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785" windowHeight="14235" tabRatio="790" activeTab="2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</sheets>
  <definedNames>
    <definedName name="_xlnm._FilterDatabase" localSheetId="2" hidden="1">'табл.1+табл.2'!$A$5:$Z$397</definedName>
    <definedName name="_xlnm.Print_Area" localSheetId="4">'свод-ожидаемый дефицит'!$A$1:$D$21</definedName>
    <definedName name="_xlnm.Print_Area" localSheetId="3">'свод-текущий дефицит'!$A$1:$D$13</definedName>
    <definedName name="_xlnm.Print_Area" localSheetId="2">'табл.1+табл.2'!$A$1:$Z$404</definedName>
  </definedNames>
  <calcPr fullCalcOnLoad="1"/>
</workbook>
</file>

<file path=xl/sharedStrings.xml><?xml version="1.0" encoding="utf-8"?>
<sst xmlns="http://schemas.openxmlformats.org/spreadsheetml/2006/main" count="4656" uniqueCount="406">
  <si>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</si>
  <si>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</si>
  <si>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</si>
  <si>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</si>
  <si>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</si>
  <si>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</si>
  <si>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</si>
  <si>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</si>
  <si>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</si>
  <si>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</si>
  <si>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</si>
  <si>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</si>
  <si>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</si>
  <si>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</si>
  <si>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</si>
  <si>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</si>
  <si>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</si>
  <si>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</si>
  <si>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</si>
  <si>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</si>
  <si>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</si>
  <si>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</si>
  <si>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</si>
  <si>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</si>
  <si>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</si>
  <si>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</si>
  <si>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</si>
  <si>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</si>
  <si>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</si>
  <si>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</si>
  <si>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</si>
  <si>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</si>
  <si>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</si>
  <si>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</si>
  <si>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</si>
  <si>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</si>
  <si>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</si>
  <si>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</si>
  <si>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</si>
  <si>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</si>
  <si>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</si>
  <si>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</si>
  <si>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</si>
  <si>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</si>
  <si>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</si>
  <si>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</si>
  <si>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</si>
  <si>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</si>
  <si>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</si>
  <si>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</si>
  <si>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</si>
  <si>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</si>
  <si>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</si>
  <si>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</si>
  <si>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</si>
  <si>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</si>
  <si>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</si>
  <si>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</si>
  <si>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</si>
  <si>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</si>
  <si>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</si>
  <si>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</si>
  <si>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</si>
  <si>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</si>
  <si>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</si>
  <si>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</si>
  <si>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</si>
  <si>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</si>
  <si>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</si>
  <si>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</si>
  <si>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</si>
  <si>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</si>
  <si>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</si>
  <si>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</si>
  <si>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</si>
  <si>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</si>
  <si>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</si>
  <si>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</si>
  <si>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</si>
  <si>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</si>
  <si>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</si>
  <si>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</si>
  <si>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</si>
  <si>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</si>
  <si>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</si>
  <si>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</si>
  <si>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</si>
  <si>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</si>
  <si>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</si>
  <si>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</si>
  <si>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</si>
  <si>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</si>
  <si>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</si>
  <si>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</si>
  <si>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</si>
  <si>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</si>
  <si>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</si>
  <si>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</si>
  <si>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</si>
  <si>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</si>
  <si>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</si>
  <si>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</si>
  <si>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</si>
  <si>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</si>
  <si>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</si>
  <si>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</si>
  <si>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</si>
  <si>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</si>
  <si>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</si>
  <si>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</si>
  <si>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</si>
  <si>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</si>
  <si>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</si>
  <si>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</si>
  <si>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</si>
  <si>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</si>
  <si>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</si>
  <si>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</si>
  <si>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</si>
  <si>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</si>
  <si>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</si>
  <si>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</si>
  <si>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</si>
  <si>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</si>
  <si>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</si>
  <si>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</si>
  <si>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</si>
  <si>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</si>
  <si>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</si>
  <si>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</si>
  <si>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</si>
  <si>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</si>
  <si>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</si>
  <si>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</si>
  <si>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</si>
  <si>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</si>
  <si>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</si>
  <si>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</si>
  <si>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</si>
  <si>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</si>
  <si>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</si>
  <si>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</si>
  <si>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</si>
  <si>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</si>
  <si>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</si>
  <si>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</si>
  <si>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</si>
  <si>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</si>
  <si>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</si>
  <si>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</si>
  <si>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</si>
  <si>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</si>
  <si>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</si>
  <si>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</si>
  <si>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</si>
  <si>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</si>
  <si>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</si>
  <si>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</si>
  <si>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</si>
  <si>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</si>
  <si>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</si>
  <si>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</si>
  <si>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</si>
  <si>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</si>
  <si>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</si>
  <si>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</si>
  <si>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</si>
  <si>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</si>
  <si>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</si>
  <si>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</si>
  <si>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</si>
  <si>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</si>
  <si>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</si>
  <si>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</si>
  <si>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</si>
  <si>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</si>
  <si>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</si>
  <si>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</si>
  <si>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</si>
  <si>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</si>
  <si>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</si>
  <si>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</si>
  <si>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</si>
  <si>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</si>
  <si>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</si>
  <si>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</si>
  <si>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</si>
  <si>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</si>
  <si>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</si>
  <si>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</si>
  <si>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</si>
  <si>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</si>
  <si>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</si>
  <si>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</si>
  <si>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</si>
  <si>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</si>
  <si>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</si>
  <si>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</si>
  <si>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</si>
  <si>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</si>
  <si>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</si>
  <si>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</si>
  <si>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</si>
  <si>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</si>
  <si>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</si>
  <si>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</si>
  <si>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</si>
  <si>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</si>
  <si>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</si>
  <si>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</si>
  <si>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</si>
  <si>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</si>
  <si>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</si>
  <si>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</si>
  <si>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</si>
  <si>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</si>
  <si>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</si>
  <si>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</si>
  <si>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</si>
  <si>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</si>
  <si>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</si>
  <si>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</si>
  <si>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</si>
  <si>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</si>
  <si>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</si>
  <si>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</si>
  <si>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</si>
  <si>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</si>
  <si>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</si>
  <si>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</si>
  <si>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</si>
  <si>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</si>
  <si>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</si>
  <si>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</si>
  <si>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</si>
  <si>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</si>
  <si>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</si>
  <si>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</si>
  <si>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</si>
  <si>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</si>
  <si>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</si>
  <si>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</si>
  <si>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</si>
  <si>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</si>
  <si>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</si>
  <si>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</si>
  <si>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</si>
  <si>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</si>
  <si>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</si>
  <si>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</si>
  <si>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</si>
  <si>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</si>
  <si>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</si>
  <si>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</si>
  <si>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</si>
  <si>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</si>
  <si>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</si>
  <si>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</si>
  <si>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</si>
  <si>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</si>
  <si>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</si>
  <si>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</si>
  <si>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</si>
  <si>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</si>
  <si>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</si>
  <si>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</si>
  <si>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</si>
  <si>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</si>
  <si>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</si>
  <si>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</si>
  <si>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</si>
  <si>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</si>
  <si>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</si>
  <si>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</si>
  <si>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</si>
  <si>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</si>
  <si>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</si>
  <si>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</si>
  <si>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</si>
  <si>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</si>
  <si>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</si>
  <si>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</si>
  <si>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</si>
  <si>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</si>
  <si>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</si>
  <si>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</si>
  <si>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</si>
  <si>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</si>
  <si>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</si>
  <si>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</si>
  <si>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</si>
  <si>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</si>
  <si>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</si>
  <si>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</si>
  <si>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</si>
  <si>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</si>
  <si>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</si>
  <si>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</si>
  <si>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</si>
  <si>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</si>
  <si>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</si>
  <si>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</si>
  <si>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</si>
  <si>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</si>
  <si>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</si>
  <si>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</si>
  <si>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</si>
  <si>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</si>
  <si>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</si>
  <si>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</si>
  <si>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</si>
  <si>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</si>
  <si>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</si>
  <si>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</si>
  <si>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</si>
  <si>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</si>
  <si>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</si>
  <si>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</si>
  <si>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</si>
  <si>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</si>
  <si>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</si>
  <si>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</si>
  <si>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</si>
  <si>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</si>
  <si>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</si>
  <si>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</si>
  <si>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</si>
  <si>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</si>
  <si>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</si>
  <si>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</si>
  <si>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</si>
  <si>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</si>
  <si>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</si>
  <si>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</si>
  <si>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</si>
  <si>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</si>
  <si>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</si>
  <si>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</si>
  <si>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</si>
  <si>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</si>
  <si>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</si>
  <si>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</si>
  <si>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</si>
  <si>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</si>
  <si>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</si>
  <si>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</si>
  <si>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</si>
  <si>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</si>
  <si>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</si>
  <si>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</si>
  <si>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</si>
  <si>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</si>
  <si>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</si>
  <si>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</si>
  <si>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</si>
  <si>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</si>
  <si>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</si>
  <si>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</si>
  <si>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</si>
  <si>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</si>
  <si>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</si>
  <si>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</si>
  <si>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Ожидаемый дефицит , МВА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</si>
  <si>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</si>
  <si>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</si>
  <si>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</si>
  <si>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</si>
  <si>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</si>
  <si>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</si>
  <si>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</si>
  <si>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</si>
  <si>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</si>
  <si>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Итого текущий дефицит (лето 2010)</t>
  </si>
  <si>
    <t>2.</t>
  </si>
  <si>
    <t>3.</t>
  </si>
  <si>
    <t>4.</t>
  </si>
  <si>
    <t>5.</t>
  </si>
  <si>
    <t>6.</t>
  </si>
  <si>
    <t>Итого ожидаемый дефицит (зима 2010)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</si>
  <si>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</si>
  <si>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</si>
  <si>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</si>
  <si>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</si>
  <si>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</si>
  <si>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7.</t>
  </si>
  <si>
    <t>8.</t>
  </si>
  <si>
    <t>9.</t>
  </si>
  <si>
    <t>10.</t>
  </si>
  <si>
    <t>Ожидаемый дефицит, МВА</t>
  </si>
  <si>
    <t>Перечень закрытых центров питания филиала ОАО "МРСК Центра" - "Курскэнерго" октябрь 2010 г. (текущий дефицит мощности)</t>
  </si>
  <si>
    <t xml:space="preserve">*Примечание: Дефицит мощности по ПС Высокая обусловлен переводом нагрузок </t>
  </si>
  <si>
    <t xml:space="preserve">с ПС Центральная и будет снят после ввода в эксплуатацию 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</si>
  <si>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октябрь 2010г.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</si>
  <si>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</si>
  <si>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</si>
  <si>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</si>
  <si>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</si>
  <si>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</si>
  <si>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Горшечное*</t>
  </si>
  <si>
    <t>ПС 110/35/10 Камыши*</t>
  </si>
  <si>
    <t>ПС 35/6 Кислинская*</t>
  </si>
  <si>
    <t>ПС 35/10 Коренево *</t>
  </si>
  <si>
    <t xml:space="preserve">*Примечание: Объекты внесены в Инвестиционные программы на 2010-2015 г.г. </t>
  </si>
  <si>
    <t xml:space="preserve">Дефицит мощности будет снят после проведения реконструкции и замены установленных </t>
  </si>
  <si>
    <t>трансформаторов на трансформаторы большей мощности.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</si>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</sst>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3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21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" fontId="3" fillId="24" borderId="0" xfId="0" applyNumberFormat="1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vertical="center" wrapText="1"/>
    </xf>
    <xf numFmtId="2" fontId="5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2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25" borderId="14" xfId="0" applyFill="1" applyBorder="1" applyAlignment="1">
      <alignment/>
    </xf>
    <xf numFmtId="0" fontId="0" fillId="25" borderId="14" xfId="0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 vertical="center"/>
    </xf>
    <xf numFmtId="164" fontId="15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1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3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5.28125" style="9" customWidth="1"/>
    <col min="2" max="2" width="32.28125" style="8" customWidth="1"/>
    <col min="3" max="3" width="13.00390625" style="73" customWidth="1"/>
    <col min="4" max="4" width="12.00390625" style="84" customWidth="1"/>
    <col min="5" max="5" width="11.140625" style="9" customWidth="1"/>
    <col min="6" max="6" width="10.28125" style="9" customWidth="1"/>
    <col min="7" max="8" width="11.421875" style="8" customWidth="1"/>
    <col min="9" max="9" width="12.7109375" style="9" customWidth="1"/>
    <col min="10" max="10" width="12.28125" style="9" customWidth="1"/>
    <col min="11" max="11" width="9.140625" style="9" customWidth="1"/>
    <col min="12" max="12" width="13.421875" style="19" customWidth="1"/>
  </cols>
  <sheetData>
    <row r="1" spans="1:12" ht="15">
      <c r="A1" s="4"/>
      <c r="B1" s="5"/>
      <c r="C1" s="71"/>
      <c r="D1" s="78"/>
      <c r="E1" s="4"/>
      <c r="F1" s="4"/>
      <c r="G1" s="5"/>
      <c r="H1" s="5"/>
      <c r="I1" s="4"/>
      <c r="J1" s="125" t="s">
        <v>14</v>
      </c>
      <c r="K1" s="125"/>
      <c r="L1" s="22"/>
    </row>
    <row r="2" spans="1:12" ht="15">
      <c r="A2" s="124" t="s">
        <v>13</v>
      </c>
      <c r="B2" s="128" t="s">
        <v>0</v>
      </c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7" t="s">
        <v>364</v>
      </c>
    </row>
    <row r="3" spans="1:12" ht="76.5" customHeight="1">
      <c r="A3" s="124"/>
      <c r="B3" s="128"/>
      <c r="C3" s="131" t="s">
        <v>8</v>
      </c>
      <c r="D3" s="132" t="s">
        <v>9</v>
      </c>
      <c r="E3" s="128" t="s">
        <v>7</v>
      </c>
      <c r="F3" s="128"/>
      <c r="G3" s="128" t="s">
        <v>2</v>
      </c>
      <c r="H3" s="128" t="s">
        <v>10</v>
      </c>
      <c r="I3" s="128" t="s">
        <v>5</v>
      </c>
      <c r="J3" s="128" t="s">
        <v>349</v>
      </c>
      <c r="K3" s="128"/>
      <c r="L3" s="127"/>
    </row>
    <row r="4" spans="1:12" ht="97.5" customHeight="1">
      <c r="A4" s="124"/>
      <c r="B4" s="128"/>
      <c r="C4" s="131"/>
      <c r="D4" s="133"/>
      <c r="E4" s="10" t="s">
        <v>3</v>
      </c>
      <c r="F4" s="10" t="s">
        <v>6</v>
      </c>
      <c r="G4" s="128"/>
      <c r="H4" s="128"/>
      <c r="I4" s="128"/>
      <c r="J4" s="128"/>
      <c r="K4" s="128"/>
      <c r="L4" s="127"/>
    </row>
    <row r="5" spans="1:12" ht="15">
      <c r="A5" s="10">
        <v>1</v>
      </c>
      <c r="B5" s="10">
        <v>2</v>
      </c>
      <c r="C5" s="72">
        <v>3</v>
      </c>
      <c r="D5" s="72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4">
        <v>12</v>
      </c>
    </row>
    <row r="6" spans="1:12" ht="15">
      <c r="A6" s="130" t="s">
        <v>348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26"/>
    </row>
    <row r="7" spans="1:12" ht="15">
      <c r="A7" s="122">
        <v>1</v>
      </c>
      <c r="B7" s="3" t="s">
        <v>16</v>
      </c>
      <c r="C7" s="67" t="s">
        <v>147</v>
      </c>
      <c r="D7" s="17">
        <v>1.64</v>
      </c>
      <c r="E7" s="13">
        <f>E8+E9</f>
        <v>6.3</v>
      </c>
      <c r="F7" s="14" t="s">
        <v>4</v>
      </c>
      <c r="G7" s="13">
        <f>E7</f>
        <v>6.3</v>
      </c>
      <c r="H7" s="14">
        <v>0</v>
      </c>
      <c r="I7" s="13">
        <f>G7-H7</f>
        <v>6.3</v>
      </c>
      <c r="J7" s="13">
        <f aca="true" t="shared" si="0" ref="J7:J38">I7-D7</f>
        <v>4.66</v>
      </c>
      <c r="K7" s="123">
        <f>MIN(J7:J9)</f>
        <v>1.1999999999999997</v>
      </c>
      <c r="L7" s="126" t="s">
        <v>365</v>
      </c>
    </row>
    <row r="8" spans="1:12" ht="15">
      <c r="A8" s="122"/>
      <c r="B8" s="3" t="s">
        <v>350</v>
      </c>
      <c r="C8" s="67">
        <v>6.3</v>
      </c>
      <c r="D8" s="17">
        <v>1.1</v>
      </c>
      <c r="E8" s="13">
        <v>2.3</v>
      </c>
      <c r="F8" s="14" t="s">
        <v>4</v>
      </c>
      <c r="G8" s="30">
        <f aca="true" t="shared" si="1" ref="G8:G71">E8</f>
        <v>2.3</v>
      </c>
      <c r="H8" s="14">
        <v>0</v>
      </c>
      <c r="I8" s="13">
        <f aca="true" t="shared" si="2" ref="I8:I71">G8-H8</f>
        <v>2.3</v>
      </c>
      <c r="J8" s="13">
        <f t="shared" si="0"/>
        <v>1.1999999999999997</v>
      </c>
      <c r="K8" s="123"/>
      <c r="L8" s="126"/>
    </row>
    <row r="9" spans="1:12" ht="15">
      <c r="A9" s="122"/>
      <c r="B9" s="3" t="s">
        <v>351</v>
      </c>
      <c r="C9" s="67">
        <v>6.3</v>
      </c>
      <c r="D9" s="17">
        <v>0.54</v>
      </c>
      <c r="E9" s="13">
        <v>4</v>
      </c>
      <c r="F9" s="14" t="s">
        <v>4</v>
      </c>
      <c r="G9" s="30">
        <f t="shared" si="1"/>
        <v>4</v>
      </c>
      <c r="H9" s="14">
        <v>0</v>
      </c>
      <c r="I9" s="13">
        <f t="shared" si="2"/>
        <v>4</v>
      </c>
      <c r="J9" s="13">
        <f t="shared" si="0"/>
        <v>3.46</v>
      </c>
      <c r="K9" s="123"/>
      <c r="L9" s="126"/>
    </row>
    <row r="10" spans="1:12" ht="15">
      <c r="A10" s="14">
        <v>2</v>
      </c>
      <c r="B10" s="3" t="s">
        <v>17</v>
      </c>
      <c r="C10" s="67" t="s">
        <v>147</v>
      </c>
      <c r="D10" s="17">
        <v>0.39</v>
      </c>
      <c r="E10" s="13">
        <v>2.15</v>
      </c>
      <c r="F10" s="14" t="s">
        <v>4</v>
      </c>
      <c r="G10" s="30">
        <f t="shared" si="1"/>
        <v>2.15</v>
      </c>
      <c r="H10" s="14">
        <v>0</v>
      </c>
      <c r="I10" s="13">
        <f t="shared" si="2"/>
        <v>2.15</v>
      </c>
      <c r="J10" s="13">
        <f t="shared" si="0"/>
        <v>1.7599999999999998</v>
      </c>
      <c r="K10" s="13">
        <f>J10</f>
        <v>1.7599999999999998</v>
      </c>
      <c r="L10" s="28" t="s">
        <v>365</v>
      </c>
    </row>
    <row r="11" spans="1:12" ht="15">
      <c r="A11" s="122">
        <v>3</v>
      </c>
      <c r="B11" s="3" t="s">
        <v>18</v>
      </c>
      <c r="C11" s="67" t="s">
        <v>147</v>
      </c>
      <c r="D11" s="17">
        <v>2.84</v>
      </c>
      <c r="E11" s="13">
        <f>E12+E13</f>
        <v>6.800000000000001</v>
      </c>
      <c r="F11" s="14" t="s">
        <v>4</v>
      </c>
      <c r="G11" s="30">
        <f t="shared" si="1"/>
        <v>6.800000000000001</v>
      </c>
      <c r="H11" s="14">
        <v>0</v>
      </c>
      <c r="I11" s="13">
        <f t="shared" si="2"/>
        <v>6.800000000000001</v>
      </c>
      <c r="J11" s="13">
        <f t="shared" si="0"/>
        <v>3.960000000000001</v>
      </c>
      <c r="K11" s="123">
        <f>MIN(J11:J13)</f>
        <v>0.26000000000000023</v>
      </c>
      <c r="L11" s="126" t="s">
        <v>365</v>
      </c>
    </row>
    <row r="12" spans="1:12" ht="15">
      <c r="A12" s="122"/>
      <c r="B12" s="3" t="s">
        <v>350</v>
      </c>
      <c r="C12" s="67">
        <v>6.3</v>
      </c>
      <c r="D12" s="17">
        <v>0.5</v>
      </c>
      <c r="E12" s="13">
        <v>4.2</v>
      </c>
      <c r="F12" s="14" t="s">
        <v>4</v>
      </c>
      <c r="G12" s="30">
        <f t="shared" si="1"/>
        <v>4.2</v>
      </c>
      <c r="H12" s="14">
        <v>0</v>
      </c>
      <c r="I12" s="13">
        <f t="shared" si="2"/>
        <v>4.2</v>
      </c>
      <c r="J12" s="13">
        <f t="shared" si="0"/>
        <v>3.7</v>
      </c>
      <c r="K12" s="123"/>
      <c r="L12" s="126"/>
    </row>
    <row r="13" spans="1:12" ht="15">
      <c r="A13" s="122"/>
      <c r="B13" s="3" t="s">
        <v>351</v>
      </c>
      <c r="C13" s="67">
        <v>6.3</v>
      </c>
      <c r="D13" s="17">
        <v>2.34</v>
      </c>
      <c r="E13" s="13">
        <v>2.6</v>
      </c>
      <c r="F13" s="14" t="s">
        <v>4</v>
      </c>
      <c r="G13" s="30">
        <f t="shared" si="1"/>
        <v>2.6</v>
      </c>
      <c r="H13" s="14">
        <v>0</v>
      </c>
      <c r="I13" s="13">
        <f t="shared" si="2"/>
        <v>2.6</v>
      </c>
      <c r="J13" s="13">
        <f t="shared" si="0"/>
        <v>0.26000000000000023</v>
      </c>
      <c r="K13" s="123"/>
      <c r="L13" s="126"/>
    </row>
    <row r="14" spans="1:12" ht="15">
      <c r="A14" s="14">
        <v>4</v>
      </c>
      <c r="B14" s="3" t="s">
        <v>19</v>
      </c>
      <c r="C14" s="67" t="s">
        <v>148</v>
      </c>
      <c r="D14" s="17">
        <v>0.8</v>
      </c>
      <c r="E14" s="13">
        <v>2.5</v>
      </c>
      <c r="F14" s="14" t="s">
        <v>4</v>
      </c>
      <c r="G14" s="30">
        <f t="shared" si="1"/>
        <v>2.5</v>
      </c>
      <c r="H14" s="14">
        <v>0</v>
      </c>
      <c r="I14" s="13">
        <f t="shared" si="2"/>
        <v>2.5</v>
      </c>
      <c r="J14" s="13">
        <f t="shared" si="0"/>
        <v>1.7</v>
      </c>
      <c r="K14" s="13">
        <f>J14</f>
        <v>1.7</v>
      </c>
      <c r="L14" s="28" t="s">
        <v>365</v>
      </c>
    </row>
    <row r="15" spans="1:12" ht="15">
      <c r="A15" s="122">
        <v>5</v>
      </c>
      <c r="B15" s="3" t="s">
        <v>20</v>
      </c>
      <c r="C15" s="67" t="s">
        <v>147</v>
      </c>
      <c r="D15" s="17">
        <v>0.82</v>
      </c>
      <c r="E15" s="13">
        <f>E16+E17</f>
        <v>6</v>
      </c>
      <c r="F15" s="14" t="s">
        <v>4</v>
      </c>
      <c r="G15" s="30">
        <f t="shared" si="1"/>
        <v>6</v>
      </c>
      <c r="H15" s="14">
        <v>0</v>
      </c>
      <c r="I15" s="13">
        <f t="shared" si="2"/>
        <v>6</v>
      </c>
      <c r="J15" s="13">
        <f t="shared" si="0"/>
        <v>5.18</v>
      </c>
      <c r="K15" s="123">
        <f>MIN(J15:J17)</f>
        <v>1.48</v>
      </c>
      <c r="L15" s="126" t="s">
        <v>365</v>
      </c>
    </row>
    <row r="16" spans="1:12" ht="15">
      <c r="A16" s="122"/>
      <c r="B16" s="3" t="s">
        <v>350</v>
      </c>
      <c r="C16" s="67">
        <v>6.3</v>
      </c>
      <c r="D16" s="17">
        <v>0</v>
      </c>
      <c r="E16" s="13">
        <v>3.7</v>
      </c>
      <c r="F16" s="14" t="s">
        <v>4</v>
      </c>
      <c r="G16" s="30">
        <f t="shared" si="1"/>
        <v>3.7</v>
      </c>
      <c r="H16" s="14">
        <v>0</v>
      </c>
      <c r="I16" s="13">
        <f t="shared" si="2"/>
        <v>3.7</v>
      </c>
      <c r="J16" s="13">
        <f t="shared" si="0"/>
        <v>3.7</v>
      </c>
      <c r="K16" s="123"/>
      <c r="L16" s="126"/>
    </row>
    <row r="17" spans="1:12" ht="15">
      <c r="A17" s="122"/>
      <c r="B17" s="3" t="s">
        <v>351</v>
      </c>
      <c r="C17" s="67">
        <v>6.3</v>
      </c>
      <c r="D17" s="17">
        <v>0.82</v>
      </c>
      <c r="E17" s="13">
        <v>2.3</v>
      </c>
      <c r="F17" s="14" t="s">
        <v>4</v>
      </c>
      <c r="G17" s="30">
        <f t="shared" si="1"/>
        <v>2.3</v>
      </c>
      <c r="H17" s="14">
        <v>0</v>
      </c>
      <c r="I17" s="13">
        <f t="shared" si="2"/>
        <v>2.3</v>
      </c>
      <c r="J17" s="13">
        <f t="shared" si="0"/>
        <v>1.48</v>
      </c>
      <c r="K17" s="123"/>
      <c r="L17" s="126"/>
    </row>
    <row r="18" spans="1:12" ht="15">
      <c r="A18" s="122">
        <v>6</v>
      </c>
      <c r="B18" s="3" t="s">
        <v>175</v>
      </c>
      <c r="C18" s="67" t="s">
        <v>148</v>
      </c>
      <c r="D18" s="17">
        <v>1.1</v>
      </c>
      <c r="E18" s="13">
        <f>E19+E20</f>
        <v>5.16</v>
      </c>
      <c r="F18" s="14">
        <v>120</v>
      </c>
      <c r="G18" s="30">
        <f t="shared" si="1"/>
        <v>5.16</v>
      </c>
      <c r="H18" s="14">
        <v>0</v>
      </c>
      <c r="I18" s="13">
        <f t="shared" si="2"/>
        <v>5.16</v>
      </c>
      <c r="J18" s="13">
        <f t="shared" si="0"/>
        <v>4.0600000000000005</v>
      </c>
      <c r="K18" s="123">
        <f>MIN(J18:J20)</f>
        <v>0.49</v>
      </c>
      <c r="L18" s="126" t="s">
        <v>365</v>
      </c>
    </row>
    <row r="19" spans="1:12" ht="15">
      <c r="A19" s="122"/>
      <c r="B19" s="3" t="s">
        <v>350</v>
      </c>
      <c r="C19" s="67">
        <v>10</v>
      </c>
      <c r="D19" s="17">
        <v>0.93</v>
      </c>
      <c r="E19" s="13">
        <v>4.5</v>
      </c>
      <c r="F19" s="14" t="s">
        <v>4</v>
      </c>
      <c r="G19" s="30">
        <f t="shared" si="1"/>
        <v>4.5</v>
      </c>
      <c r="H19" s="14">
        <v>0</v>
      </c>
      <c r="I19" s="13">
        <f t="shared" si="2"/>
        <v>4.5</v>
      </c>
      <c r="J19" s="13">
        <f t="shared" si="0"/>
        <v>3.57</v>
      </c>
      <c r="K19" s="123"/>
      <c r="L19" s="126"/>
    </row>
    <row r="20" spans="1:12" ht="15">
      <c r="A20" s="122"/>
      <c r="B20" s="3" t="s">
        <v>351</v>
      </c>
      <c r="C20" s="67">
        <v>10</v>
      </c>
      <c r="D20" s="17">
        <v>0.17</v>
      </c>
      <c r="E20" s="13">
        <v>0.66</v>
      </c>
      <c r="F20" s="14">
        <v>120</v>
      </c>
      <c r="G20" s="30">
        <f t="shared" si="1"/>
        <v>0.66</v>
      </c>
      <c r="H20" s="14">
        <v>0</v>
      </c>
      <c r="I20" s="13">
        <f t="shared" si="2"/>
        <v>0.66</v>
      </c>
      <c r="J20" s="13">
        <f t="shared" si="0"/>
        <v>0.49</v>
      </c>
      <c r="K20" s="123"/>
      <c r="L20" s="126"/>
    </row>
    <row r="21" spans="1:12" ht="15">
      <c r="A21" s="14">
        <v>7</v>
      </c>
      <c r="B21" s="3" t="s">
        <v>21</v>
      </c>
      <c r="C21" s="67" t="s">
        <v>149</v>
      </c>
      <c r="D21" s="17">
        <v>0.31</v>
      </c>
      <c r="E21" s="13">
        <v>2.15</v>
      </c>
      <c r="F21" s="14" t="s">
        <v>4</v>
      </c>
      <c r="G21" s="30">
        <f t="shared" si="1"/>
        <v>2.15</v>
      </c>
      <c r="H21" s="14">
        <v>0</v>
      </c>
      <c r="I21" s="13">
        <f t="shared" si="2"/>
        <v>2.15</v>
      </c>
      <c r="J21" s="13">
        <f t="shared" si="0"/>
        <v>1.8399999999999999</v>
      </c>
      <c r="K21" s="13">
        <f>J21</f>
        <v>1.8399999999999999</v>
      </c>
      <c r="L21" s="28" t="s">
        <v>365</v>
      </c>
    </row>
    <row r="22" spans="1:12" ht="15">
      <c r="A22" s="14">
        <v>8</v>
      </c>
      <c r="B22" s="3" t="s">
        <v>22</v>
      </c>
      <c r="C22" s="67" t="s">
        <v>147</v>
      </c>
      <c r="D22" s="17">
        <v>0.4</v>
      </c>
      <c r="E22" s="13">
        <v>0.45</v>
      </c>
      <c r="F22" s="14" t="s">
        <v>4</v>
      </c>
      <c r="G22" s="30">
        <f t="shared" si="1"/>
        <v>0.45</v>
      </c>
      <c r="H22" s="14">
        <v>0</v>
      </c>
      <c r="I22" s="13">
        <f t="shared" si="2"/>
        <v>0.45</v>
      </c>
      <c r="J22" s="13">
        <f t="shared" si="0"/>
        <v>0.04999999999999999</v>
      </c>
      <c r="K22" s="13">
        <f>J22</f>
        <v>0.04999999999999999</v>
      </c>
      <c r="L22" s="28" t="s">
        <v>365</v>
      </c>
    </row>
    <row r="23" spans="1:12" ht="15">
      <c r="A23" s="122">
        <v>9</v>
      </c>
      <c r="B23" s="3" t="s">
        <v>23</v>
      </c>
      <c r="C23" s="67" t="s">
        <v>148</v>
      </c>
      <c r="D23" s="17">
        <v>1.28</v>
      </c>
      <c r="E23" s="13">
        <f>E24+E25</f>
        <v>5.13</v>
      </c>
      <c r="F23" s="14" t="s">
        <v>4</v>
      </c>
      <c r="G23" s="30">
        <f t="shared" si="1"/>
        <v>5.13</v>
      </c>
      <c r="H23" s="14">
        <v>0</v>
      </c>
      <c r="I23" s="13">
        <f t="shared" si="2"/>
        <v>5.13</v>
      </c>
      <c r="J23" s="13">
        <f t="shared" si="0"/>
        <v>3.8499999999999996</v>
      </c>
      <c r="K23" s="123">
        <f>MIN(J23:J25)</f>
        <v>1</v>
      </c>
      <c r="L23" s="126" t="s">
        <v>365</v>
      </c>
    </row>
    <row r="24" spans="1:12" ht="15">
      <c r="A24" s="122"/>
      <c r="B24" s="3" t="s">
        <v>350</v>
      </c>
      <c r="C24" s="67">
        <v>10</v>
      </c>
      <c r="D24" s="17">
        <v>0.75</v>
      </c>
      <c r="E24" s="13">
        <v>3.6</v>
      </c>
      <c r="F24" s="14" t="s">
        <v>4</v>
      </c>
      <c r="G24" s="30">
        <f t="shared" si="1"/>
        <v>3.6</v>
      </c>
      <c r="H24" s="14">
        <v>0</v>
      </c>
      <c r="I24" s="13">
        <f t="shared" si="2"/>
        <v>3.6</v>
      </c>
      <c r="J24" s="13">
        <f t="shared" si="0"/>
        <v>2.85</v>
      </c>
      <c r="K24" s="123"/>
      <c r="L24" s="126"/>
    </row>
    <row r="25" spans="1:12" ht="15">
      <c r="A25" s="122"/>
      <c r="B25" s="3" t="s">
        <v>351</v>
      </c>
      <c r="C25" s="67">
        <v>10</v>
      </c>
      <c r="D25" s="17">
        <v>0.53</v>
      </c>
      <c r="E25" s="13">
        <v>1.53</v>
      </c>
      <c r="F25" s="14" t="s">
        <v>4</v>
      </c>
      <c r="G25" s="30">
        <f t="shared" si="1"/>
        <v>1.53</v>
      </c>
      <c r="H25" s="14">
        <v>0</v>
      </c>
      <c r="I25" s="13">
        <f t="shared" si="2"/>
        <v>1.53</v>
      </c>
      <c r="J25" s="13">
        <f t="shared" si="0"/>
        <v>1</v>
      </c>
      <c r="K25" s="123"/>
      <c r="L25" s="126"/>
    </row>
    <row r="26" spans="1:12" ht="15">
      <c r="A26" s="14">
        <v>10</v>
      </c>
      <c r="B26" s="3" t="s">
        <v>25</v>
      </c>
      <c r="C26" s="67" t="s">
        <v>148</v>
      </c>
      <c r="D26" s="17">
        <v>1.2</v>
      </c>
      <c r="E26" s="13">
        <v>1.4</v>
      </c>
      <c r="F26" s="14" t="s">
        <v>4</v>
      </c>
      <c r="G26" s="30">
        <f t="shared" si="1"/>
        <v>1.4</v>
      </c>
      <c r="H26" s="14">
        <v>0</v>
      </c>
      <c r="I26" s="13">
        <f t="shared" si="2"/>
        <v>1.4</v>
      </c>
      <c r="J26" s="13">
        <f t="shared" si="0"/>
        <v>0.19999999999999996</v>
      </c>
      <c r="K26" s="13">
        <f>J26</f>
        <v>0.19999999999999996</v>
      </c>
      <c r="L26" s="28" t="s">
        <v>365</v>
      </c>
    </row>
    <row r="27" spans="1:12" ht="15">
      <c r="A27" s="14">
        <v>11</v>
      </c>
      <c r="B27" s="67" t="s">
        <v>367</v>
      </c>
      <c r="C27" s="67" t="s">
        <v>149</v>
      </c>
      <c r="D27" s="17">
        <v>0.99</v>
      </c>
      <c r="E27" s="13">
        <v>1.92</v>
      </c>
      <c r="F27" s="14" t="s">
        <v>4</v>
      </c>
      <c r="G27" s="30">
        <f t="shared" si="1"/>
        <v>1.92</v>
      </c>
      <c r="H27" s="14">
        <v>0</v>
      </c>
      <c r="I27" s="13">
        <f t="shared" si="2"/>
        <v>1.92</v>
      </c>
      <c r="J27" s="13">
        <f t="shared" si="0"/>
        <v>0.9299999999999999</v>
      </c>
      <c r="K27" s="13">
        <f>MIN(J27:J27)</f>
        <v>0.9299999999999999</v>
      </c>
      <c r="L27" s="28" t="s">
        <v>365</v>
      </c>
    </row>
    <row r="28" spans="1:12" ht="15">
      <c r="A28" s="122">
        <v>12</v>
      </c>
      <c r="B28" s="3" t="s">
        <v>27</v>
      </c>
      <c r="C28" s="67" t="s">
        <v>150</v>
      </c>
      <c r="D28" s="17">
        <v>0.56</v>
      </c>
      <c r="E28" s="13">
        <f>E29+E30</f>
        <v>5.890000000000001</v>
      </c>
      <c r="F28" s="14" t="s">
        <v>4</v>
      </c>
      <c r="G28" s="30">
        <f t="shared" si="1"/>
        <v>5.890000000000001</v>
      </c>
      <c r="H28" s="14">
        <v>0</v>
      </c>
      <c r="I28" s="13">
        <f t="shared" si="2"/>
        <v>5.890000000000001</v>
      </c>
      <c r="J28" s="13">
        <f t="shared" si="0"/>
        <v>5.33</v>
      </c>
      <c r="K28" s="123">
        <f>MIN(J28:J30)</f>
        <v>1.97</v>
      </c>
      <c r="L28" s="126" t="s">
        <v>365</v>
      </c>
    </row>
    <row r="29" spans="1:12" ht="15">
      <c r="A29" s="122"/>
      <c r="B29" s="3" t="s">
        <v>350</v>
      </c>
      <c r="C29" s="67">
        <v>6.3</v>
      </c>
      <c r="D29" s="17">
        <v>0.38</v>
      </c>
      <c r="E29" s="13">
        <v>3.74</v>
      </c>
      <c r="F29" s="14" t="s">
        <v>4</v>
      </c>
      <c r="G29" s="30">
        <f t="shared" si="1"/>
        <v>3.74</v>
      </c>
      <c r="H29" s="14">
        <v>0</v>
      </c>
      <c r="I29" s="13">
        <f t="shared" si="2"/>
        <v>3.74</v>
      </c>
      <c r="J29" s="13">
        <f t="shared" si="0"/>
        <v>3.3600000000000003</v>
      </c>
      <c r="K29" s="123"/>
      <c r="L29" s="126"/>
    </row>
    <row r="30" spans="1:12" ht="15">
      <c r="A30" s="122"/>
      <c r="B30" s="3" t="s">
        <v>351</v>
      </c>
      <c r="C30" s="67">
        <v>6.3</v>
      </c>
      <c r="D30" s="17">
        <v>0.18</v>
      </c>
      <c r="E30" s="13">
        <v>2.15</v>
      </c>
      <c r="F30" s="14" t="s">
        <v>4</v>
      </c>
      <c r="G30" s="30">
        <f t="shared" si="1"/>
        <v>2.15</v>
      </c>
      <c r="H30" s="14">
        <v>0</v>
      </c>
      <c r="I30" s="13">
        <f t="shared" si="2"/>
        <v>2.15</v>
      </c>
      <c r="J30" s="13">
        <f t="shared" si="0"/>
        <v>1.97</v>
      </c>
      <c r="K30" s="123"/>
      <c r="L30" s="126"/>
    </row>
    <row r="31" spans="1:12" ht="15">
      <c r="A31" s="14">
        <v>13</v>
      </c>
      <c r="B31" s="3" t="s">
        <v>28</v>
      </c>
      <c r="C31" s="67" t="s">
        <v>151</v>
      </c>
      <c r="D31" s="79">
        <v>0.4</v>
      </c>
      <c r="E31" s="13">
        <v>1.4</v>
      </c>
      <c r="F31" s="14" t="s">
        <v>4</v>
      </c>
      <c r="G31" s="30">
        <f t="shared" si="1"/>
        <v>1.4</v>
      </c>
      <c r="H31" s="14">
        <v>0</v>
      </c>
      <c r="I31" s="13">
        <f t="shared" si="2"/>
        <v>1.4</v>
      </c>
      <c r="J31" s="13">
        <f t="shared" si="0"/>
        <v>0.9999999999999999</v>
      </c>
      <c r="K31" s="13">
        <f>J31</f>
        <v>0.9999999999999999</v>
      </c>
      <c r="L31" s="28" t="s">
        <v>365</v>
      </c>
    </row>
    <row r="32" spans="1:12" ht="15">
      <c r="A32" s="14">
        <v>14</v>
      </c>
      <c r="B32" s="3" t="s">
        <v>29</v>
      </c>
      <c r="C32" s="67" t="s">
        <v>152</v>
      </c>
      <c r="D32" s="17">
        <v>4.1</v>
      </c>
      <c r="E32" s="13">
        <v>6.64</v>
      </c>
      <c r="F32" s="14" t="s">
        <v>4</v>
      </c>
      <c r="G32" s="30">
        <f t="shared" si="1"/>
        <v>6.64</v>
      </c>
      <c r="H32" s="14">
        <v>0</v>
      </c>
      <c r="I32" s="13">
        <f t="shared" si="2"/>
        <v>6.64</v>
      </c>
      <c r="J32" s="13">
        <f t="shared" si="0"/>
        <v>2.54</v>
      </c>
      <c r="K32" s="13">
        <f>J32</f>
        <v>2.54</v>
      </c>
      <c r="L32" s="28" t="s">
        <v>365</v>
      </c>
    </row>
    <row r="33" spans="1:12" ht="15">
      <c r="A33" s="122">
        <v>15</v>
      </c>
      <c r="B33" s="3" t="s">
        <v>30</v>
      </c>
      <c r="C33" s="67" t="s">
        <v>153</v>
      </c>
      <c r="D33" s="80">
        <v>3.01</v>
      </c>
      <c r="E33" s="13">
        <f>E34+E35</f>
        <v>7.5</v>
      </c>
      <c r="F33" s="14" t="s">
        <v>4</v>
      </c>
      <c r="G33" s="30">
        <f t="shared" si="1"/>
        <v>7.5</v>
      </c>
      <c r="H33" s="14">
        <v>0</v>
      </c>
      <c r="I33" s="13">
        <f t="shared" si="2"/>
        <v>7.5</v>
      </c>
      <c r="J33" s="13">
        <f t="shared" si="0"/>
        <v>4.49</v>
      </c>
      <c r="K33" s="123">
        <f>MIN(J33:J35)</f>
        <v>0.79</v>
      </c>
      <c r="L33" s="134" t="s">
        <v>365</v>
      </c>
    </row>
    <row r="34" spans="1:12" ht="15">
      <c r="A34" s="122"/>
      <c r="B34" s="3" t="s">
        <v>350</v>
      </c>
      <c r="C34" s="67">
        <v>10</v>
      </c>
      <c r="D34" s="80">
        <v>2.7</v>
      </c>
      <c r="E34" s="13">
        <v>6.4</v>
      </c>
      <c r="F34" s="14" t="s">
        <v>4</v>
      </c>
      <c r="G34" s="30">
        <f t="shared" si="1"/>
        <v>6.4</v>
      </c>
      <c r="H34" s="14">
        <v>0</v>
      </c>
      <c r="I34" s="13">
        <f t="shared" si="2"/>
        <v>6.4</v>
      </c>
      <c r="J34" s="13">
        <f t="shared" si="0"/>
        <v>3.7</v>
      </c>
      <c r="K34" s="123"/>
      <c r="L34" s="134"/>
    </row>
    <row r="35" spans="1:12" ht="15">
      <c r="A35" s="122"/>
      <c r="B35" s="3" t="s">
        <v>351</v>
      </c>
      <c r="C35" s="67">
        <v>10</v>
      </c>
      <c r="D35" s="80">
        <v>0.31</v>
      </c>
      <c r="E35" s="13">
        <v>1.1</v>
      </c>
      <c r="F35" s="14" t="s">
        <v>4</v>
      </c>
      <c r="G35" s="30">
        <f t="shared" si="1"/>
        <v>1.1</v>
      </c>
      <c r="H35" s="14">
        <v>0</v>
      </c>
      <c r="I35" s="13">
        <f t="shared" si="2"/>
        <v>1.1</v>
      </c>
      <c r="J35" s="13">
        <f t="shared" si="0"/>
        <v>0.79</v>
      </c>
      <c r="K35" s="123"/>
      <c r="L35" s="134"/>
    </row>
    <row r="36" spans="1:12" ht="15">
      <c r="A36" s="14">
        <v>16</v>
      </c>
      <c r="B36" s="3" t="s">
        <v>31</v>
      </c>
      <c r="C36" s="67" t="s">
        <v>151</v>
      </c>
      <c r="D36" s="17">
        <v>0.46</v>
      </c>
      <c r="E36" s="13">
        <v>0.8</v>
      </c>
      <c r="F36" s="14" t="s">
        <v>4</v>
      </c>
      <c r="G36" s="30">
        <f t="shared" si="1"/>
        <v>0.8</v>
      </c>
      <c r="H36" s="14">
        <v>0</v>
      </c>
      <c r="I36" s="13">
        <f t="shared" si="2"/>
        <v>0.8</v>
      </c>
      <c r="J36" s="13">
        <f t="shared" si="0"/>
        <v>0.34</v>
      </c>
      <c r="K36" s="13">
        <f>J36</f>
        <v>0.34</v>
      </c>
      <c r="L36" s="28" t="s">
        <v>365</v>
      </c>
    </row>
    <row r="37" spans="1:12" ht="15">
      <c r="A37" s="14">
        <v>17</v>
      </c>
      <c r="B37" s="3" t="s">
        <v>32</v>
      </c>
      <c r="C37" s="67" t="s">
        <v>154</v>
      </c>
      <c r="D37" s="17">
        <v>0.7</v>
      </c>
      <c r="E37" s="13">
        <v>0.95</v>
      </c>
      <c r="F37" s="14" t="s">
        <v>4</v>
      </c>
      <c r="G37" s="30">
        <f t="shared" si="1"/>
        <v>0.95</v>
      </c>
      <c r="H37" s="14">
        <v>0</v>
      </c>
      <c r="I37" s="13">
        <f t="shared" si="2"/>
        <v>0.95</v>
      </c>
      <c r="J37" s="13">
        <f t="shared" si="0"/>
        <v>0.25</v>
      </c>
      <c r="K37" s="13">
        <f aca="true" t="shared" si="3" ref="K37:K100">J37</f>
        <v>0.25</v>
      </c>
      <c r="L37" s="28" t="s">
        <v>365</v>
      </c>
    </row>
    <row r="38" spans="1:12" ht="15">
      <c r="A38" s="14">
        <v>18</v>
      </c>
      <c r="B38" s="3" t="s">
        <v>33</v>
      </c>
      <c r="C38" s="67" t="s">
        <v>151</v>
      </c>
      <c r="D38" s="17">
        <v>0.25</v>
      </c>
      <c r="E38" s="13">
        <v>0.68</v>
      </c>
      <c r="F38" s="14" t="s">
        <v>4</v>
      </c>
      <c r="G38" s="30">
        <f t="shared" si="1"/>
        <v>0.68</v>
      </c>
      <c r="H38" s="14">
        <v>0</v>
      </c>
      <c r="I38" s="13">
        <f t="shared" si="2"/>
        <v>0.68</v>
      </c>
      <c r="J38" s="13">
        <f t="shared" si="0"/>
        <v>0.43000000000000005</v>
      </c>
      <c r="K38" s="13">
        <f t="shared" si="3"/>
        <v>0.43000000000000005</v>
      </c>
      <c r="L38" s="28" t="s">
        <v>365</v>
      </c>
    </row>
    <row r="39" spans="1:12" ht="15">
      <c r="A39" s="14">
        <v>19</v>
      </c>
      <c r="B39" s="3" t="s">
        <v>34</v>
      </c>
      <c r="C39" s="67" t="s">
        <v>151</v>
      </c>
      <c r="D39" s="17">
        <v>0.28</v>
      </c>
      <c r="E39" s="13">
        <v>1.43</v>
      </c>
      <c r="F39" s="14" t="s">
        <v>4</v>
      </c>
      <c r="G39" s="30">
        <f t="shared" si="1"/>
        <v>1.43</v>
      </c>
      <c r="H39" s="14">
        <v>0</v>
      </c>
      <c r="I39" s="13">
        <f t="shared" si="2"/>
        <v>1.43</v>
      </c>
      <c r="J39" s="13">
        <f aca="true" t="shared" si="4" ref="J39:J70">I39-D39</f>
        <v>1.15</v>
      </c>
      <c r="K39" s="13">
        <f t="shared" si="3"/>
        <v>1.15</v>
      </c>
      <c r="L39" s="28" t="s">
        <v>365</v>
      </c>
    </row>
    <row r="40" spans="1:12" ht="15">
      <c r="A40" s="14">
        <v>20</v>
      </c>
      <c r="B40" s="3" t="s">
        <v>35</v>
      </c>
      <c r="C40" s="67" t="s">
        <v>155</v>
      </c>
      <c r="D40" s="17">
        <v>0.55</v>
      </c>
      <c r="E40" s="13">
        <v>1.34</v>
      </c>
      <c r="F40" s="14" t="s">
        <v>4</v>
      </c>
      <c r="G40" s="30">
        <f t="shared" si="1"/>
        <v>1.34</v>
      </c>
      <c r="H40" s="14">
        <v>0</v>
      </c>
      <c r="I40" s="13">
        <f t="shared" si="2"/>
        <v>1.34</v>
      </c>
      <c r="J40" s="13">
        <f t="shared" si="4"/>
        <v>0.79</v>
      </c>
      <c r="K40" s="13">
        <f t="shared" si="3"/>
        <v>0.79</v>
      </c>
      <c r="L40" s="28" t="s">
        <v>365</v>
      </c>
    </row>
    <row r="41" spans="1:12" ht="15">
      <c r="A41" s="14">
        <v>21</v>
      </c>
      <c r="B41" s="3" t="s">
        <v>36</v>
      </c>
      <c r="C41" s="67" t="s">
        <v>151</v>
      </c>
      <c r="D41" s="17">
        <v>0.77</v>
      </c>
      <c r="E41" s="13">
        <v>0.96</v>
      </c>
      <c r="F41" s="14" t="s">
        <v>4</v>
      </c>
      <c r="G41" s="30">
        <f t="shared" si="1"/>
        <v>0.96</v>
      </c>
      <c r="H41" s="14">
        <v>0</v>
      </c>
      <c r="I41" s="13">
        <f t="shared" si="2"/>
        <v>0.96</v>
      </c>
      <c r="J41" s="13">
        <f t="shared" si="4"/>
        <v>0.18999999999999995</v>
      </c>
      <c r="K41" s="13">
        <f t="shared" si="3"/>
        <v>0.18999999999999995</v>
      </c>
      <c r="L41" s="28" t="s">
        <v>365</v>
      </c>
    </row>
    <row r="42" spans="1:12" ht="15">
      <c r="A42" s="14">
        <v>22</v>
      </c>
      <c r="B42" s="3" t="s">
        <v>38</v>
      </c>
      <c r="C42" s="67" t="s">
        <v>157</v>
      </c>
      <c r="D42" s="17">
        <v>1</v>
      </c>
      <c r="E42" s="13">
        <v>2.83</v>
      </c>
      <c r="F42" s="14" t="s">
        <v>4</v>
      </c>
      <c r="G42" s="30">
        <f t="shared" si="1"/>
        <v>2.83</v>
      </c>
      <c r="H42" s="14">
        <v>0</v>
      </c>
      <c r="I42" s="13">
        <f t="shared" si="2"/>
        <v>2.83</v>
      </c>
      <c r="J42" s="13">
        <f t="shared" si="4"/>
        <v>1.83</v>
      </c>
      <c r="K42" s="13">
        <f t="shared" si="3"/>
        <v>1.83</v>
      </c>
      <c r="L42" s="28" t="s">
        <v>365</v>
      </c>
    </row>
    <row r="43" spans="1:12" ht="15">
      <c r="A43" s="14">
        <v>23</v>
      </c>
      <c r="B43" s="3" t="s">
        <v>39</v>
      </c>
      <c r="C43" s="67" t="s">
        <v>156</v>
      </c>
      <c r="D43" s="17">
        <v>0.22</v>
      </c>
      <c r="E43" s="13">
        <v>0.64</v>
      </c>
      <c r="F43" s="14" t="s">
        <v>4</v>
      </c>
      <c r="G43" s="30">
        <f t="shared" si="1"/>
        <v>0.64</v>
      </c>
      <c r="H43" s="14">
        <v>0</v>
      </c>
      <c r="I43" s="13">
        <f t="shared" si="2"/>
        <v>0.64</v>
      </c>
      <c r="J43" s="13">
        <f t="shared" si="4"/>
        <v>0.42000000000000004</v>
      </c>
      <c r="K43" s="13">
        <f t="shared" si="3"/>
        <v>0.42000000000000004</v>
      </c>
      <c r="L43" s="28" t="s">
        <v>365</v>
      </c>
    </row>
    <row r="44" spans="1:12" ht="15">
      <c r="A44" s="14">
        <v>24</v>
      </c>
      <c r="B44" s="3" t="s">
        <v>40</v>
      </c>
      <c r="C44" s="67" t="s">
        <v>155</v>
      </c>
      <c r="D44" s="17">
        <v>0.46</v>
      </c>
      <c r="E44" s="13">
        <v>1.43</v>
      </c>
      <c r="F44" s="14" t="s">
        <v>4</v>
      </c>
      <c r="G44" s="30">
        <f t="shared" si="1"/>
        <v>1.43</v>
      </c>
      <c r="H44" s="14">
        <v>0</v>
      </c>
      <c r="I44" s="13">
        <f t="shared" si="2"/>
        <v>1.43</v>
      </c>
      <c r="J44" s="13">
        <f t="shared" si="4"/>
        <v>0.97</v>
      </c>
      <c r="K44" s="13">
        <f t="shared" si="3"/>
        <v>0.97</v>
      </c>
      <c r="L44" s="28" t="s">
        <v>365</v>
      </c>
    </row>
    <row r="45" spans="1:12" ht="15">
      <c r="A45" s="14">
        <v>25</v>
      </c>
      <c r="B45" s="3" t="s">
        <v>41</v>
      </c>
      <c r="C45" s="67" t="s">
        <v>151</v>
      </c>
      <c r="D45" s="17">
        <v>0.27</v>
      </c>
      <c r="E45" s="13">
        <v>2.15</v>
      </c>
      <c r="F45" s="14" t="s">
        <v>4</v>
      </c>
      <c r="G45" s="30">
        <f t="shared" si="1"/>
        <v>2.15</v>
      </c>
      <c r="H45" s="14">
        <v>0</v>
      </c>
      <c r="I45" s="13">
        <f t="shared" si="2"/>
        <v>2.15</v>
      </c>
      <c r="J45" s="13">
        <f t="shared" si="4"/>
        <v>1.88</v>
      </c>
      <c r="K45" s="13">
        <f t="shared" si="3"/>
        <v>1.88</v>
      </c>
      <c r="L45" s="28" t="s">
        <v>365</v>
      </c>
    </row>
    <row r="46" spans="1:12" ht="15">
      <c r="A46" s="14">
        <v>26</v>
      </c>
      <c r="B46" s="3" t="s">
        <v>42</v>
      </c>
      <c r="C46" s="67" t="s">
        <v>155</v>
      </c>
      <c r="D46" s="17">
        <v>0.6</v>
      </c>
      <c r="E46" s="13">
        <v>1.76</v>
      </c>
      <c r="F46" s="14" t="s">
        <v>4</v>
      </c>
      <c r="G46" s="30">
        <f t="shared" si="1"/>
        <v>1.76</v>
      </c>
      <c r="H46" s="14">
        <v>0</v>
      </c>
      <c r="I46" s="13">
        <f t="shared" si="2"/>
        <v>1.76</v>
      </c>
      <c r="J46" s="13">
        <f t="shared" si="4"/>
        <v>1.1600000000000001</v>
      </c>
      <c r="K46" s="13">
        <f t="shared" si="3"/>
        <v>1.1600000000000001</v>
      </c>
      <c r="L46" s="28" t="s">
        <v>365</v>
      </c>
    </row>
    <row r="47" spans="1:12" ht="15">
      <c r="A47" s="14">
        <v>27</v>
      </c>
      <c r="B47" s="3" t="s">
        <v>353</v>
      </c>
      <c r="C47" s="67" t="s">
        <v>354</v>
      </c>
      <c r="D47" s="17">
        <v>0.6</v>
      </c>
      <c r="E47" s="13">
        <v>0.76</v>
      </c>
      <c r="F47" s="14" t="s">
        <v>4</v>
      </c>
      <c r="G47" s="30">
        <f t="shared" si="1"/>
        <v>0.76</v>
      </c>
      <c r="H47" s="14">
        <v>0</v>
      </c>
      <c r="I47" s="13">
        <f t="shared" si="2"/>
        <v>0.76</v>
      </c>
      <c r="J47" s="13">
        <f t="shared" si="4"/>
        <v>0.16000000000000003</v>
      </c>
      <c r="K47" s="13">
        <f t="shared" si="3"/>
        <v>0.16000000000000003</v>
      </c>
      <c r="L47" s="28" t="s">
        <v>365</v>
      </c>
    </row>
    <row r="48" spans="1:12" ht="15">
      <c r="A48" s="14">
        <v>28</v>
      </c>
      <c r="B48" s="3" t="s">
        <v>43</v>
      </c>
      <c r="C48" s="67" t="s">
        <v>156</v>
      </c>
      <c r="D48" s="17">
        <v>0.24</v>
      </c>
      <c r="E48" s="13">
        <v>0.67</v>
      </c>
      <c r="F48" s="14" t="s">
        <v>4</v>
      </c>
      <c r="G48" s="30">
        <f t="shared" si="1"/>
        <v>0.67</v>
      </c>
      <c r="H48" s="14">
        <v>0</v>
      </c>
      <c r="I48" s="13">
        <f t="shared" si="2"/>
        <v>0.67</v>
      </c>
      <c r="J48" s="13">
        <f t="shared" si="4"/>
        <v>0.43000000000000005</v>
      </c>
      <c r="K48" s="13">
        <f t="shared" si="3"/>
        <v>0.43000000000000005</v>
      </c>
      <c r="L48" s="28" t="s">
        <v>365</v>
      </c>
    </row>
    <row r="49" spans="1:12" ht="15">
      <c r="A49" s="14">
        <v>29</v>
      </c>
      <c r="B49" s="3" t="s">
        <v>44</v>
      </c>
      <c r="C49" s="67" t="s">
        <v>151</v>
      </c>
      <c r="D49" s="17">
        <v>0.42</v>
      </c>
      <c r="E49" s="13">
        <v>0.76</v>
      </c>
      <c r="F49" s="14" t="s">
        <v>4</v>
      </c>
      <c r="G49" s="30">
        <f t="shared" si="1"/>
        <v>0.76</v>
      </c>
      <c r="H49" s="14">
        <v>0</v>
      </c>
      <c r="I49" s="13">
        <f t="shared" si="2"/>
        <v>0.76</v>
      </c>
      <c r="J49" s="13">
        <f t="shared" si="4"/>
        <v>0.34</v>
      </c>
      <c r="K49" s="13">
        <f t="shared" si="3"/>
        <v>0.34</v>
      </c>
      <c r="L49" s="28" t="s">
        <v>365</v>
      </c>
    </row>
    <row r="50" spans="1:12" ht="15">
      <c r="A50" s="14">
        <v>30</v>
      </c>
      <c r="B50" s="3" t="s">
        <v>45</v>
      </c>
      <c r="C50" s="67" t="s">
        <v>158</v>
      </c>
      <c r="D50" s="17">
        <v>0.68</v>
      </c>
      <c r="E50" s="13">
        <v>0.74</v>
      </c>
      <c r="F50" s="14" t="s">
        <v>4</v>
      </c>
      <c r="G50" s="30">
        <f t="shared" si="1"/>
        <v>0.74</v>
      </c>
      <c r="H50" s="14">
        <v>0</v>
      </c>
      <c r="I50" s="13">
        <f t="shared" si="2"/>
        <v>0.74</v>
      </c>
      <c r="J50" s="13">
        <f t="shared" si="4"/>
        <v>0.05999999999999994</v>
      </c>
      <c r="K50" s="13">
        <f t="shared" si="3"/>
        <v>0.05999999999999994</v>
      </c>
      <c r="L50" s="28" t="s">
        <v>365</v>
      </c>
    </row>
    <row r="51" spans="1:12" ht="15">
      <c r="A51" s="14">
        <v>31</v>
      </c>
      <c r="B51" s="3" t="s">
        <v>46</v>
      </c>
      <c r="C51" s="67" t="s">
        <v>154</v>
      </c>
      <c r="D51" s="17">
        <v>0.59</v>
      </c>
      <c r="E51" s="13">
        <v>1.6</v>
      </c>
      <c r="F51" s="14">
        <v>50</v>
      </c>
      <c r="G51" s="30">
        <f t="shared" si="1"/>
        <v>1.6</v>
      </c>
      <c r="H51" s="14">
        <v>0</v>
      </c>
      <c r="I51" s="13">
        <f t="shared" si="2"/>
        <v>1.6</v>
      </c>
      <c r="J51" s="13">
        <f t="shared" si="4"/>
        <v>1.0100000000000002</v>
      </c>
      <c r="K51" s="13">
        <f t="shared" si="3"/>
        <v>1.0100000000000002</v>
      </c>
      <c r="L51" s="28" t="s">
        <v>365</v>
      </c>
    </row>
    <row r="52" spans="1:12" ht="15">
      <c r="A52" s="14">
        <v>32</v>
      </c>
      <c r="B52" s="3" t="s">
        <v>47</v>
      </c>
      <c r="C52" s="67" t="s">
        <v>156</v>
      </c>
      <c r="D52" s="17">
        <v>0.95</v>
      </c>
      <c r="E52" s="13">
        <v>1</v>
      </c>
      <c r="F52" s="14" t="s">
        <v>4</v>
      </c>
      <c r="G52" s="30">
        <f t="shared" si="1"/>
        <v>1</v>
      </c>
      <c r="H52" s="14">
        <v>0</v>
      </c>
      <c r="I52" s="13">
        <f t="shared" si="2"/>
        <v>1</v>
      </c>
      <c r="J52" s="13">
        <f t="shared" si="4"/>
        <v>0.050000000000000044</v>
      </c>
      <c r="K52" s="13">
        <f t="shared" si="3"/>
        <v>0.050000000000000044</v>
      </c>
      <c r="L52" s="28" t="s">
        <v>365</v>
      </c>
    </row>
    <row r="53" spans="1:12" ht="15">
      <c r="A53" s="14">
        <v>33</v>
      </c>
      <c r="B53" s="3" t="s">
        <v>48</v>
      </c>
      <c r="C53" s="67" t="s">
        <v>156</v>
      </c>
      <c r="D53" s="17">
        <v>0.18</v>
      </c>
      <c r="E53" s="13">
        <v>1.43</v>
      </c>
      <c r="F53" s="14" t="s">
        <v>4</v>
      </c>
      <c r="G53" s="30">
        <f t="shared" si="1"/>
        <v>1.43</v>
      </c>
      <c r="H53" s="14">
        <v>0</v>
      </c>
      <c r="I53" s="13">
        <f t="shared" si="2"/>
        <v>1.43</v>
      </c>
      <c r="J53" s="13">
        <f t="shared" si="4"/>
        <v>1.25</v>
      </c>
      <c r="K53" s="13">
        <f t="shared" si="3"/>
        <v>1.25</v>
      </c>
      <c r="L53" s="28" t="s">
        <v>365</v>
      </c>
    </row>
    <row r="54" spans="1:12" ht="15">
      <c r="A54" s="14">
        <v>34</v>
      </c>
      <c r="B54" s="3" t="s">
        <v>49</v>
      </c>
      <c r="C54" s="67" t="s">
        <v>155</v>
      </c>
      <c r="D54" s="17">
        <v>0.89</v>
      </c>
      <c r="E54" s="13">
        <v>1.43</v>
      </c>
      <c r="F54" s="14" t="s">
        <v>4</v>
      </c>
      <c r="G54" s="30">
        <f t="shared" si="1"/>
        <v>1.43</v>
      </c>
      <c r="H54" s="14">
        <v>0</v>
      </c>
      <c r="I54" s="13">
        <f t="shared" si="2"/>
        <v>1.43</v>
      </c>
      <c r="J54" s="13">
        <f t="shared" si="4"/>
        <v>0.5399999999999999</v>
      </c>
      <c r="K54" s="13">
        <f t="shared" si="3"/>
        <v>0.5399999999999999</v>
      </c>
      <c r="L54" s="28" t="s">
        <v>365</v>
      </c>
    </row>
    <row r="55" spans="1:12" ht="15">
      <c r="A55" s="14">
        <v>35</v>
      </c>
      <c r="B55" s="3" t="s">
        <v>50</v>
      </c>
      <c r="C55" s="67" t="s">
        <v>151</v>
      </c>
      <c r="D55" s="17">
        <v>0.12</v>
      </c>
      <c r="E55" s="13">
        <v>2.15</v>
      </c>
      <c r="F55" s="14" t="s">
        <v>4</v>
      </c>
      <c r="G55" s="30">
        <f t="shared" si="1"/>
        <v>2.15</v>
      </c>
      <c r="H55" s="14">
        <v>0</v>
      </c>
      <c r="I55" s="13">
        <f t="shared" si="2"/>
        <v>2.15</v>
      </c>
      <c r="J55" s="13">
        <f t="shared" si="4"/>
        <v>2.03</v>
      </c>
      <c r="K55" s="13">
        <f t="shared" si="3"/>
        <v>2.03</v>
      </c>
      <c r="L55" s="28" t="s">
        <v>365</v>
      </c>
    </row>
    <row r="56" spans="1:12" ht="15">
      <c r="A56" s="14">
        <v>36</v>
      </c>
      <c r="B56" s="3" t="s">
        <v>51</v>
      </c>
      <c r="C56" s="67" t="s">
        <v>151</v>
      </c>
      <c r="D56" s="17">
        <v>0.41</v>
      </c>
      <c r="E56" s="13">
        <v>0.8</v>
      </c>
      <c r="F56" s="14" t="s">
        <v>4</v>
      </c>
      <c r="G56" s="30">
        <f t="shared" si="1"/>
        <v>0.8</v>
      </c>
      <c r="H56" s="14">
        <v>0</v>
      </c>
      <c r="I56" s="13">
        <f t="shared" si="2"/>
        <v>0.8</v>
      </c>
      <c r="J56" s="13">
        <f t="shared" si="4"/>
        <v>0.39000000000000007</v>
      </c>
      <c r="K56" s="13">
        <f t="shared" si="3"/>
        <v>0.39000000000000007</v>
      </c>
      <c r="L56" s="28" t="s">
        <v>365</v>
      </c>
    </row>
    <row r="57" spans="1:12" ht="15">
      <c r="A57" s="14">
        <v>37</v>
      </c>
      <c r="B57" s="3" t="s">
        <v>52</v>
      </c>
      <c r="C57" s="67" t="s">
        <v>151</v>
      </c>
      <c r="D57" s="17">
        <v>0.64</v>
      </c>
      <c r="E57" s="13">
        <v>1.05</v>
      </c>
      <c r="F57" s="14" t="s">
        <v>4</v>
      </c>
      <c r="G57" s="30">
        <f t="shared" si="1"/>
        <v>1.05</v>
      </c>
      <c r="H57" s="14">
        <v>0</v>
      </c>
      <c r="I57" s="13">
        <f t="shared" si="2"/>
        <v>1.05</v>
      </c>
      <c r="J57" s="13">
        <f t="shared" si="4"/>
        <v>0.41000000000000003</v>
      </c>
      <c r="K57" s="13">
        <f t="shared" si="3"/>
        <v>0.41000000000000003</v>
      </c>
      <c r="L57" s="28" t="s">
        <v>365</v>
      </c>
    </row>
    <row r="58" spans="1:12" ht="15">
      <c r="A58" s="14">
        <v>38</v>
      </c>
      <c r="B58" s="3" t="s">
        <v>53</v>
      </c>
      <c r="C58" s="67" t="s">
        <v>155</v>
      </c>
      <c r="D58" s="17">
        <v>1.58</v>
      </c>
      <c r="E58" s="13">
        <v>2.72</v>
      </c>
      <c r="F58" s="14" t="s">
        <v>4</v>
      </c>
      <c r="G58" s="30">
        <f t="shared" si="1"/>
        <v>2.72</v>
      </c>
      <c r="H58" s="14">
        <v>0</v>
      </c>
      <c r="I58" s="13">
        <f t="shared" si="2"/>
        <v>2.72</v>
      </c>
      <c r="J58" s="13">
        <f t="shared" si="4"/>
        <v>1.1400000000000001</v>
      </c>
      <c r="K58" s="13">
        <f t="shared" si="3"/>
        <v>1.1400000000000001</v>
      </c>
      <c r="L58" s="28" t="s">
        <v>365</v>
      </c>
    </row>
    <row r="59" spans="1:12" ht="15">
      <c r="A59" s="14">
        <v>39</v>
      </c>
      <c r="B59" s="3" t="s">
        <v>54</v>
      </c>
      <c r="C59" s="67" t="s">
        <v>151</v>
      </c>
      <c r="D59" s="17">
        <v>0.3</v>
      </c>
      <c r="E59" s="13">
        <v>1.1</v>
      </c>
      <c r="F59" s="14" t="s">
        <v>4</v>
      </c>
      <c r="G59" s="30">
        <f t="shared" si="1"/>
        <v>1.1</v>
      </c>
      <c r="H59" s="14">
        <v>0</v>
      </c>
      <c r="I59" s="13">
        <f t="shared" si="2"/>
        <v>1.1</v>
      </c>
      <c r="J59" s="13">
        <f t="shared" si="4"/>
        <v>0.8</v>
      </c>
      <c r="K59" s="13">
        <f t="shared" si="3"/>
        <v>0.8</v>
      </c>
      <c r="L59" s="28" t="s">
        <v>365</v>
      </c>
    </row>
    <row r="60" spans="1:12" ht="15">
      <c r="A60" s="14">
        <v>40</v>
      </c>
      <c r="B60" s="3" t="s">
        <v>55</v>
      </c>
      <c r="C60" s="67" t="s">
        <v>151</v>
      </c>
      <c r="D60" s="17">
        <v>0.65</v>
      </c>
      <c r="E60" s="13">
        <v>0.9</v>
      </c>
      <c r="F60" s="14" t="s">
        <v>4</v>
      </c>
      <c r="G60" s="30">
        <f t="shared" si="1"/>
        <v>0.9</v>
      </c>
      <c r="H60" s="14">
        <v>0</v>
      </c>
      <c r="I60" s="13">
        <f t="shared" si="2"/>
        <v>0.9</v>
      </c>
      <c r="J60" s="13">
        <f t="shared" si="4"/>
        <v>0.25</v>
      </c>
      <c r="K60" s="13">
        <f t="shared" si="3"/>
        <v>0.25</v>
      </c>
      <c r="L60" s="28" t="s">
        <v>365</v>
      </c>
    </row>
    <row r="61" spans="1:12" ht="15">
      <c r="A61" s="14">
        <v>41</v>
      </c>
      <c r="B61" s="3" t="s">
        <v>56</v>
      </c>
      <c r="C61" s="67" t="s">
        <v>155</v>
      </c>
      <c r="D61" s="17">
        <v>0.86</v>
      </c>
      <c r="E61" s="13">
        <v>2.1</v>
      </c>
      <c r="F61" s="14" t="s">
        <v>4</v>
      </c>
      <c r="G61" s="30">
        <f t="shared" si="1"/>
        <v>2.1</v>
      </c>
      <c r="H61" s="14">
        <v>0</v>
      </c>
      <c r="I61" s="13">
        <f t="shared" si="2"/>
        <v>2.1</v>
      </c>
      <c r="J61" s="13">
        <f t="shared" si="4"/>
        <v>1.2400000000000002</v>
      </c>
      <c r="K61" s="13">
        <f t="shared" si="3"/>
        <v>1.2400000000000002</v>
      </c>
      <c r="L61" s="28" t="s">
        <v>365</v>
      </c>
    </row>
    <row r="62" spans="1:12" ht="15">
      <c r="A62" s="14">
        <v>42</v>
      </c>
      <c r="B62" s="3" t="s">
        <v>57</v>
      </c>
      <c r="C62" s="67" t="s">
        <v>151</v>
      </c>
      <c r="D62" s="17">
        <v>0.66</v>
      </c>
      <c r="E62" s="13">
        <v>2.15</v>
      </c>
      <c r="F62" s="14" t="s">
        <v>4</v>
      </c>
      <c r="G62" s="30">
        <f t="shared" si="1"/>
        <v>2.15</v>
      </c>
      <c r="H62" s="14">
        <v>0</v>
      </c>
      <c r="I62" s="13">
        <f t="shared" si="2"/>
        <v>2.15</v>
      </c>
      <c r="J62" s="13">
        <f t="shared" si="4"/>
        <v>1.4899999999999998</v>
      </c>
      <c r="K62" s="13">
        <f t="shared" si="3"/>
        <v>1.4899999999999998</v>
      </c>
      <c r="L62" s="28" t="s">
        <v>365</v>
      </c>
    </row>
    <row r="63" spans="1:12" ht="15">
      <c r="A63" s="14">
        <v>43</v>
      </c>
      <c r="B63" s="3" t="s">
        <v>58</v>
      </c>
      <c r="C63" s="67" t="s">
        <v>151</v>
      </c>
      <c r="D63" s="17">
        <v>0.21</v>
      </c>
      <c r="E63" s="13">
        <v>1.8</v>
      </c>
      <c r="F63" s="14" t="s">
        <v>4</v>
      </c>
      <c r="G63" s="30">
        <f t="shared" si="1"/>
        <v>1.8</v>
      </c>
      <c r="H63" s="14">
        <v>0</v>
      </c>
      <c r="I63" s="13">
        <f t="shared" si="2"/>
        <v>1.8</v>
      </c>
      <c r="J63" s="13">
        <f t="shared" si="4"/>
        <v>1.59</v>
      </c>
      <c r="K63" s="13">
        <f t="shared" si="3"/>
        <v>1.59</v>
      </c>
      <c r="L63" s="28" t="s">
        <v>365</v>
      </c>
    </row>
    <row r="64" spans="1:12" ht="15">
      <c r="A64" s="14">
        <v>44</v>
      </c>
      <c r="B64" s="3" t="s">
        <v>59</v>
      </c>
      <c r="C64" s="67" t="s">
        <v>151</v>
      </c>
      <c r="D64" s="81">
        <v>0.25</v>
      </c>
      <c r="E64" s="13">
        <v>1.5</v>
      </c>
      <c r="F64" s="14" t="s">
        <v>4</v>
      </c>
      <c r="G64" s="30">
        <f t="shared" si="1"/>
        <v>1.5</v>
      </c>
      <c r="H64" s="14">
        <v>0</v>
      </c>
      <c r="I64" s="13">
        <f t="shared" si="2"/>
        <v>1.5</v>
      </c>
      <c r="J64" s="13">
        <f t="shared" si="4"/>
        <v>1.25</v>
      </c>
      <c r="K64" s="13">
        <f t="shared" si="3"/>
        <v>1.25</v>
      </c>
      <c r="L64" s="28" t="s">
        <v>365</v>
      </c>
    </row>
    <row r="65" spans="1:12" ht="15">
      <c r="A65" s="14">
        <v>45</v>
      </c>
      <c r="B65" s="3" t="s">
        <v>60</v>
      </c>
      <c r="C65" s="67" t="s">
        <v>151</v>
      </c>
      <c r="D65" s="17">
        <v>0.94</v>
      </c>
      <c r="E65" s="13">
        <v>1.1</v>
      </c>
      <c r="F65" s="14" t="s">
        <v>4</v>
      </c>
      <c r="G65" s="30">
        <f t="shared" si="1"/>
        <v>1.1</v>
      </c>
      <c r="H65" s="14">
        <v>0</v>
      </c>
      <c r="I65" s="13">
        <f t="shared" si="2"/>
        <v>1.1</v>
      </c>
      <c r="J65" s="13">
        <f t="shared" si="4"/>
        <v>0.16000000000000014</v>
      </c>
      <c r="K65" s="13">
        <f t="shared" si="3"/>
        <v>0.16000000000000014</v>
      </c>
      <c r="L65" s="28" t="s">
        <v>365</v>
      </c>
    </row>
    <row r="66" spans="1:12" ht="15">
      <c r="A66" s="14">
        <v>46</v>
      </c>
      <c r="B66" s="3" t="s">
        <v>61</v>
      </c>
      <c r="C66" s="67" t="s">
        <v>151</v>
      </c>
      <c r="D66" s="82">
        <v>0.49</v>
      </c>
      <c r="E66" s="13">
        <v>1.4</v>
      </c>
      <c r="F66" s="14" t="s">
        <v>4</v>
      </c>
      <c r="G66" s="30">
        <f t="shared" si="1"/>
        <v>1.4</v>
      </c>
      <c r="H66" s="14">
        <v>0</v>
      </c>
      <c r="I66" s="13">
        <f t="shared" si="2"/>
        <v>1.4</v>
      </c>
      <c r="J66" s="13">
        <f t="shared" si="4"/>
        <v>0.9099999999999999</v>
      </c>
      <c r="K66" s="13">
        <f t="shared" si="3"/>
        <v>0.9099999999999999</v>
      </c>
      <c r="L66" s="28" t="s">
        <v>365</v>
      </c>
    </row>
    <row r="67" spans="1:12" ht="15">
      <c r="A67" s="14">
        <v>47</v>
      </c>
      <c r="B67" s="3" t="s">
        <v>62</v>
      </c>
      <c r="C67" s="67" t="s">
        <v>156</v>
      </c>
      <c r="D67" s="17">
        <v>0.12</v>
      </c>
      <c r="E67" s="13">
        <v>0.7</v>
      </c>
      <c r="F67" s="14" t="s">
        <v>4</v>
      </c>
      <c r="G67" s="30">
        <f t="shared" si="1"/>
        <v>0.7</v>
      </c>
      <c r="H67" s="14">
        <v>0</v>
      </c>
      <c r="I67" s="13">
        <f t="shared" si="2"/>
        <v>0.7</v>
      </c>
      <c r="J67" s="13">
        <f t="shared" si="4"/>
        <v>0.58</v>
      </c>
      <c r="K67" s="13">
        <f t="shared" si="3"/>
        <v>0.58</v>
      </c>
      <c r="L67" s="28" t="s">
        <v>365</v>
      </c>
    </row>
    <row r="68" spans="1:12" ht="15">
      <c r="A68" s="14">
        <v>48</v>
      </c>
      <c r="B68" s="3" t="s">
        <v>63</v>
      </c>
      <c r="C68" s="67" t="s">
        <v>156</v>
      </c>
      <c r="D68" s="17">
        <v>0.59</v>
      </c>
      <c r="E68" s="13">
        <v>0.76</v>
      </c>
      <c r="F68" s="14" t="s">
        <v>4</v>
      </c>
      <c r="G68" s="30">
        <f t="shared" si="1"/>
        <v>0.76</v>
      </c>
      <c r="H68" s="14">
        <v>0</v>
      </c>
      <c r="I68" s="13">
        <f t="shared" si="2"/>
        <v>0.76</v>
      </c>
      <c r="J68" s="13">
        <f t="shared" si="4"/>
        <v>0.17000000000000004</v>
      </c>
      <c r="K68" s="13">
        <f t="shared" si="3"/>
        <v>0.17000000000000004</v>
      </c>
      <c r="L68" s="28" t="s">
        <v>365</v>
      </c>
    </row>
    <row r="69" spans="1:12" ht="15">
      <c r="A69" s="14">
        <v>49</v>
      </c>
      <c r="B69" s="3" t="s">
        <v>64</v>
      </c>
      <c r="C69" s="67" t="s">
        <v>151</v>
      </c>
      <c r="D69" s="17">
        <v>0.5</v>
      </c>
      <c r="E69" s="13">
        <v>1.1</v>
      </c>
      <c r="F69" s="14" t="s">
        <v>4</v>
      </c>
      <c r="G69" s="30">
        <f t="shared" si="1"/>
        <v>1.1</v>
      </c>
      <c r="H69" s="14">
        <v>0</v>
      </c>
      <c r="I69" s="13">
        <f t="shared" si="2"/>
        <v>1.1</v>
      </c>
      <c r="J69" s="13">
        <f t="shared" si="4"/>
        <v>0.6000000000000001</v>
      </c>
      <c r="K69" s="13">
        <f t="shared" si="3"/>
        <v>0.6000000000000001</v>
      </c>
      <c r="L69" s="28" t="s">
        <v>365</v>
      </c>
    </row>
    <row r="70" spans="1:12" ht="15">
      <c r="A70" s="14">
        <v>50</v>
      </c>
      <c r="B70" s="3" t="s">
        <v>65</v>
      </c>
      <c r="C70" s="67" t="s">
        <v>151</v>
      </c>
      <c r="D70" s="17">
        <v>0.53</v>
      </c>
      <c r="E70" s="13">
        <v>1.43</v>
      </c>
      <c r="F70" s="14" t="s">
        <v>4</v>
      </c>
      <c r="G70" s="30">
        <f t="shared" si="1"/>
        <v>1.43</v>
      </c>
      <c r="H70" s="14">
        <v>0</v>
      </c>
      <c r="I70" s="13">
        <f t="shared" si="2"/>
        <v>1.43</v>
      </c>
      <c r="J70" s="13">
        <f t="shared" si="4"/>
        <v>0.8999999999999999</v>
      </c>
      <c r="K70" s="13">
        <f t="shared" si="3"/>
        <v>0.8999999999999999</v>
      </c>
      <c r="L70" s="28" t="s">
        <v>365</v>
      </c>
    </row>
    <row r="71" spans="1:12" ht="15">
      <c r="A71" s="14">
        <v>51</v>
      </c>
      <c r="B71" s="3" t="s">
        <v>66</v>
      </c>
      <c r="C71" s="67" t="s">
        <v>151</v>
      </c>
      <c r="D71" s="17">
        <v>0.5</v>
      </c>
      <c r="E71" s="13">
        <v>1.43</v>
      </c>
      <c r="F71" s="14" t="s">
        <v>4</v>
      </c>
      <c r="G71" s="30">
        <f t="shared" si="1"/>
        <v>1.43</v>
      </c>
      <c r="H71" s="14">
        <v>0</v>
      </c>
      <c r="I71" s="13">
        <f t="shared" si="2"/>
        <v>1.43</v>
      </c>
      <c r="J71" s="13">
        <f aca="true" t="shared" si="5" ref="J71:J102">I71-D71</f>
        <v>0.9299999999999999</v>
      </c>
      <c r="K71" s="13">
        <f t="shared" si="3"/>
        <v>0.9299999999999999</v>
      </c>
      <c r="L71" s="28" t="s">
        <v>365</v>
      </c>
    </row>
    <row r="72" spans="1:12" ht="15">
      <c r="A72" s="14">
        <v>52</v>
      </c>
      <c r="B72" s="3" t="s">
        <v>67</v>
      </c>
      <c r="C72" s="67" t="s">
        <v>151</v>
      </c>
      <c r="D72" s="17">
        <v>0.28</v>
      </c>
      <c r="E72" s="13">
        <v>2.85</v>
      </c>
      <c r="F72" s="14" t="s">
        <v>4</v>
      </c>
      <c r="G72" s="30">
        <f aca="true" t="shared" si="6" ref="G72:G135">E72</f>
        <v>2.85</v>
      </c>
      <c r="H72" s="14">
        <v>0</v>
      </c>
      <c r="I72" s="13">
        <f aca="true" t="shared" si="7" ref="I72:I135">G72-H72</f>
        <v>2.85</v>
      </c>
      <c r="J72" s="13">
        <f t="shared" si="5"/>
        <v>2.5700000000000003</v>
      </c>
      <c r="K72" s="13">
        <f t="shared" si="3"/>
        <v>2.5700000000000003</v>
      </c>
      <c r="L72" s="28" t="s">
        <v>365</v>
      </c>
    </row>
    <row r="73" spans="1:12" ht="15">
      <c r="A73" s="14">
        <v>53</v>
      </c>
      <c r="B73" s="3" t="s">
        <v>68</v>
      </c>
      <c r="C73" s="67" t="s">
        <v>156</v>
      </c>
      <c r="D73" s="17">
        <v>0.21</v>
      </c>
      <c r="E73" s="13">
        <v>0.94</v>
      </c>
      <c r="F73" s="14" t="s">
        <v>4</v>
      </c>
      <c r="G73" s="30">
        <f t="shared" si="6"/>
        <v>0.94</v>
      </c>
      <c r="H73" s="14">
        <v>0</v>
      </c>
      <c r="I73" s="13">
        <f t="shared" si="7"/>
        <v>0.94</v>
      </c>
      <c r="J73" s="13">
        <f t="shared" si="5"/>
        <v>0.73</v>
      </c>
      <c r="K73" s="13">
        <f t="shared" si="3"/>
        <v>0.73</v>
      </c>
      <c r="L73" s="28" t="s">
        <v>365</v>
      </c>
    </row>
    <row r="74" spans="1:12" ht="15">
      <c r="A74" s="14">
        <v>54</v>
      </c>
      <c r="B74" s="3" t="s">
        <v>69</v>
      </c>
      <c r="C74" s="67" t="s">
        <v>151</v>
      </c>
      <c r="D74" s="17">
        <v>0.4</v>
      </c>
      <c r="E74" s="13">
        <v>1.8</v>
      </c>
      <c r="F74" s="14" t="s">
        <v>4</v>
      </c>
      <c r="G74" s="30">
        <f t="shared" si="6"/>
        <v>1.8</v>
      </c>
      <c r="H74" s="14">
        <v>0</v>
      </c>
      <c r="I74" s="13">
        <f t="shared" si="7"/>
        <v>1.8</v>
      </c>
      <c r="J74" s="13">
        <f t="shared" si="5"/>
        <v>1.4</v>
      </c>
      <c r="K74" s="13">
        <f t="shared" si="3"/>
        <v>1.4</v>
      </c>
      <c r="L74" s="28" t="s">
        <v>365</v>
      </c>
    </row>
    <row r="75" spans="1:12" ht="15">
      <c r="A75" s="14">
        <v>55</v>
      </c>
      <c r="B75" s="3" t="s">
        <v>70</v>
      </c>
      <c r="C75" s="67" t="s">
        <v>151</v>
      </c>
      <c r="D75" s="17">
        <v>0.43</v>
      </c>
      <c r="E75" s="13">
        <v>0.8</v>
      </c>
      <c r="F75" s="14" t="s">
        <v>4</v>
      </c>
      <c r="G75" s="30">
        <f t="shared" si="6"/>
        <v>0.8</v>
      </c>
      <c r="H75" s="14">
        <v>0</v>
      </c>
      <c r="I75" s="13">
        <f t="shared" si="7"/>
        <v>0.8</v>
      </c>
      <c r="J75" s="13">
        <f t="shared" si="5"/>
        <v>0.37000000000000005</v>
      </c>
      <c r="K75" s="13">
        <f t="shared" si="3"/>
        <v>0.37000000000000005</v>
      </c>
      <c r="L75" s="28" t="s">
        <v>365</v>
      </c>
    </row>
    <row r="76" spans="1:12" ht="15">
      <c r="A76" s="14">
        <v>56</v>
      </c>
      <c r="B76" s="3" t="s">
        <v>71</v>
      </c>
      <c r="C76" s="67" t="s">
        <v>154</v>
      </c>
      <c r="D76" s="17">
        <v>0.38</v>
      </c>
      <c r="E76" s="13">
        <v>1.07</v>
      </c>
      <c r="F76" s="14" t="s">
        <v>4</v>
      </c>
      <c r="G76" s="30">
        <f t="shared" si="6"/>
        <v>1.07</v>
      </c>
      <c r="H76" s="14">
        <v>0</v>
      </c>
      <c r="I76" s="13">
        <f t="shared" si="7"/>
        <v>1.07</v>
      </c>
      <c r="J76" s="13">
        <f t="shared" si="5"/>
        <v>0.6900000000000001</v>
      </c>
      <c r="K76" s="13">
        <f t="shared" si="3"/>
        <v>0.6900000000000001</v>
      </c>
      <c r="L76" s="28" t="s">
        <v>365</v>
      </c>
    </row>
    <row r="77" spans="1:12" ht="15">
      <c r="A77" s="14">
        <v>57</v>
      </c>
      <c r="B77" s="3" t="s">
        <v>72</v>
      </c>
      <c r="C77" s="67" t="s">
        <v>151</v>
      </c>
      <c r="D77" s="79">
        <v>0.38</v>
      </c>
      <c r="E77" s="13">
        <v>0.85</v>
      </c>
      <c r="F77" s="14" t="s">
        <v>4</v>
      </c>
      <c r="G77" s="30">
        <f t="shared" si="6"/>
        <v>0.85</v>
      </c>
      <c r="H77" s="14">
        <v>0</v>
      </c>
      <c r="I77" s="13">
        <f t="shared" si="7"/>
        <v>0.85</v>
      </c>
      <c r="J77" s="13">
        <f t="shared" si="5"/>
        <v>0.47</v>
      </c>
      <c r="K77" s="13">
        <f t="shared" si="3"/>
        <v>0.47</v>
      </c>
      <c r="L77" s="28" t="s">
        <v>365</v>
      </c>
    </row>
    <row r="78" spans="1:12" ht="15">
      <c r="A78" s="14">
        <v>58</v>
      </c>
      <c r="B78" s="3" t="s">
        <v>73</v>
      </c>
      <c r="C78" s="67" t="s">
        <v>156</v>
      </c>
      <c r="D78" s="17">
        <v>0.32</v>
      </c>
      <c r="E78" s="13">
        <v>2.15</v>
      </c>
      <c r="F78" s="14" t="s">
        <v>4</v>
      </c>
      <c r="G78" s="30">
        <f t="shared" si="6"/>
        <v>2.15</v>
      </c>
      <c r="H78" s="14">
        <v>0</v>
      </c>
      <c r="I78" s="13">
        <f t="shared" si="7"/>
        <v>2.15</v>
      </c>
      <c r="J78" s="13">
        <f t="shared" si="5"/>
        <v>1.8299999999999998</v>
      </c>
      <c r="K78" s="13">
        <f t="shared" si="3"/>
        <v>1.8299999999999998</v>
      </c>
      <c r="L78" s="28" t="s">
        <v>365</v>
      </c>
    </row>
    <row r="79" spans="1:12" ht="15">
      <c r="A79" s="14">
        <v>59</v>
      </c>
      <c r="B79" s="3" t="s">
        <v>74</v>
      </c>
      <c r="C79" s="67" t="s">
        <v>151</v>
      </c>
      <c r="D79" s="17">
        <v>0.6</v>
      </c>
      <c r="E79" s="13">
        <v>0.84</v>
      </c>
      <c r="F79" s="14" t="s">
        <v>4</v>
      </c>
      <c r="G79" s="30">
        <f t="shared" si="6"/>
        <v>0.84</v>
      </c>
      <c r="H79" s="14">
        <v>0</v>
      </c>
      <c r="I79" s="13">
        <f t="shared" si="7"/>
        <v>0.84</v>
      </c>
      <c r="J79" s="13">
        <f t="shared" si="5"/>
        <v>0.24</v>
      </c>
      <c r="K79" s="13">
        <f t="shared" si="3"/>
        <v>0.24</v>
      </c>
      <c r="L79" s="28" t="s">
        <v>365</v>
      </c>
    </row>
    <row r="80" spans="1:12" ht="15">
      <c r="A80" s="14">
        <v>60</v>
      </c>
      <c r="B80" s="3" t="s">
        <v>75</v>
      </c>
      <c r="C80" s="67" t="s">
        <v>154</v>
      </c>
      <c r="D80" s="17">
        <v>1.01</v>
      </c>
      <c r="E80" s="13">
        <v>2.15</v>
      </c>
      <c r="F80" s="14" t="s">
        <v>4</v>
      </c>
      <c r="G80" s="30">
        <f t="shared" si="6"/>
        <v>2.15</v>
      </c>
      <c r="H80" s="14">
        <v>0</v>
      </c>
      <c r="I80" s="13">
        <f t="shared" si="7"/>
        <v>2.15</v>
      </c>
      <c r="J80" s="13">
        <f t="shared" si="5"/>
        <v>1.14</v>
      </c>
      <c r="K80" s="13">
        <f t="shared" si="3"/>
        <v>1.14</v>
      </c>
      <c r="L80" s="28" t="s">
        <v>365</v>
      </c>
    </row>
    <row r="81" spans="1:12" ht="15">
      <c r="A81" s="14">
        <v>61</v>
      </c>
      <c r="B81" s="3" t="s">
        <v>76</v>
      </c>
      <c r="C81" s="67" t="s">
        <v>151</v>
      </c>
      <c r="D81" s="17">
        <v>0.26</v>
      </c>
      <c r="E81" s="13">
        <v>0.58</v>
      </c>
      <c r="F81" s="14" t="s">
        <v>4</v>
      </c>
      <c r="G81" s="30">
        <f t="shared" si="6"/>
        <v>0.58</v>
      </c>
      <c r="H81" s="14">
        <v>0</v>
      </c>
      <c r="I81" s="13">
        <f t="shared" si="7"/>
        <v>0.58</v>
      </c>
      <c r="J81" s="13">
        <f t="shared" si="5"/>
        <v>0.31999999999999995</v>
      </c>
      <c r="K81" s="13">
        <f t="shared" si="3"/>
        <v>0.31999999999999995</v>
      </c>
      <c r="L81" s="28" t="s">
        <v>365</v>
      </c>
    </row>
    <row r="82" spans="1:12" ht="15">
      <c r="A82" s="14">
        <v>62</v>
      </c>
      <c r="B82" s="3" t="s">
        <v>77</v>
      </c>
      <c r="C82" s="67" t="s">
        <v>155</v>
      </c>
      <c r="D82" s="17">
        <v>0.33</v>
      </c>
      <c r="E82" s="13">
        <v>0.8</v>
      </c>
      <c r="F82" s="14" t="s">
        <v>4</v>
      </c>
      <c r="G82" s="30">
        <f t="shared" si="6"/>
        <v>0.8</v>
      </c>
      <c r="H82" s="14">
        <v>0</v>
      </c>
      <c r="I82" s="13">
        <f t="shared" si="7"/>
        <v>0.8</v>
      </c>
      <c r="J82" s="13">
        <f t="shared" si="5"/>
        <v>0.47000000000000003</v>
      </c>
      <c r="K82" s="13">
        <f t="shared" si="3"/>
        <v>0.47000000000000003</v>
      </c>
      <c r="L82" s="28" t="s">
        <v>365</v>
      </c>
    </row>
    <row r="83" spans="1:12" ht="15">
      <c r="A83" s="14">
        <v>63</v>
      </c>
      <c r="B83" s="3" t="s">
        <v>78</v>
      </c>
      <c r="C83" s="67" t="s">
        <v>151</v>
      </c>
      <c r="D83" s="79">
        <v>0.18</v>
      </c>
      <c r="E83" s="13">
        <v>1.8</v>
      </c>
      <c r="F83" s="14" t="s">
        <v>4</v>
      </c>
      <c r="G83" s="30">
        <f t="shared" si="6"/>
        <v>1.8</v>
      </c>
      <c r="H83" s="14">
        <v>0</v>
      </c>
      <c r="I83" s="13">
        <f t="shared" si="7"/>
        <v>1.8</v>
      </c>
      <c r="J83" s="13">
        <f t="shared" si="5"/>
        <v>1.62</v>
      </c>
      <c r="K83" s="13">
        <f t="shared" si="3"/>
        <v>1.62</v>
      </c>
      <c r="L83" s="28" t="s">
        <v>365</v>
      </c>
    </row>
    <row r="84" spans="1:12" ht="15">
      <c r="A84" s="14">
        <v>64</v>
      </c>
      <c r="B84" s="3" t="s">
        <v>79</v>
      </c>
      <c r="C84" s="67" t="s">
        <v>156</v>
      </c>
      <c r="D84" s="17">
        <v>0.18</v>
      </c>
      <c r="E84" s="13">
        <v>0.64</v>
      </c>
      <c r="F84" s="14" t="s">
        <v>4</v>
      </c>
      <c r="G84" s="30">
        <f t="shared" si="6"/>
        <v>0.64</v>
      </c>
      <c r="H84" s="14">
        <v>0</v>
      </c>
      <c r="I84" s="13">
        <f t="shared" si="7"/>
        <v>0.64</v>
      </c>
      <c r="J84" s="13">
        <f t="shared" si="5"/>
        <v>0.46</v>
      </c>
      <c r="K84" s="13">
        <f t="shared" si="3"/>
        <v>0.46</v>
      </c>
      <c r="L84" s="28" t="s">
        <v>365</v>
      </c>
    </row>
    <row r="85" spans="1:12" ht="15">
      <c r="A85" s="14">
        <v>65</v>
      </c>
      <c r="B85" s="3" t="s">
        <v>81</v>
      </c>
      <c r="C85" s="67" t="s">
        <v>156</v>
      </c>
      <c r="D85" s="17">
        <v>0.26</v>
      </c>
      <c r="E85" s="13">
        <v>0.74</v>
      </c>
      <c r="F85" s="14" t="s">
        <v>4</v>
      </c>
      <c r="G85" s="30">
        <f t="shared" si="6"/>
        <v>0.74</v>
      </c>
      <c r="H85" s="14">
        <v>0</v>
      </c>
      <c r="I85" s="13">
        <f t="shared" si="7"/>
        <v>0.74</v>
      </c>
      <c r="J85" s="13">
        <f t="shared" si="5"/>
        <v>0.48</v>
      </c>
      <c r="K85" s="13">
        <f t="shared" si="3"/>
        <v>0.48</v>
      </c>
      <c r="L85" s="28" t="s">
        <v>365</v>
      </c>
    </row>
    <row r="86" spans="1:12" ht="15">
      <c r="A86" s="14">
        <v>66</v>
      </c>
      <c r="B86" s="3" t="s">
        <v>82</v>
      </c>
      <c r="C86" s="67" t="s">
        <v>151</v>
      </c>
      <c r="D86" s="17">
        <v>0.68</v>
      </c>
      <c r="E86" s="13">
        <v>1.53</v>
      </c>
      <c r="F86" s="14" t="s">
        <v>4</v>
      </c>
      <c r="G86" s="30">
        <f t="shared" si="6"/>
        <v>1.53</v>
      </c>
      <c r="H86" s="14">
        <v>0</v>
      </c>
      <c r="I86" s="13">
        <f t="shared" si="7"/>
        <v>1.53</v>
      </c>
      <c r="J86" s="13">
        <f t="shared" si="5"/>
        <v>0.85</v>
      </c>
      <c r="K86" s="13">
        <f t="shared" si="3"/>
        <v>0.85</v>
      </c>
      <c r="L86" s="28" t="s">
        <v>365</v>
      </c>
    </row>
    <row r="87" spans="1:12" ht="15">
      <c r="A87" s="14">
        <v>67</v>
      </c>
      <c r="B87" s="3" t="s">
        <v>83</v>
      </c>
      <c r="C87" s="67" t="s">
        <v>151</v>
      </c>
      <c r="D87" s="17">
        <v>0.26</v>
      </c>
      <c r="E87" s="13">
        <v>0.84</v>
      </c>
      <c r="F87" s="14" t="s">
        <v>4</v>
      </c>
      <c r="G87" s="30">
        <f t="shared" si="6"/>
        <v>0.84</v>
      </c>
      <c r="H87" s="14">
        <v>0</v>
      </c>
      <c r="I87" s="13">
        <f t="shared" si="7"/>
        <v>0.84</v>
      </c>
      <c r="J87" s="13">
        <f t="shared" si="5"/>
        <v>0.58</v>
      </c>
      <c r="K87" s="13">
        <f t="shared" si="3"/>
        <v>0.58</v>
      </c>
      <c r="L87" s="28" t="s">
        <v>365</v>
      </c>
    </row>
    <row r="88" spans="1:12" ht="15">
      <c r="A88" s="14">
        <v>68</v>
      </c>
      <c r="B88" s="3" t="s">
        <v>84</v>
      </c>
      <c r="C88" s="67" t="s">
        <v>154</v>
      </c>
      <c r="D88" s="17">
        <v>0.55</v>
      </c>
      <c r="E88" s="13">
        <v>1.42</v>
      </c>
      <c r="F88" s="14" t="s">
        <v>4</v>
      </c>
      <c r="G88" s="30">
        <f t="shared" si="6"/>
        <v>1.42</v>
      </c>
      <c r="H88" s="14">
        <v>0</v>
      </c>
      <c r="I88" s="13">
        <f t="shared" si="7"/>
        <v>1.42</v>
      </c>
      <c r="J88" s="13">
        <f t="shared" si="5"/>
        <v>0.8699999999999999</v>
      </c>
      <c r="K88" s="13">
        <f t="shared" si="3"/>
        <v>0.8699999999999999</v>
      </c>
      <c r="L88" s="28" t="s">
        <v>365</v>
      </c>
    </row>
    <row r="89" spans="1:12" ht="15">
      <c r="A89" s="14">
        <v>69</v>
      </c>
      <c r="B89" s="3" t="s">
        <v>85</v>
      </c>
      <c r="C89" s="67" t="s">
        <v>156</v>
      </c>
      <c r="D89" s="17">
        <v>0.21</v>
      </c>
      <c r="E89" s="13">
        <v>0.76</v>
      </c>
      <c r="F89" s="14" t="s">
        <v>4</v>
      </c>
      <c r="G89" s="30">
        <f t="shared" si="6"/>
        <v>0.76</v>
      </c>
      <c r="H89" s="14">
        <v>0</v>
      </c>
      <c r="I89" s="13">
        <f t="shared" si="7"/>
        <v>0.76</v>
      </c>
      <c r="J89" s="13">
        <f t="shared" si="5"/>
        <v>0.55</v>
      </c>
      <c r="K89" s="13">
        <f t="shared" si="3"/>
        <v>0.55</v>
      </c>
      <c r="L89" s="28" t="s">
        <v>365</v>
      </c>
    </row>
    <row r="90" spans="1:12" ht="15">
      <c r="A90" s="14">
        <v>70</v>
      </c>
      <c r="B90" s="3" t="s">
        <v>86</v>
      </c>
      <c r="C90" s="67" t="s">
        <v>151</v>
      </c>
      <c r="D90" s="17">
        <v>0.09</v>
      </c>
      <c r="E90" s="13">
        <v>1.43</v>
      </c>
      <c r="F90" s="14" t="s">
        <v>4</v>
      </c>
      <c r="G90" s="30">
        <f t="shared" si="6"/>
        <v>1.43</v>
      </c>
      <c r="H90" s="14">
        <v>0</v>
      </c>
      <c r="I90" s="13">
        <f t="shared" si="7"/>
        <v>1.43</v>
      </c>
      <c r="J90" s="13">
        <f t="shared" si="5"/>
        <v>1.3399999999999999</v>
      </c>
      <c r="K90" s="13">
        <f t="shared" si="3"/>
        <v>1.3399999999999999</v>
      </c>
      <c r="L90" s="28" t="s">
        <v>365</v>
      </c>
    </row>
    <row r="91" spans="1:12" ht="15">
      <c r="A91" s="14">
        <v>71</v>
      </c>
      <c r="B91" s="3" t="s">
        <v>87</v>
      </c>
      <c r="C91" s="67" t="s">
        <v>154</v>
      </c>
      <c r="D91" s="17">
        <v>0.78</v>
      </c>
      <c r="E91" s="13">
        <v>0.83</v>
      </c>
      <c r="F91" s="14" t="s">
        <v>4</v>
      </c>
      <c r="G91" s="30">
        <f t="shared" si="6"/>
        <v>0.83</v>
      </c>
      <c r="H91" s="14">
        <v>0</v>
      </c>
      <c r="I91" s="13">
        <f t="shared" si="7"/>
        <v>0.83</v>
      </c>
      <c r="J91" s="13">
        <f t="shared" si="5"/>
        <v>0.04999999999999993</v>
      </c>
      <c r="K91" s="13">
        <f t="shared" si="3"/>
        <v>0.04999999999999993</v>
      </c>
      <c r="L91" s="28" t="s">
        <v>365</v>
      </c>
    </row>
    <row r="92" spans="1:12" ht="15">
      <c r="A92" s="14">
        <v>72</v>
      </c>
      <c r="B92" s="3" t="s">
        <v>88</v>
      </c>
      <c r="C92" s="67" t="s">
        <v>151</v>
      </c>
      <c r="D92" s="17">
        <v>0.86</v>
      </c>
      <c r="E92" s="13">
        <v>1.09</v>
      </c>
      <c r="F92" s="14" t="s">
        <v>4</v>
      </c>
      <c r="G92" s="30">
        <f t="shared" si="6"/>
        <v>1.09</v>
      </c>
      <c r="H92" s="14">
        <v>0</v>
      </c>
      <c r="I92" s="13">
        <f t="shared" si="7"/>
        <v>1.09</v>
      </c>
      <c r="J92" s="13">
        <f t="shared" si="5"/>
        <v>0.2300000000000001</v>
      </c>
      <c r="K92" s="13">
        <f t="shared" si="3"/>
        <v>0.2300000000000001</v>
      </c>
      <c r="L92" s="28" t="s">
        <v>365</v>
      </c>
    </row>
    <row r="93" spans="1:12" ht="15">
      <c r="A93" s="14">
        <v>73</v>
      </c>
      <c r="B93" s="3" t="s">
        <v>89</v>
      </c>
      <c r="C93" s="67" t="s">
        <v>156</v>
      </c>
      <c r="D93" s="17">
        <v>0.54</v>
      </c>
      <c r="E93" s="13">
        <v>1.29</v>
      </c>
      <c r="F93" s="14" t="s">
        <v>4</v>
      </c>
      <c r="G93" s="30">
        <f t="shared" si="6"/>
        <v>1.29</v>
      </c>
      <c r="H93" s="14">
        <v>0</v>
      </c>
      <c r="I93" s="13">
        <f t="shared" si="7"/>
        <v>1.29</v>
      </c>
      <c r="J93" s="13">
        <f t="shared" si="5"/>
        <v>0.75</v>
      </c>
      <c r="K93" s="13">
        <f t="shared" si="3"/>
        <v>0.75</v>
      </c>
      <c r="L93" s="28" t="s">
        <v>365</v>
      </c>
    </row>
    <row r="94" spans="1:12" ht="15">
      <c r="A94" s="14">
        <v>74</v>
      </c>
      <c r="B94" s="3" t="s">
        <v>90</v>
      </c>
      <c r="C94" s="67" t="s">
        <v>150</v>
      </c>
      <c r="D94" s="17">
        <v>0.35</v>
      </c>
      <c r="E94" s="13">
        <v>1.15</v>
      </c>
      <c r="F94" s="14" t="s">
        <v>4</v>
      </c>
      <c r="G94" s="30">
        <f t="shared" si="6"/>
        <v>1.15</v>
      </c>
      <c r="H94" s="14">
        <v>0</v>
      </c>
      <c r="I94" s="13">
        <f t="shared" si="7"/>
        <v>1.15</v>
      </c>
      <c r="J94" s="13">
        <f t="shared" si="5"/>
        <v>0.7999999999999999</v>
      </c>
      <c r="K94" s="13">
        <f t="shared" si="3"/>
        <v>0.7999999999999999</v>
      </c>
      <c r="L94" s="28" t="s">
        <v>365</v>
      </c>
    </row>
    <row r="95" spans="1:12" ht="15">
      <c r="A95" s="14">
        <v>75</v>
      </c>
      <c r="B95" s="3" t="s">
        <v>91</v>
      </c>
      <c r="C95" s="67" t="s">
        <v>157</v>
      </c>
      <c r="D95" s="17">
        <v>0</v>
      </c>
      <c r="E95" s="13">
        <v>0.96</v>
      </c>
      <c r="F95" s="14" t="s">
        <v>4</v>
      </c>
      <c r="G95" s="30">
        <f t="shared" si="6"/>
        <v>0.96</v>
      </c>
      <c r="H95" s="14">
        <v>0</v>
      </c>
      <c r="I95" s="13">
        <f t="shared" si="7"/>
        <v>0.96</v>
      </c>
      <c r="J95" s="13">
        <f t="shared" si="5"/>
        <v>0.96</v>
      </c>
      <c r="K95" s="13">
        <f t="shared" si="3"/>
        <v>0.96</v>
      </c>
      <c r="L95" s="28" t="s">
        <v>365</v>
      </c>
    </row>
    <row r="96" spans="1:12" ht="15">
      <c r="A96" s="14">
        <v>76</v>
      </c>
      <c r="B96" s="3" t="s">
        <v>92</v>
      </c>
      <c r="C96" s="67" t="s">
        <v>156</v>
      </c>
      <c r="D96" s="17">
        <v>0.6</v>
      </c>
      <c r="E96" s="13">
        <v>1.1</v>
      </c>
      <c r="F96" s="14" t="s">
        <v>4</v>
      </c>
      <c r="G96" s="30">
        <f t="shared" si="6"/>
        <v>1.1</v>
      </c>
      <c r="H96" s="14">
        <v>0</v>
      </c>
      <c r="I96" s="13">
        <f t="shared" si="7"/>
        <v>1.1</v>
      </c>
      <c r="J96" s="13">
        <f t="shared" si="5"/>
        <v>0.5000000000000001</v>
      </c>
      <c r="K96" s="13">
        <f t="shared" si="3"/>
        <v>0.5000000000000001</v>
      </c>
      <c r="L96" s="28" t="s">
        <v>365</v>
      </c>
    </row>
    <row r="97" spans="1:12" ht="15">
      <c r="A97" s="14">
        <v>77</v>
      </c>
      <c r="B97" s="3" t="s">
        <v>93</v>
      </c>
      <c r="C97" s="67" t="s">
        <v>155</v>
      </c>
      <c r="D97" s="17">
        <v>0.7</v>
      </c>
      <c r="E97" s="13">
        <v>1.28</v>
      </c>
      <c r="F97" s="14" t="s">
        <v>4</v>
      </c>
      <c r="G97" s="30">
        <f t="shared" si="6"/>
        <v>1.28</v>
      </c>
      <c r="H97" s="14">
        <v>0</v>
      </c>
      <c r="I97" s="13">
        <f t="shared" si="7"/>
        <v>1.28</v>
      </c>
      <c r="J97" s="13">
        <f t="shared" si="5"/>
        <v>0.5800000000000001</v>
      </c>
      <c r="K97" s="13">
        <f t="shared" si="3"/>
        <v>0.5800000000000001</v>
      </c>
      <c r="L97" s="28" t="s">
        <v>365</v>
      </c>
    </row>
    <row r="98" spans="1:12" ht="15">
      <c r="A98" s="14">
        <v>78</v>
      </c>
      <c r="B98" s="3" t="s">
        <v>94</v>
      </c>
      <c r="C98" s="67" t="s">
        <v>151</v>
      </c>
      <c r="D98" s="17">
        <v>0.4</v>
      </c>
      <c r="E98" s="13">
        <v>1.19</v>
      </c>
      <c r="F98" s="14" t="s">
        <v>4</v>
      </c>
      <c r="G98" s="30">
        <f t="shared" si="6"/>
        <v>1.19</v>
      </c>
      <c r="H98" s="14">
        <v>0</v>
      </c>
      <c r="I98" s="13">
        <f t="shared" si="7"/>
        <v>1.19</v>
      </c>
      <c r="J98" s="13">
        <f t="shared" si="5"/>
        <v>0.7899999999999999</v>
      </c>
      <c r="K98" s="13">
        <f t="shared" si="3"/>
        <v>0.7899999999999999</v>
      </c>
      <c r="L98" s="28" t="s">
        <v>365</v>
      </c>
    </row>
    <row r="99" spans="1:12" ht="15">
      <c r="A99" s="14">
        <v>79</v>
      </c>
      <c r="B99" s="3" t="s">
        <v>95</v>
      </c>
      <c r="C99" s="67" t="s">
        <v>151</v>
      </c>
      <c r="D99" s="17">
        <v>0.65</v>
      </c>
      <c r="E99" s="13">
        <v>0.8</v>
      </c>
      <c r="F99" s="14" t="s">
        <v>4</v>
      </c>
      <c r="G99" s="30">
        <f t="shared" si="6"/>
        <v>0.8</v>
      </c>
      <c r="H99" s="14">
        <v>0</v>
      </c>
      <c r="I99" s="13">
        <f t="shared" si="7"/>
        <v>0.8</v>
      </c>
      <c r="J99" s="13">
        <f t="shared" si="5"/>
        <v>0.15000000000000002</v>
      </c>
      <c r="K99" s="13">
        <f t="shared" si="3"/>
        <v>0.15000000000000002</v>
      </c>
      <c r="L99" s="28" t="s">
        <v>365</v>
      </c>
    </row>
    <row r="100" spans="1:12" ht="15">
      <c r="A100" s="14">
        <v>80</v>
      </c>
      <c r="B100" s="3" t="s">
        <v>96</v>
      </c>
      <c r="C100" s="67" t="s">
        <v>151</v>
      </c>
      <c r="D100" s="17">
        <v>0.21</v>
      </c>
      <c r="E100" s="13">
        <v>1.33</v>
      </c>
      <c r="F100" s="14" t="s">
        <v>4</v>
      </c>
      <c r="G100" s="30">
        <f t="shared" si="6"/>
        <v>1.33</v>
      </c>
      <c r="H100" s="14">
        <v>0</v>
      </c>
      <c r="I100" s="13">
        <f t="shared" si="7"/>
        <v>1.33</v>
      </c>
      <c r="J100" s="13">
        <f t="shared" si="5"/>
        <v>1.12</v>
      </c>
      <c r="K100" s="13">
        <f t="shared" si="3"/>
        <v>1.12</v>
      </c>
      <c r="L100" s="28" t="s">
        <v>365</v>
      </c>
    </row>
    <row r="101" spans="1:12" ht="15">
      <c r="A101" s="14">
        <v>81</v>
      </c>
      <c r="B101" s="3" t="s">
        <v>97</v>
      </c>
      <c r="C101" s="67" t="s">
        <v>155</v>
      </c>
      <c r="D101" s="17">
        <v>0.99</v>
      </c>
      <c r="E101" s="13">
        <v>2.15</v>
      </c>
      <c r="F101" s="14" t="s">
        <v>4</v>
      </c>
      <c r="G101" s="30">
        <f t="shared" si="6"/>
        <v>2.15</v>
      </c>
      <c r="H101" s="14">
        <v>0</v>
      </c>
      <c r="I101" s="13">
        <f t="shared" si="7"/>
        <v>2.15</v>
      </c>
      <c r="J101" s="13">
        <f t="shared" si="5"/>
        <v>1.16</v>
      </c>
      <c r="K101" s="13">
        <f aca="true" t="shared" si="8" ref="K101:K151">J101</f>
        <v>1.16</v>
      </c>
      <c r="L101" s="28" t="s">
        <v>365</v>
      </c>
    </row>
    <row r="102" spans="1:12" ht="15">
      <c r="A102" s="14">
        <v>82</v>
      </c>
      <c r="B102" s="3" t="s">
        <v>98</v>
      </c>
      <c r="C102" s="67" t="s">
        <v>155</v>
      </c>
      <c r="D102" s="17">
        <v>0.5</v>
      </c>
      <c r="E102" s="13">
        <v>2.15</v>
      </c>
      <c r="F102" s="14" t="s">
        <v>4</v>
      </c>
      <c r="G102" s="30">
        <f t="shared" si="6"/>
        <v>2.15</v>
      </c>
      <c r="H102" s="14">
        <v>0</v>
      </c>
      <c r="I102" s="13">
        <f t="shared" si="7"/>
        <v>2.15</v>
      </c>
      <c r="J102" s="13">
        <f t="shared" si="5"/>
        <v>1.65</v>
      </c>
      <c r="K102" s="13">
        <f t="shared" si="8"/>
        <v>1.65</v>
      </c>
      <c r="L102" s="28" t="s">
        <v>365</v>
      </c>
    </row>
    <row r="103" spans="1:12" ht="15">
      <c r="A103" s="14">
        <v>83</v>
      </c>
      <c r="B103" s="3" t="s">
        <v>99</v>
      </c>
      <c r="C103" s="67" t="s">
        <v>156</v>
      </c>
      <c r="D103" s="17">
        <v>0.6</v>
      </c>
      <c r="E103" s="13">
        <v>1.1</v>
      </c>
      <c r="F103" s="14" t="s">
        <v>4</v>
      </c>
      <c r="G103" s="30">
        <f t="shared" si="6"/>
        <v>1.1</v>
      </c>
      <c r="H103" s="14">
        <v>0</v>
      </c>
      <c r="I103" s="13">
        <f t="shared" si="7"/>
        <v>1.1</v>
      </c>
      <c r="J103" s="13">
        <f aca="true" t="shared" si="9" ref="J103:J134">I103-D103</f>
        <v>0.5000000000000001</v>
      </c>
      <c r="K103" s="13">
        <f t="shared" si="8"/>
        <v>0.5000000000000001</v>
      </c>
      <c r="L103" s="28" t="s">
        <v>365</v>
      </c>
    </row>
    <row r="104" spans="1:12" ht="15">
      <c r="A104" s="14">
        <v>84</v>
      </c>
      <c r="B104" s="3" t="s">
        <v>100</v>
      </c>
      <c r="C104" s="67" t="s">
        <v>151</v>
      </c>
      <c r="D104" s="79">
        <v>0.4</v>
      </c>
      <c r="E104" s="13">
        <v>0.9</v>
      </c>
      <c r="F104" s="14" t="s">
        <v>4</v>
      </c>
      <c r="G104" s="30">
        <f t="shared" si="6"/>
        <v>0.9</v>
      </c>
      <c r="H104" s="14">
        <v>0</v>
      </c>
      <c r="I104" s="13">
        <f t="shared" si="7"/>
        <v>0.9</v>
      </c>
      <c r="J104" s="13">
        <f t="shared" si="9"/>
        <v>0.5</v>
      </c>
      <c r="K104" s="13">
        <f t="shared" si="8"/>
        <v>0.5</v>
      </c>
      <c r="L104" s="28" t="s">
        <v>365</v>
      </c>
    </row>
    <row r="105" spans="1:12" ht="15">
      <c r="A105" s="14">
        <v>85</v>
      </c>
      <c r="B105" s="3" t="s">
        <v>101</v>
      </c>
      <c r="C105" s="67" t="s">
        <v>151</v>
      </c>
      <c r="D105" s="17">
        <v>0.03</v>
      </c>
      <c r="E105" s="13">
        <v>1.07</v>
      </c>
      <c r="F105" s="14" t="s">
        <v>4</v>
      </c>
      <c r="G105" s="30">
        <f t="shared" si="6"/>
        <v>1.07</v>
      </c>
      <c r="H105" s="14">
        <v>0</v>
      </c>
      <c r="I105" s="13">
        <f t="shared" si="7"/>
        <v>1.07</v>
      </c>
      <c r="J105" s="13">
        <f t="shared" si="9"/>
        <v>1.04</v>
      </c>
      <c r="K105" s="13">
        <f t="shared" si="8"/>
        <v>1.04</v>
      </c>
      <c r="L105" s="28" t="s">
        <v>365</v>
      </c>
    </row>
    <row r="106" spans="1:12" ht="15">
      <c r="A106" s="14">
        <v>86</v>
      </c>
      <c r="B106" s="3" t="s">
        <v>102</v>
      </c>
      <c r="C106" s="67" t="s">
        <v>151</v>
      </c>
      <c r="D106" s="17">
        <v>0.19</v>
      </c>
      <c r="E106" s="13">
        <v>4.3</v>
      </c>
      <c r="F106" s="14" t="s">
        <v>4</v>
      </c>
      <c r="G106" s="30">
        <f t="shared" si="6"/>
        <v>4.3</v>
      </c>
      <c r="H106" s="14">
        <v>0</v>
      </c>
      <c r="I106" s="13">
        <f t="shared" si="7"/>
        <v>4.3</v>
      </c>
      <c r="J106" s="13">
        <f t="shared" si="9"/>
        <v>4.109999999999999</v>
      </c>
      <c r="K106" s="13">
        <f t="shared" si="8"/>
        <v>4.109999999999999</v>
      </c>
      <c r="L106" s="28" t="s">
        <v>365</v>
      </c>
    </row>
    <row r="107" spans="1:12" ht="15">
      <c r="A107" s="14">
        <v>87</v>
      </c>
      <c r="B107" s="3" t="s">
        <v>103</v>
      </c>
      <c r="C107" s="67" t="s">
        <v>155</v>
      </c>
      <c r="D107" s="17">
        <v>0.73</v>
      </c>
      <c r="E107" s="13">
        <v>2.15</v>
      </c>
      <c r="F107" s="14" t="s">
        <v>4</v>
      </c>
      <c r="G107" s="30">
        <f t="shared" si="6"/>
        <v>2.15</v>
      </c>
      <c r="H107" s="14">
        <v>0</v>
      </c>
      <c r="I107" s="13">
        <f t="shared" si="7"/>
        <v>2.15</v>
      </c>
      <c r="J107" s="13">
        <f t="shared" si="9"/>
        <v>1.42</v>
      </c>
      <c r="K107" s="13">
        <f t="shared" si="8"/>
        <v>1.42</v>
      </c>
      <c r="L107" s="28" t="s">
        <v>365</v>
      </c>
    </row>
    <row r="108" spans="1:12" ht="15">
      <c r="A108" s="14">
        <v>88</v>
      </c>
      <c r="B108" s="3" t="s">
        <v>104</v>
      </c>
      <c r="C108" s="67" t="s">
        <v>151</v>
      </c>
      <c r="D108" s="79">
        <v>0.16</v>
      </c>
      <c r="E108" s="13">
        <v>1.4</v>
      </c>
      <c r="F108" s="14" t="s">
        <v>4</v>
      </c>
      <c r="G108" s="30">
        <f t="shared" si="6"/>
        <v>1.4</v>
      </c>
      <c r="H108" s="14">
        <v>0</v>
      </c>
      <c r="I108" s="13">
        <f t="shared" si="7"/>
        <v>1.4</v>
      </c>
      <c r="J108" s="13">
        <f t="shared" si="9"/>
        <v>1.24</v>
      </c>
      <c r="K108" s="13">
        <f t="shared" si="8"/>
        <v>1.24</v>
      </c>
      <c r="L108" s="28" t="s">
        <v>365</v>
      </c>
    </row>
    <row r="109" spans="1:12" ht="15">
      <c r="A109" s="14">
        <v>89</v>
      </c>
      <c r="B109" s="3" t="s">
        <v>105</v>
      </c>
      <c r="C109" s="67" t="s">
        <v>151</v>
      </c>
      <c r="D109" s="17">
        <v>0.5</v>
      </c>
      <c r="E109" s="13">
        <v>1.56</v>
      </c>
      <c r="F109" s="14" t="s">
        <v>4</v>
      </c>
      <c r="G109" s="30">
        <f t="shared" si="6"/>
        <v>1.56</v>
      </c>
      <c r="H109" s="14">
        <v>0</v>
      </c>
      <c r="I109" s="13">
        <f t="shared" si="7"/>
        <v>1.56</v>
      </c>
      <c r="J109" s="13">
        <f t="shared" si="9"/>
        <v>1.06</v>
      </c>
      <c r="K109" s="13">
        <f t="shared" si="8"/>
        <v>1.06</v>
      </c>
      <c r="L109" s="28" t="s">
        <v>365</v>
      </c>
    </row>
    <row r="110" spans="1:12" ht="15">
      <c r="A110" s="14">
        <v>90</v>
      </c>
      <c r="B110" s="3" t="s">
        <v>106</v>
      </c>
      <c r="C110" s="67" t="s">
        <v>151</v>
      </c>
      <c r="D110" s="17">
        <v>0.41</v>
      </c>
      <c r="E110" s="13">
        <v>0.97</v>
      </c>
      <c r="F110" s="14" t="s">
        <v>4</v>
      </c>
      <c r="G110" s="30">
        <f t="shared" si="6"/>
        <v>0.97</v>
      </c>
      <c r="H110" s="14">
        <v>0</v>
      </c>
      <c r="I110" s="13">
        <f t="shared" si="7"/>
        <v>0.97</v>
      </c>
      <c r="J110" s="13">
        <f t="shared" si="9"/>
        <v>0.56</v>
      </c>
      <c r="K110" s="13">
        <f t="shared" si="8"/>
        <v>0.56</v>
      </c>
      <c r="L110" s="28" t="s">
        <v>365</v>
      </c>
    </row>
    <row r="111" spans="1:12" ht="15">
      <c r="A111" s="14">
        <v>91</v>
      </c>
      <c r="B111" s="3" t="s">
        <v>107</v>
      </c>
      <c r="C111" s="67" t="s">
        <v>155</v>
      </c>
      <c r="D111" s="17">
        <v>0.38</v>
      </c>
      <c r="E111" s="13">
        <v>0.64</v>
      </c>
      <c r="F111" s="14" t="s">
        <v>4</v>
      </c>
      <c r="G111" s="30">
        <f t="shared" si="6"/>
        <v>0.64</v>
      </c>
      <c r="H111" s="14">
        <v>0</v>
      </c>
      <c r="I111" s="13">
        <f t="shared" si="7"/>
        <v>0.64</v>
      </c>
      <c r="J111" s="13">
        <f t="shared" si="9"/>
        <v>0.26</v>
      </c>
      <c r="K111" s="13">
        <f t="shared" si="8"/>
        <v>0.26</v>
      </c>
      <c r="L111" s="28" t="s">
        <v>365</v>
      </c>
    </row>
    <row r="112" spans="1:12" ht="15">
      <c r="A112" s="14">
        <v>92</v>
      </c>
      <c r="B112" s="3" t="s">
        <v>108</v>
      </c>
      <c r="C112" s="67" t="s">
        <v>155</v>
      </c>
      <c r="D112" s="17">
        <v>1.05</v>
      </c>
      <c r="E112" s="13">
        <v>2.97</v>
      </c>
      <c r="F112" s="14" t="s">
        <v>4</v>
      </c>
      <c r="G112" s="30">
        <f t="shared" si="6"/>
        <v>2.97</v>
      </c>
      <c r="H112" s="14">
        <v>0</v>
      </c>
      <c r="I112" s="13">
        <f t="shared" si="7"/>
        <v>2.97</v>
      </c>
      <c r="J112" s="13">
        <f t="shared" si="9"/>
        <v>1.9200000000000002</v>
      </c>
      <c r="K112" s="13">
        <f t="shared" si="8"/>
        <v>1.9200000000000002</v>
      </c>
      <c r="L112" s="28" t="s">
        <v>365</v>
      </c>
    </row>
    <row r="113" spans="1:12" ht="15">
      <c r="A113" s="14">
        <v>93</v>
      </c>
      <c r="B113" s="3" t="s">
        <v>109</v>
      </c>
      <c r="C113" s="67" t="s">
        <v>151</v>
      </c>
      <c r="D113" s="17">
        <v>0.6</v>
      </c>
      <c r="E113" s="13">
        <v>2.32</v>
      </c>
      <c r="F113" s="14" t="s">
        <v>4</v>
      </c>
      <c r="G113" s="30">
        <f t="shared" si="6"/>
        <v>2.32</v>
      </c>
      <c r="H113" s="14">
        <v>0</v>
      </c>
      <c r="I113" s="13">
        <f t="shared" si="7"/>
        <v>2.32</v>
      </c>
      <c r="J113" s="13">
        <f t="shared" si="9"/>
        <v>1.7199999999999998</v>
      </c>
      <c r="K113" s="13">
        <f t="shared" si="8"/>
        <v>1.7199999999999998</v>
      </c>
      <c r="L113" s="28" t="s">
        <v>365</v>
      </c>
    </row>
    <row r="114" spans="1:12" ht="15">
      <c r="A114" s="14">
        <v>94</v>
      </c>
      <c r="B114" s="3" t="s">
        <v>110</v>
      </c>
      <c r="C114" s="67" t="s">
        <v>151</v>
      </c>
      <c r="D114" s="79">
        <v>0.16</v>
      </c>
      <c r="E114" s="13">
        <v>1.4</v>
      </c>
      <c r="F114" s="14" t="s">
        <v>4</v>
      </c>
      <c r="G114" s="30">
        <f t="shared" si="6"/>
        <v>1.4</v>
      </c>
      <c r="H114" s="14">
        <v>0</v>
      </c>
      <c r="I114" s="13">
        <f t="shared" si="7"/>
        <v>1.4</v>
      </c>
      <c r="J114" s="13">
        <f t="shared" si="9"/>
        <v>1.24</v>
      </c>
      <c r="K114" s="13">
        <f t="shared" si="8"/>
        <v>1.24</v>
      </c>
      <c r="L114" s="28" t="s">
        <v>365</v>
      </c>
    </row>
    <row r="115" spans="1:12" ht="15">
      <c r="A115" s="14">
        <v>95</v>
      </c>
      <c r="B115" s="3" t="s">
        <v>111</v>
      </c>
      <c r="C115" s="67" t="s">
        <v>151</v>
      </c>
      <c r="D115" s="79">
        <v>0.36</v>
      </c>
      <c r="E115" s="13">
        <v>1.4</v>
      </c>
      <c r="F115" s="14" t="s">
        <v>4</v>
      </c>
      <c r="G115" s="30">
        <f t="shared" si="6"/>
        <v>1.4</v>
      </c>
      <c r="H115" s="14">
        <v>0</v>
      </c>
      <c r="I115" s="13">
        <f t="shared" si="7"/>
        <v>1.4</v>
      </c>
      <c r="J115" s="13">
        <f t="shared" si="9"/>
        <v>1.04</v>
      </c>
      <c r="K115" s="13">
        <f t="shared" si="8"/>
        <v>1.04</v>
      </c>
      <c r="L115" s="28" t="s">
        <v>365</v>
      </c>
    </row>
    <row r="116" spans="1:12" ht="15">
      <c r="A116" s="14">
        <v>96</v>
      </c>
      <c r="B116" s="3" t="s">
        <v>112</v>
      </c>
      <c r="C116" s="67" t="s">
        <v>150</v>
      </c>
      <c r="D116" s="17">
        <v>1</v>
      </c>
      <c r="E116" s="13">
        <v>2.15</v>
      </c>
      <c r="F116" s="14" t="s">
        <v>4</v>
      </c>
      <c r="G116" s="30">
        <f t="shared" si="6"/>
        <v>2.15</v>
      </c>
      <c r="H116" s="14">
        <v>0</v>
      </c>
      <c r="I116" s="13">
        <f t="shared" si="7"/>
        <v>2.15</v>
      </c>
      <c r="J116" s="13">
        <f t="shared" si="9"/>
        <v>1.15</v>
      </c>
      <c r="K116" s="13">
        <f t="shared" si="8"/>
        <v>1.15</v>
      </c>
      <c r="L116" s="28" t="s">
        <v>365</v>
      </c>
    </row>
    <row r="117" spans="1:12" ht="15">
      <c r="A117" s="14">
        <v>97</v>
      </c>
      <c r="B117" s="3" t="s">
        <v>113</v>
      </c>
      <c r="C117" s="67" t="s">
        <v>151</v>
      </c>
      <c r="D117" s="79">
        <v>0.03</v>
      </c>
      <c r="E117" s="13">
        <v>0.74</v>
      </c>
      <c r="F117" s="14" t="s">
        <v>4</v>
      </c>
      <c r="G117" s="30">
        <f t="shared" si="6"/>
        <v>0.74</v>
      </c>
      <c r="H117" s="14">
        <v>0</v>
      </c>
      <c r="I117" s="13">
        <f t="shared" si="7"/>
        <v>0.74</v>
      </c>
      <c r="J117" s="13">
        <f t="shared" si="9"/>
        <v>0.71</v>
      </c>
      <c r="K117" s="13">
        <f t="shared" si="8"/>
        <v>0.71</v>
      </c>
      <c r="L117" s="28" t="s">
        <v>365</v>
      </c>
    </row>
    <row r="118" spans="1:12" ht="15">
      <c r="A118" s="14">
        <v>98</v>
      </c>
      <c r="B118" s="3" t="s">
        <v>114</v>
      </c>
      <c r="C118" s="67" t="s">
        <v>151</v>
      </c>
      <c r="D118" s="17">
        <v>0.27</v>
      </c>
      <c r="E118" s="13">
        <v>2.15</v>
      </c>
      <c r="F118" s="14" t="s">
        <v>4</v>
      </c>
      <c r="G118" s="30">
        <f t="shared" si="6"/>
        <v>2.15</v>
      </c>
      <c r="H118" s="14">
        <v>0</v>
      </c>
      <c r="I118" s="13">
        <f t="shared" si="7"/>
        <v>2.15</v>
      </c>
      <c r="J118" s="13">
        <f t="shared" si="9"/>
        <v>1.88</v>
      </c>
      <c r="K118" s="13">
        <f t="shared" si="8"/>
        <v>1.88</v>
      </c>
      <c r="L118" s="28" t="s">
        <v>365</v>
      </c>
    </row>
    <row r="119" spans="1:12" ht="15">
      <c r="A119" s="14">
        <v>99</v>
      </c>
      <c r="B119" s="3" t="s">
        <v>115</v>
      </c>
      <c r="C119" s="67" t="s">
        <v>156</v>
      </c>
      <c r="D119" s="17">
        <v>0.53</v>
      </c>
      <c r="E119" s="13">
        <v>2.15</v>
      </c>
      <c r="F119" s="14" t="s">
        <v>4</v>
      </c>
      <c r="G119" s="30">
        <f t="shared" si="6"/>
        <v>2.15</v>
      </c>
      <c r="H119" s="14">
        <v>0</v>
      </c>
      <c r="I119" s="13">
        <f t="shared" si="7"/>
        <v>2.15</v>
      </c>
      <c r="J119" s="13">
        <f t="shared" si="9"/>
        <v>1.6199999999999999</v>
      </c>
      <c r="K119" s="13">
        <f t="shared" si="8"/>
        <v>1.6199999999999999</v>
      </c>
      <c r="L119" s="28" t="s">
        <v>365</v>
      </c>
    </row>
    <row r="120" spans="1:12" ht="15">
      <c r="A120" s="14">
        <v>100</v>
      </c>
      <c r="B120" s="3" t="s">
        <v>116</v>
      </c>
      <c r="C120" s="67" t="s">
        <v>155</v>
      </c>
      <c r="D120" s="17">
        <v>2.3</v>
      </c>
      <c r="E120" s="13">
        <v>3.3</v>
      </c>
      <c r="F120" s="14" t="s">
        <v>4</v>
      </c>
      <c r="G120" s="30">
        <f t="shared" si="6"/>
        <v>3.3</v>
      </c>
      <c r="H120" s="14">
        <v>0</v>
      </c>
      <c r="I120" s="13">
        <f t="shared" si="7"/>
        <v>3.3</v>
      </c>
      <c r="J120" s="13">
        <f t="shared" si="9"/>
        <v>1</v>
      </c>
      <c r="K120" s="13">
        <f t="shared" si="8"/>
        <v>1</v>
      </c>
      <c r="L120" s="28" t="s">
        <v>365</v>
      </c>
    </row>
    <row r="121" spans="1:12" ht="15">
      <c r="A121" s="14">
        <v>101</v>
      </c>
      <c r="B121" s="3" t="s">
        <v>117</v>
      </c>
      <c r="C121" s="67" t="s">
        <v>155</v>
      </c>
      <c r="D121" s="17">
        <v>0</v>
      </c>
      <c r="E121" s="13">
        <v>0.74</v>
      </c>
      <c r="F121" s="14" t="s">
        <v>4</v>
      </c>
      <c r="G121" s="30">
        <f t="shared" si="6"/>
        <v>0.74</v>
      </c>
      <c r="H121" s="14">
        <v>0</v>
      </c>
      <c r="I121" s="13">
        <f t="shared" si="7"/>
        <v>0.74</v>
      </c>
      <c r="J121" s="13">
        <f t="shared" si="9"/>
        <v>0.74</v>
      </c>
      <c r="K121" s="13">
        <f t="shared" si="8"/>
        <v>0.74</v>
      </c>
      <c r="L121" s="28" t="s">
        <v>365</v>
      </c>
    </row>
    <row r="122" spans="1:12" ht="15">
      <c r="A122" s="66">
        <v>102</v>
      </c>
      <c r="B122" s="67" t="s">
        <v>118</v>
      </c>
      <c r="C122" s="67" t="s">
        <v>151</v>
      </c>
      <c r="D122" s="83">
        <v>0.16</v>
      </c>
      <c r="E122" s="17">
        <v>1.1</v>
      </c>
      <c r="F122" s="14" t="s">
        <v>4</v>
      </c>
      <c r="G122" s="68">
        <f t="shared" si="6"/>
        <v>1.1</v>
      </c>
      <c r="H122" s="66">
        <v>0</v>
      </c>
      <c r="I122" s="17">
        <f t="shared" si="7"/>
        <v>1.1</v>
      </c>
      <c r="J122" s="17">
        <f t="shared" si="9"/>
        <v>0.9400000000000001</v>
      </c>
      <c r="K122" s="17">
        <f t="shared" si="8"/>
        <v>0.9400000000000001</v>
      </c>
      <c r="L122" s="28" t="s">
        <v>365</v>
      </c>
    </row>
    <row r="123" spans="1:12" ht="15">
      <c r="A123" s="14">
        <v>103</v>
      </c>
      <c r="B123" s="3" t="s">
        <v>119</v>
      </c>
      <c r="C123" s="67" t="s">
        <v>156</v>
      </c>
      <c r="D123" s="17">
        <v>0.16</v>
      </c>
      <c r="E123" s="13">
        <v>1.6</v>
      </c>
      <c r="F123" s="14" t="s">
        <v>4</v>
      </c>
      <c r="G123" s="30">
        <f t="shared" si="6"/>
        <v>1.6</v>
      </c>
      <c r="H123" s="14">
        <v>0</v>
      </c>
      <c r="I123" s="13">
        <f t="shared" si="7"/>
        <v>1.6</v>
      </c>
      <c r="J123" s="13">
        <f t="shared" si="9"/>
        <v>1.4400000000000002</v>
      </c>
      <c r="K123" s="13">
        <f t="shared" si="8"/>
        <v>1.4400000000000002</v>
      </c>
      <c r="L123" s="28" t="s">
        <v>365</v>
      </c>
    </row>
    <row r="124" spans="1:12" ht="15">
      <c r="A124" s="14">
        <v>104</v>
      </c>
      <c r="B124" s="3" t="s">
        <v>120</v>
      </c>
      <c r="C124" s="67" t="s">
        <v>151</v>
      </c>
      <c r="D124" s="79">
        <v>0.17</v>
      </c>
      <c r="E124" s="13">
        <v>0.7</v>
      </c>
      <c r="F124" s="14" t="s">
        <v>4</v>
      </c>
      <c r="G124" s="30">
        <f t="shared" si="6"/>
        <v>0.7</v>
      </c>
      <c r="H124" s="14">
        <v>0</v>
      </c>
      <c r="I124" s="13">
        <f t="shared" si="7"/>
        <v>0.7</v>
      </c>
      <c r="J124" s="13">
        <f t="shared" si="9"/>
        <v>0.5299999999999999</v>
      </c>
      <c r="K124" s="13">
        <f t="shared" si="8"/>
        <v>0.5299999999999999</v>
      </c>
      <c r="L124" s="28" t="s">
        <v>365</v>
      </c>
    </row>
    <row r="125" spans="1:12" ht="15">
      <c r="A125" s="14">
        <v>105</v>
      </c>
      <c r="B125" s="3" t="s">
        <v>121</v>
      </c>
      <c r="C125" s="67" t="s">
        <v>155</v>
      </c>
      <c r="D125" s="17">
        <v>0.5</v>
      </c>
      <c r="E125" s="13">
        <v>2.3</v>
      </c>
      <c r="F125" s="14" t="s">
        <v>4</v>
      </c>
      <c r="G125" s="30">
        <f t="shared" si="6"/>
        <v>2.3</v>
      </c>
      <c r="H125" s="14">
        <v>0</v>
      </c>
      <c r="I125" s="13">
        <f t="shared" si="7"/>
        <v>2.3</v>
      </c>
      <c r="J125" s="13">
        <f t="shared" si="9"/>
        <v>1.7999999999999998</v>
      </c>
      <c r="K125" s="13">
        <f t="shared" si="8"/>
        <v>1.7999999999999998</v>
      </c>
      <c r="L125" s="28" t="s">
        <v>365</v>
      </c>
    </row>
    <row r="126" spans="1:12" ht="15">
      <c r="A126" s="14">
        <v>106</v>
      </c>
      <c r="B126" s="3" t="s">
        <v>122</v>
      </c>
      <c r="C126" s="67" t="s">
        <v>151</v>
      </c>
      <c r="D126" s="17">
        <v>0.4</v>
      </c>
      <c r="E126" s="13">
        <v>1.31</v>
      </c>
      <c r="F126" s="14" t="s">
        <v>4</v>
      </c>
      <c r="G126" s="30">
        <f t="shared" si="6"/>
        <v>1.31</v>
      </c>
      <c r="H126" s="14">
        <v>0</v>
      </c>
      <c r="I126" s="13">
        <f t="shared" si="7"/>
        <v>1.31</v>
      </c>
      <c r="J126" s="13">
        <f t="shared" si="9"/>
        <v>0.91</v>
      </c>
      <c r="K126" s="13">
        <f t="shared" si="8"/>
        <v>0.91</v>
      </c>
      <c r="L126" s="28" t="s">
        <v>365</v>
      </c>
    </row>
    <row r="127" spans="1:12" ht="15">
      <c r="A127" s="14">
        <v>107</v>
      </c>
      <c r="B127" s="3" t="s">
        <v>123</v>
      </c>
      <c r="C127" s="67" t="s">
        <v>154</v>
      </c>
      <c r="D127" s="17">
        <v>0.39</v>
      </c>
      <c r="E127" s="13">
        <v>1.43</v>
      </c>
      <c r="F127" s="14" t="s">
        <v>4</v>
      </c>
      <c r="G127" s="30">
        <f t="shared" si="6"/>
        <v>1.43</v>
      </c>
      <c r="H127" s="14">
        <v>0</v>
      </c>
      <c r="I127" s="13">
        <f t="shared" si="7"/>
        <v>1.43</v>
      </c>
      <c r="J127" s="13">
        <f t="shared" si="9"/>
        <v>1.04</v>
      </c>
      <c r="K127" s="13">
        <f t="shared" si="8"/>
        <v>1.04</v>
      </c>
      <c r="L127" s="28" t="s">
        <v>365</v>
      </c>
    </row>
    <row r="128" spans="1:12" ht="15">
      <c r="A128" s="14">
        <v>108</v>
      </c>
      <c r="B128" s="3" t="s">
        <v>124</v>
      </c>
      <c r="C128" s="67" t="s">
        <v>151</v>
      </c>
      <c r="D128" s="79">
        <v>0.56</v>
      </c>
      <c r="E128" s="13">
        <v>0.94</v>
      </c>
      <c r="F128" s="14" t="s">
        <v>4</v>
      </c>
      <c r="G128" s="30">
        <f t="shared" si="6"/>
        <v>0.94</v>
      </c>
      <c r="H128" s="14">
        <v>0</v>
      </c>
      <c r="I128" s="13">
        <f t="shared" si="7"/>
        <v>0.94</v>
      </c>
      <c r="J128" s="13">
        <f t="shared" si="9"/>
        <v>0.3799999999999999</v>
      </c>
      <c r="K128" s="13">
        <f t="shared" si="8"/>
        <v>0.3799999999999999</v>
      </c>
      <c r="L128" s="28" t="s">
        <v>365</v>
      </c>
    </row>
    <row r="129" spans="1:12" ht="15">
      <c r="A129" s="14">
        <v>109</v>
      </c>
      <c r="B129" s="3" t="s">
        <v>125</v>
      </c>
      <c r="C129" s="67" t="s">
        <v>156</v>
      </c>
      <c r="D129" s="17">
        <v>0.58</v>
      </c>
      <c r="E129" s="13">
        <v>1.15</v>
      </c>
      <c r="F129" s="14" t="s">
        <v>4</v>
      </c>
      <c r="G129" s="30">
        <f t="shared" si="6"/>
        <v>1.15</v>
      </c>
      <c r="H129" s="14">
        <v>0</v>
      </c>
      <c r="I129" s="13">
        <f t="shared" si="7"/>
        <v>1.15</v>
      </c>
      <c r="J129" s="13">
        <f t="shared" si="9"/>
        <v>0.57</v>
      </c>
      <c r="K129" s="13">
        <f t="shared" si="8"/>
        <v>0.57</v>
      </c>
      <c r="L129" s="28" t="s">
        <v>365</v>
      </c>
    </row>
    <row r="130" spans="1:12" ht="15">
      <c r="A130" s="14">
        <v>110</v>
      </c>
      <c r="B130" s="3" t="s">
        <v>126</v>
      </c>
      <c r="C130" s="67" t="s">
        <v>151</v>
      </c>
      <c r="D130" s="17">
        <v>0.3</v>
      </c>
      <c r="E130" s="13">
        <v>1.25</v>
      </c>
      <c r="F130" s="14" t="s">
        <v>4</v>
      </c>
      <c r="G130" s="30">
        <f t="shared" si="6"/>
        <v>1.25</v>
      </c>
      <c r="H130" s="14">
        <v>0</v>
      </c>
      <c r="I130" s="13">
        <f t="shared" si="7"/>
        <v>1.25</v>
      </c>
      <c r="J130" s="13">
        <f t="shared" si="9"/>
        <v>0.95</v>
      </c>
      <c r="K130" s="13">
        <f t="shared" si="8"/>
        <v>0.95</v>
      </c>
      <c r="L130" s="28" t="s">
        <v>365</v>
      </c>
    </row>
    <row r="131" spans="1:12" ht="15">
      <c r="A131" s="14">
        <v>111</v>
      </c>
      <c r="B131" s="3" t="s">
        <v>127</v>
      </c>
      <c r="C131" s="67" t="s">
        <v>151</v>
      </c>
      <c r="D131" s="17">
        <v>0.4</v>
      </c>
      <c r="E131" s="13">
        <v>2.7</v>
      </c>
      <c r="F131" s="14" t="s">
        <v>4</v>
      </c>
      <c r="G131" s="30">
        <f t="shared" si="6"/>
        <v>2.7</v>
      </c>
      <c r="H131" s="14">
        <v>0</v>
      </c>
      <c r="I131" s="13">
        <f t="shared" si="7"/>
        <v>2.7</v>
      </c>
      <c r="J131" s="13">
        <f t="shared" si="9"/>
        <v>2.3000000000000003</v>
      </c>
      <c r="K131" s="13">
        <f t="shared" si="8"/>
        <v>2.3000000000000003</v>
      </c>
      <c r="L131" s="28" t="s">
        <v>365</v>
      </c>
    </row>
    <row r="132" spans="1:12" ht="15">
      <c r="A132" s="14">
        <v>112</v>
      </c>
      <c r="B132" s="3" t="s">
        <v>128</v>
      </c>
      <c r="C132" s="67" t="s">
        <v>151</v>
      </c>
      <c r="D132" s="17">
        <v>0.3</v>
      </c>
      <c r="E132" s="13">
        <v>1.43</v>
      </c>
      <c r="F132" s="14" t="s">
        <v>4</v>
      </c>
      <c r="G132" s="30">
        <f t="shared" si="6"/>
        <v>1.43</v>
      </c>
      <c r="H132" s="14">
        <v>0</v>
      </c>
      <c r="I132" s="13">
        <f t="shared" si="7"/>
        <v>1.43</v>
      </c>
      <c r="J132" s="13">
        <f t="shared" si="9"/>
        <v>1.13</v>
      </c>
      <c r="K132" s="13">
        <f t="shared" si="8"/>
        <v>1.13</v>
      </c>
      <c r="L132" s="28" t="s">
        <v>365</v>
      </c>
    </row>
    <row r="133" spans="1:12" ht="15">
      <c r="A133" s="14">
        <v>113</v>
      </c>
      <c r="B133" s="3" t="s">
        <v>129</v>
      </c>
      <c r="C133" s="67" t="s">
        <v>151</v>
      </c>
      <c r="D133" s="17">
        <v>0.9</v>
      </c>
      <c r="E133" s="13">
        <v>1.76</v>
      </c>
      <c r="F133" s="14" t="s">
        <v>4</v>
      </c>
      <c r="G133" s="30">
        <f t="shared" si="6"/>
        <v>1.76</v>
      </c>
      <c r="H133" s="14">
        <v>0</v>
      </c>
      <c r="I133" s="13">
        <f t="shared" si="7"/>
        <v>1.76</v>
      </c>
      <c r="J133" s="13">
        <f t="shared" si="9"/>
        <v>0.86</v>
      </c>
      <c r="K133" s="13">
        <f t="shared" si="8"/>
        <v>0.86</v>
      </c>
      <c r="L133" s="28" t="s">
        <v>365</v>
      </c>
    </row>
    <row r="134" spans="1:12" ht="15">
      <c r="A134" s="14">
        <v>114</v>
      </c>
      <c r="B134" s="3" t="s">
        <v>130</v>
      </c>
      <c r="C134" s="67" t="s">
        <v>156</v>
      </c>
      <c r="D134" s="17">
        <v>0.22</v>
      </c>
      <c r="E134" s="13">
        <v>1.1</v>
      </c>
      <c r="F134" s="14" t="s">
        <v>4</v>
      </c>
      <c r="G134" s="30">
        <f t="shared" si="6"/>
        <v>1.1</v>
      </c>
      <c r="H134" s="14">
        <v>0</v>
      </c>
      <c r="I134" s="13">
        <f t="shared" si="7"/>
        <v>1.1</v>
      </c>
      <c r="J134" s="13">
        <f t="shared" si="9"/>
        <v>0.8800000000000001</v>
      </c>
      <c r="K134" s="13">
        <f t="shared" si="8"/>
        <v>0.8800000000000001</v>
      </c>
      <c r="L134" s="28" t="s">
        <v>365</v>
      </c>
    </row>
    <row r="135" spans="1:12" ht="15">
      <c r="A135" s="14">
        <v>115</v>
      </c>
      <c r="B135" s="3" t="s">
        <v>131</v>
      </c>
      <c r="C135" s="67" t="s">
        <v>151</v>
      </c>
      <c r="D135" s="17">
        <v>0.3</v>
      </c>
      <c r="E135" s="13">
        <v>1.4</v>
      </c>
      <c r="F135" s="14" t="s">
        <v>4</v>
      </c>
      <c r="G135" s="30">
        <f t="shared" si="6"/>
        <v>1.4</v>
      </c>
      <c r="H135" s="14">
        <v>0</v>
      </c>
      <c r="I135" s="13">
        <f t="shared" si="7"/>
        <v>1.4</v>
      </c>
      <c r="J135" s="13">
        <f aca="true" t="shared" si="10" ref="J135:J151">I135-D135</f>
        <v>1.0999999999999999</v>
      </c>
      <c r="K135" s="13">
        <f t="shared" si="8"/>
        <v>1.0999999999999999</v>
      </c>
      <c r="L135" s="28" t="s">
        <v>365</v>
      </c>
    </row>
    <row r="136" spans="1:12" ht="15">
      <c r="A136" s="14">
        <v>116</v>
      </c>
      <c r="B136" s="3" t="s">
        <v>132</v>
      </c>
      <c r="C136" s="67" t="s">
        <v>151</v>
      </c>
      <c r="D136" s="17">
        <v>0.35</v>
      </c>
      <c r="E136" s="13">
        <v>1.3</v>
      </c>
      <c r="F136" s="14" t="s">
        <v>4</v>
      </c>
      <c r="G136" s="30">
        <f aca="true" t="shared" si="11" ref="G136:G151">E136</f>
        <v>1.3</v>
      </c>
      <c r="H136" s="14">
        <v>0</v>
      </c>
      <c r="I136" s="13">
        <f aca="true" t="shared" si="12" ref="I136:I151">G136-H136</f>
        <v>1.3</v>
      </c>
      <c r="J136" s="13">
        <f t="shared" si="10"/>
        <v>0.9500000000000001</v>
      </c>
      <c r="K136" s="13">
        <f t="shared" si="8"/>
        <v>0.9500000000000001</v>
      </c>
      <c r="L136" s="28" t="s">
        <v>365</v>
      </c>
    </row>
    <row r="137" spans="1:12" ht="15">
      <c r="A137" s="14">
        <v>117</v>
      </c>
      <c r="B137" s="3" t="s">
        <v>133</v>
      </c>
      <c r="C137" s="67" t="s">
        <v>151</v>
      </c>
      <c r="D137" s="17">
        <v>0.6</v>
      </c>
      <c r="E137" s="13">
        <v>1.34</v>
      </c>
      <c r="F137" s="14" t="s">
        <v>4</v>
      </c>
      <c r="G137" s="30">
        <f t="shared" si="11"/>
        <v>1.34</v>
      </c>
      <c r="H137" s="14">
        <v>0</v>
      </c>
      <c r="I137" s="13">
        <f t="shared" si="12"/>
        <v>1.34</v>
      </c>
      <c r="J137" s="13">
        <f t="shared" si="10"/>
        <v>0.7400000000000001</v>
      </c>
      <c r="K137" s="13">
        <f t="shared" si="8"/>
        <v>0.7400000000000001</v>
      </c>
      <c r="L137" s="28" t="s">
        <v>365</v>
      </c>
    </row>
    <row r="138" spans="1:12" ht="15">
      <c r="A138" s="14">
        <v>118</v>
      </c>
      <c r="B138" s="3" t="s">
        <v>134</v>
      </c>
      <c r="C138" s="67" t="s">
        <v>156</v>
      </c>
      <c r="D138" s="17">
        <v>0.44</v>
      </c>
      <c r="E138" s="13">
        <v>0.71</v>
      </c>
      <c r="F138" s="14" t="s">
        <v>4</v>
      </c>
      <c r="G138" s="30">
        <f t="shared" si="11"/>
        <v>0.71</v>
      </c>
      <c r="H138" s="14">
        <v>0</v>
      </c>
      <c r="I138" s="13">
        <f t="shared" si="12"/>
        <v>0.71</v>
      </c>
      <c r="J138" s="13">
        <f t="shared" si="10"/>
        <v>0.26999999999999996</v>
      </c>
      <c r="K138" s="13">
        <f t="shared" si="8"/>
        <v>0.26999999999999996</v>
      </c>
      <c r="L138" s="28" t="s">
        <v>365</v>
      </c>
    </row>
    <row r="139" spans="1:12" ht="15">
      <c r="A139" s="14">
        <v>119</v>
      </c>
      <c r="B139" s="3" t="s">
        <v>135</v>
      </c>
      <c r="C139" s="67" t="s">
        <v>151</v>
      </c>
      <c r="D139" s="17">
        <v>0.3</v>
      </c>
      <c r="E139" s="13">
        <v>1.15</v>
      </c>
      <c r="F139" s="14" t="s">
        <v>4</v>
      </c>
      <c r="G139" s="30">
        <f t="shared" si="11"/>
        <v>1.15</v>
      </c>
      <c r="H139" s="14">
        <v>0</v>
      </c>
      <c r="I139" s="13">
        <f t="shared" si="12"/>
        <v>1.15</v>
      </c>
      <c r="J139" s="13">
        <f t="shared" si="10"/>
        <v>0.8499999999999999</v>
      </c>
      <c r="K139" s="13">
        <f t="shared" si="8"/>
        <v>0.8499999999999999</v>
      </c>
      <c r="L139" s="28" t="s">
        <v>365</v>
      </c>
    </row>
    <row r="140" spans="1:12" ht="15">
      <c r="A140" s="14">
        <v>120</v>
      </c>
      <c r="B140" s="3" t="s">
        <v>136</v>
      </c>
      <c r="C140" s="67" t="s">
        <v>151</v>
      </c>
      <c r="D140" s="17">
        <v>0.46</v>
      </c>
      <c r="E140" s="13">
        <v>1.43</v>
      </c>
      <c r="F140" s="14" t="s">
        <v>4</v>
      </c>
      <c r="G140" s="30">
        <f t="shared" si="11"/>
        <v>1.43</v>
      </c>
      <c r="H140" s="14">
        <v>0</v>
      </c>
      <c r="I140" s="13">
        <f t="shared" si="12"/>
        <v>1.43</v>
      </c>
      <c r="J140" s="13">
        <f t="shared" si="10"/>
        <v>0.97</v>
      </c>
      <c r="K140" s="13">
        <f t="shared" si="8"/>
        <v>0.97</v>
      </c>
      <c r="L140" s="28" t="s">
        <v>365</v>
      </c>
    </row>
    <row r="141" spans="1:12" ht="15">
      <c r="A141" s="14">
        <v>121</v>
      </c>
      <c r="B141" s="3" t="s">
        <v>137</v>
      </c>
      <c r="C141" s="67" t="s">
        <v>151</v>
      </c>
      <c r="D141" s="81">
        <v>0.08</v>
      </c>
      <c r="E141" s="13">
        <v>0.7</v>
      </c>
      <c r="F141" s="14" t="s">
        <v>4</v>
      </c>
      <c r="G141" s="30">
        <f t="shared" si="11"/>
        <v>0.7</v>
      </c>
      <c r="H141" s="14">
        <v>0</v>
      </c>
      <c r="I141" s="13">
        <f t="shared" si="12"/>
        <v>0.7</v>
      </c>
      <c r="J141" s="13">
        <f t="shared" si="10"/>
        <v>0.62</v>
      </c>
      <c r="K141" s="13">
        <f t="shared" si="8"/>
        <v>0.62</v>
      </c>
      <c r="L141" s="28" t="s">
        <v>365</v>
      </c>
    </row>
    <row r="142" spans="1:12" ht="15">
      <c r="A142" s="14">
        <v>122</v>
      </c>
      <c r="B142" s="3" t="s">
        <v>138</v>
      </c>
      <c r="C142" s="67" t="s">
        <v>156</v>
      </c>
      <c r="D142" s="17">
        <v>0.17</v>
      </c>
      <c r="E142" s="13">
        <v>1.72</v>
      </c>
      <c r="F142" s="14" t="s">
        <v>4</v>
      </c>
      <c r="G142" s="30">
        <f t="shared" si="11"/>
        <v>1.72</v>
      </c>
      <c r="H142" s="14">
        <v>0</v>
      </c>
      <c r="I142" s="13">
        <f t="shared" si="12"/>
        <v>1.72</v>
      </c>
      <c r="J142" s="13">
        <f t="shared" si="10"/>
        <v>1.55</v>
      </c>
      <c r="K142" s="13">
        <f t="shared" si="8"/>
        <v>1.55</v>
      </c>
      <c r="L142" s="28" t="s">
        <v>365</v>
      </c>
    </row>
    <row r="143" spans="1:12" ht="15">
      <c r="A143" s="14">
        <v>123</v>
      </c>
      <c r="B143" s="3" t="s">
        <v>139</v>
      </c>
      <c r="C143" s="67" t="s">
        <v>151</v>
      </c>
      <c r="D143" s="17">
        <v>0.2</v>
      </c>
      <c r="E143" s="13">
        <v>1.1</v>
      </c>
      <c r="F143" s="14" t="s">
        <v>4</v>
      </c>
      <c r="G143" s="30">
        <f t="shared" si="11"/>
        <v>1.1</v>
      </c>
      <c r="H143" s="14">
        <v>0</v>
      </c>
      <c r="I143" s="13">
        <f t="shared" si="12"/>
        <v>1.1</v>
      </c>
      <c r="J143" s="13">
        <f t="shared" si="10"/>
        <v>0.9000000000000001</v>
      </c>
      <c r="K143" s="13">
        <f t="shared" si="8"/>
        <v>0.9000000000000001</v>
      </c>
      <c r="L143" s="28" t="s">
        <v>365</v>
      </c>
    </row>
    <row r="144" spans="1:12" ht="15">
      <c r="A144" s="14">
        <v>124</v>
      </c>
      <c r="B144" s="3" t="s">
        <v>140</v>
      </c>
      <c r="C144" s="67" t="s">
        <v>156</v>
      </c>
      <c r="D144" s="81">
        <v>0.06</v>
      </c>
      <c r="E144" s="13">
        <v>0.85</v>
      </c>
      <c r="F144" s="14" t="s">
        <v>4</v>
      </c>
      <c r="G144" s="30">
        <f t="shared" si="11"/>
        <v>0.85</v>
      </c>
      <c r="H144" s="14">
        <v>0</v>
      </c>
      <c r="I144" s="13">
        <f t="shared" si="12"/>
        <v>0.85</v>
      </c>
      <c r="J144" s="13">
        <f t="shared" si="10"/>
        <v>0.79</v>
      </c>
      <c r="K144" s="13">
        <f t="shared" si="8"/>
        <v>0.79</v>
      </c>
      <c r="L144" s="28" t="s">
        <v>365</v>
      </c>
    </row>
    <row r="145" spans="1:12" ht="15">
      <c r="A145" s="14">
        <v>125</v>
      </c>
      <c r="B145" s="3" t="s">
        <v>141</v>
      </c>
      <c r="C145" s="67" t="s">
        <v>156</v>
      </c>
      <c r="D145" s="17">
        <v>0.35</v>
      </c>
      <c r="E145" s="13">
        <v>1.43</v>
      </c>
      <c r="F145" s="14" t="s">
        <v>4</v>
      </c>
      <c r="G145" s="30">
        <f t="shared" si="11"/>
        <v>1.43</v>
      </c>
      <c r="H145" s="14">
        <v>0</v>
      </c>
      <c r="I145" s="13">
        <f t="shared" si="12"/>
        <v>1.43</v>
      </c>
      <c r="J145" s="13">
        <f t="shared" si="10"/>
        <v>1.08</v>
      </c>
      <c r="K145" s="13">
        <f t="shared" si="8"/>
        <v>1.08</v>
      </c>
      <c r="L145" s="28" t="s">
        <v>365</v>
      </c>
    </row>
    <row r="146" spans="1:12" ht="15">
      <c r="A146" s="14">
        <v>126</v>
      </c>
      <c r="B146" s="3" t="s">
        <v>142</v>
      </c>
      <c r="C146" s="67" t="s">
        <v>151</v>
      </c>
      <c r="D146" s="17">
        <v>0.16</v>
      </c>
      <c r="E146" s="13">
        <v>1.43</v>
      </c>
      <c r="F146" s="14" t="s">
        <v>4</v>
      </c>
      <c r="G146" s="30">
        <f t="shared" si="11"/>
        <v>1.43</v>
      </c>
      <c r="H146" s="14">
        <v>0</v>
      </c>
      <c r="I146" s="13">
        <f t="shared" si="12"/>
        <v>1.43</v>
      </c>
      <c r="J146" s="13">
        <f t="shared" si="10"/>
        <v>1.27</v>
      </c>
      <c r="K146" s="13">
        <f t="shared" si="8"/>
        <v>1.27</v>
      </c>
      <c r="L146" s="28" t="s">
        <v>365</v>
      </c>
    </row>
    <row r="147" spans="1:12" ht="15">
      <c r="A147" s="14">
        <v>127</v>
      </c>
      <c r="B147" s="3" t="s">
        <v>143</v>
      </c>
      <c r="C147" s="67" t="s">
        <v>151</v>
      </c>
      <c r="D147" s="17">
        <v>0.75</v>
      </c>
      <c r="E147" s="13">
        <v>1.47</v>
      </c>
      <c r="F147" s="14" t="s">
        <v>4</v>
      </c>
      <c r="G147" s="30">
        <f t="shared" si="11"/>
        <v>1.47</v>
      </c>
      <c r="H147" s="14">
        <v>0</v>
      </c>
      <c r="I147" s="13">
        <f t="shared" si="12"/>
        <v>1.47</v>
      </c>
      <c r="J147" s="13">
        <f t="shared" si="10"/>
        <v>0.72</v>
      </c>
      <c r="K147" s="13">
        <f t="shared" si="8"/>
        <v>0.72</v>
      </c>
      <c r="L147" s="28" t="s">
        <v>365</v>
      </c>
    </row>
    <row r="148" spans="1:12" ht="15">
      <c r="A148" s="14">
        <v>128</v>
      </c>
      <c r="B148" s="3" t="s">
        <v>144</v>
      </c>
      <c r="C148" s="67" t="s">
        <v>151</v>
      </c>
      <c r="D148" s="79">
        <v>0.25</v>
      </c>
      <c r="E148" s="13">
        <v>0.85</v>
      </c>
      <c r="F148" s="14" t="s">
        <v>4</v>
      </c>
      <c r="G148" s="30">
        <f t="shared" si="11"/>
        <v>0.85</v>
      </c>
      <c r="H148" s="14">
        <v>0</v>
      </c>
      <c r="I148" s="13">
        <f t="shared" si="12"/>
        <v>0.85</v>
      </c>
      <c r="J148" s="13">
        <f t="shared" si="10"/>
        <v>0.6</v>
      </c>
      <c r="K148" s="13">
        <f t="shared" si="8"/>
        <v>0.6</v>
      </c>
      <c r="L148" s="28" t="s">
        <v>365</v>
      </c>
    </row>
    <row r="149" spans="1:12" ht="15">
      <c r="A149" s="14">
        <v>129</v>
      </c>
      <c r="B149" s="3" t="s">
        <v>307</v>
      </c>
      <c r="C149" s="67" t="s">
        <v>352</v>
      </c>
      <c r="D149" s="17">
        <v>0.31</v>
      </c>
      <c r="E149" s="13">
        <v>0.6</v>
      </c>
      <c r="F149" s="14" t="s">
        <v>4</v>
      </c>
      <c r="G149" s="30">
        <f t="shared" si="11"/>
        <v>0.6</v>
      </c>
      <c r="H149" s="14">
        <v>0</v>
      </c>
      <c r="I149" s="13">
        <f t="shared" si="12"/>
        <v>0.6</v>
      </c>
      <c r="J149" s="13">
        <f t="shared" si="10"/>
        <v>0.29</v>
      </c>
      <c r="K149" s="13">
        <f t="shared" si="8"/>
        <v>0.29</v>
      </c>
      <c r="L149" s="28" t="s">
        <v>365</v>
      </c>
    </row>
    <row r="150" spans="1:12" ht="15">
      <c r="A150" s="14">
        <v>130</v>
      </c>
      <c r="B150" s="3" t="s">
        <v>145</v>
      </c>
      <c r="C150" s="67" t="s">
        <v>156</v>
      </c>
      <c r="D150" s="17">
        <v>0.25</v>
      </c>
      <c r="E150" s="13">
        <v>0.64</v>
      </c>
      <c r="F150" s="14" t="s">
        <v>4</v>
      </c>
      <c r="G150" s="30">
        <f t="shared" si="11"/>
        <v>0.64</v>
      </c>
      <c r="H150" s="14">
        <v>0</v>
      </c>
      <c r="I150" s="13">
        <f t="shared" si="12"/>
        <v>0.64</v>
      </c>
      <c r="J150" s="13">
        <f t="shared" si="10"/>
        <v>0.39</v>
      </c>
      <c r="K150" s="13">
        <f t="shared" si="8"/>
        <v>0.39</v>
      </c>
      <c r="L150" s="28" t="s">
        <v>365</v>
      </c>
    </row>
    <row r="151" spans="1:12" ht="15">
      <c r="A151" s="14">
        <v>131</v>
      </c>
      <c r="B151" s="3" t="s">
        <v>146</v>
      </c>
      <c r="C151" s="67" t="s">
        <v>151</v>
      </c>
      <c r="D151" s="17">
        <v>0.48</v>
      </c>
      <c r="E151" s="13">
        <v>2.15</v>
      </c>
      <c r="F151" s="14" t="s">
        <v>4</v>
      </c>
      <c r="G151" s="30">
        <f t="shared" si="11"/>
        <v>2.15</v>
      </c>
      <c r="H151" s="14">
        <v>0</v>
      </c>
      <c r="I151" s="13">
        <f t="shared" si="12"/>
        <v>2.15</v>
      </c>
      <c r="J151" s="13">
        <f t="shared" si="10"/>
        <v>1.67</v>
      </c>
      <c r="K151" s="13">
        <f t="shared" si="8"/>
        <v>1.67</v>
      </c>
      <c r="L151" s="28" t="s">
        <v>365</v>
      </c>
    </row>
    <row r="152" spans="1:12" ht="15">
      <c r="A152" s="130" t="s">
        <v>159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26"/>
    </row>
    <row r="153" spans="1:12" ht="15">
      <c r="A153" s="14">
        <v>1</v>
      </c>
      <c r="B153" s="3" t="s">
        <v>160</v>
      </c>
      <c r="C153" s="67" t="s">
        <v>309</v>
      </c>
      <c r="D153" s="17">
        <v>10.47</v>
      </c>
      <c r="E153" s="13">
        <v>0</v>
      </c>
      <c r="F153" s="14">
        <v>0</v>
      </c>
      <c r="G153" s="13">
        <f aca="true" t="shared" si="13" ref="G153:G216">D153-E153</f>
        <v>10.47</v>
      </c>
      <c r="H153" s="14">
        <v>0</v>
      </c>
      <c r="I153" s="13">
        <f>1.05*25</f>
        <v>26.25</v>
      </c>
      <c r="J153" s="13">
        <f>I153-H153-G153</f>
        <v>15.78</v>
      </c>
      <c r="K153" s="13">
        <f>J153</f>
        <v>15.78</v>
      </c>
      <c r="L153" s="31" t="s">
        <v>365</v>
      </c>
    </row>
    <row r="154" spans="1:12" ht="15">
      <c r="A154" s="14">
        <v>2</v>
      </c>
      <c r="B154" s="3" t="s">
        <v>161</v>
      </c>
      <c r="C154" s="67" t="s">
        <v>310</v>
      </c>
      <c r="D154" s="17">
        <v>2.62</v>
      </c>
      <c r="E154" s="13">
        <v>0.9</v>
      </c>
      <c r="F154" s="14">
        <v>45</v>
      </c>
      <c r="G154" s="13">
        <f t="shared" si="13"/>
        <v>1.7200000000000002</v>
      </c>
      <c r="H154" s="14">
        <v>0</v>
      </c>
      <c r="I154" s="13">
        <f>1.05*6.3</f>
        <v>6.615</v>
      </c>
      <c r="J154" s="13">
        <f aca="true" t="shared" si="14" ref="J154:J217">I154-H154-G154</f>
        <v>4.895</v>
      </c>
      <c r="K154" s="13">
        <f>J154</f>
        <v>4.895</v>
      </c>
      <c r="L154" s="31" t="s">
        <v>365</v>
      </c>
    </row>
    <row r="155" spans="1:12" ht="15">
      <c r="A155" s="122">
        <v>3</v>
      </c>
      <c r="B155" s="3" t="s">
        <v>162</v>
      </c>
      <c r="C155" s="67" t="s">
        <v>309</v>
      </c>
      <c r="D155" s="17">
        <v>13.07</v>
      </c>
      <c r="E155" s="13">
        <v>20.2</v>
      </c>
      <c r="F155" s="14">
        <v>120</v>
      </c>
      <c r="G155" s="13">
        <f t="shared" si="13"/>
        <v>-7.129999999999999</v>
      </c>
      <c r="H155" s="14">
        <v>0</v>
      </c>
      <c r="I155" s="13">
        <f>1.05*25</f>
        <v>26.25</v>
      </c>
      <c r="J155" s="13">
        <f t="shared" si="14"/>
        <v>33.379999999999995</v>
      </c>
      <c r="K155" s="123">
        <f>MIN(J155:J157)</f>
        <v>26.02</v>
      </c>
      <c r="L155" s="126" t="s">
        <v>365</v>
      </c>
    </row>
    <row r="156" spans="1:12" ht="15">
      <c r="A156" s="122"/>
      <c r="B156" s="3" t="s">
        <v>350</v>
      </c>
      <c r="C156" s="67">
        <v>25</v>
      </c>
      <c r="D156" s="17">
        <v>3.334</v>
      </c>
      <c r="E156" s="13">
        <v>10.6</v>
      </c>
      <c r="F156" s="14">
        <v>120</v>
      </c>
      <c r="G156" s="13">
        <f t="shared" si="13"/>
        <v>-7.266</v>
      </c>
      <c r="H156" s="14">
        <v>0</v>
      </c>
      <c r="I156" s="13">
        <v>26.25</v>
      </c>
      <c r="J156" s="13">
        <f t="shared" si="14"/>
        <v>33.516</v>
      </c>
      <c r="K156" s="123"/>
      <c r="L156" s="126"/>
    </row>
    <row r="157" spans="1:12" ht="15">
      <c r="A157" s="122"/>
      <c r="B157" s="3" t="s">
        <v>351</v>
      </c>
      <c r="C157" s="67">
        <v>25</v>
      </c>
      <c r="D157" s="17">
        <v>9.83</v>
      </c>
      <c r="E157" s="13">
        <v>9.6</v>
      </c>
      <c r="F157" s="14">
        <v>120</v>
      </c>
      <c r="G157" s="13">
        <f t="shared" si="13"/>
        <v>0.23000000000000043</v>
      </c>
      <c r="H157" s="14">
        <v>0</v>
      </c>
      <c r="I157" s="13">
        <v>26.25</v>
      </c>
      <c r="J157" s="13">
        <f t="shared" si="14"/>
        <v>26.02</v>
      </c>
      <c r="K157" s="123"/>
      <c r="L157" s="126"/>
    </row>
    <row r="158" spans="1:12" ht="15">
      <c r="A158" s="14">
        <v>4</v>
      </c>
      <c r="B158" s="3" t="s">
        <v>163</v>
      </c>
      <c r="C158" s="67" t="s">
        <v>311</v>
      </c>
      <c r="D158" s="79">
        <v>0.36</v>
      </c>
      <c r="E158" s="13">
        <v>0.6</v>
      </c>
      <c r="F158" s="14">
        <v>120</v>
      </c>
      <c r="G158" s="13">
        <f t="shared" si="13"/>
        <v>-0.24</v>
      </c>
      <c r="H158" s="14">
        <v>0</v>
      </c>
      <c r="I158" s="13">
        <f>1.05*6.3</f>
        <v>6.615</v>
      </c>
      <c r="J158" s="13">
        <f t="shared" si="14"/>
        <v>6.855</v>
      </c>
      <c r="K158" s="13">
        <f>J158</f>
        <v>6.855</v>
      </c>
      <c r="L158" s="28" t="s">
        <v>365</v>
      </c>
    </row>
    <row r="159" spans="1:12" ht="15">
      <c r="A159" s="122">
        <v>5</v>
      </c>
      <c r="B159" s="3" t="s">
        <v>164</v>
      </c>
      <c r="C159" s="67" t="s">
        <v>312</v>
      </c>
      <c r="D159" s="17">
        <v>1.19</v>
      </c>
      <c r="E159" s="13">
        <f>E160+E161</f>
        <v>6.19</v>
      </c>
      <c r="F159" s="14">
        <v>15</v>
      </c>
      <c r="G159" s="13">
        <f t="shared" si="13"/>
        <v>-5</v>
      </c>
      <c r="H159" s="14">
        <v>0</v>
      </c>
      <c r="I159" s="13">
        <f>5.6*1.05</f>
        <v>5.88</v>
      </c>
      <c r="J159" s="13">
        <f t="shared" si="14"/>
        <v>10.879999999999999</v>
      </c>
      <c r="K159" s="123">
        <f>MIN(J159:J161)</f>
        <v>5.38</v>
      </c>
      <c r="L159" s="126" t="s">
        <v>365</v>
      </c>
    </row>
    <row r="160" spans="1:12" ht="15">
      <c r="A160" s="122"/>
      <c r="B160" s="3" t="s">
        <v>350</v>
      </c>
      <c r="C160" s="67" t="s">
        <v>312</v>
      </c>
      <c r="D160" s="17">
        <v>0.5</v>
      </c>
      <c r="E160" s="13">
        <v>6</v>
      </c>
      <c r="F160" s="14"/>
      <c r="G160" s="13">
        <f t="shared" si="13"/>
        <v>-5.5</v>
      </c>
      <c r="H160" s="14">
        <v>0</v>
      </c>
      <c r="I160" s="13">
        <f>5.6*1.05</f>
        <v>5.88</v>
      </c>
      <c r="J160" s="13">
        <f t="shared" si="14"/>
        <v>11.379999999999999</v>
      </c>
      <c r="K160" s="123"/>
      <c r="L160" s="126"/>
    </row>
    <row r="161" spans="1:12" ht="15">
      <c r="A161" s="122"/>
      <c r="B161" s="3" t="s">
        <v>351</v>
      </c>
      <c r="C161" s="67" t="s">
        <v>312</v>
      </c>
      <c r="D161" s="17">
        <v>0.69</v>
      </c>
      <c r="E161" s="13">
        <v>0.19</v>
      </c>
      <c r="F161" s="14">
        <v>120</v>
      </c>
      <c r="G161" s="13">
        <f t="shared" si="13"/>
        <v>0.49999999999999994</v>
      </c>
      <c r="H161" s="14">
        <v>0</v>
      </c>
      <c r="I161" s="13">
        <f>5.6*1.05</f>
        <v>5.88</v>
      </c>
      <c r="J161" s="13">
        <f t="shared" si="14"/>
        <v>5.38</v>
      </c>
      <c r="K161" s="123"/>
      <c r="L161" s="126"/>
    </row>
    <row r="162" spans="1:12" ht="15">
      <c r="A162" s="122">
        <v>6</v>
      </c>
      <c r="B162" s="3" t="s">
        <v>165</v>
      </c>
      <c r="C162" s="67" t="s">
        <v>313</v>
      </c>
      <c r="D162" s="17">
        <v>8.4</v>
      </c>
      <c r="E162" s="13">
        <v>12</v>
      </c>
      <c r="F162" s="14">
        <v>120</v>
      </c>
      <c r="G162" s="13">
        <f t="shared" si="13"/>
        <v>-3.5999999999999996</v>
      </c>
      <c r="H162" s="14">
        <v>0</v>
      </c>
      <c r="I162" s="13">
        <f>1.05*16</f>
        <v>16.8</v>
      </c>
      <c r="J162" s="13">
        <f t="shared" si="14"/>
        <v>20.4</v>
      </c>
      <c r="K162" s="123">
        <f>MIN(J162:J164)</f>
        <v>13.4</v>
      </c>
      <c r="L162" s="126" t="s">
        <v>365</v>
      </c>
    </row>
    <row r="163" spans="1:12" ht="15">
      <c r="A163" s="122"/>
      <c r="B163" s="3" t="s">
        <v>350</v>
      </c>
      <c r="C163" s="67">
        <v>16</v>
      </c>
      <c r="D163" s="17">
        <v>3.4</v>
      </c>
      <c r="E163" s="13">
        <v>0</v>
      </c>
      <c r="F163" s="14"/>
      <c r="G163" s="13">
        <f t="shared" si="13"/>
        <v>3.4</v>
      </c>
      <c r="H163" s="14">
        <v>0</v>
      </c>
      <c r="I163" s="13">
        <f>1.05*16</f>
        <v>16.8</v>
      </c>
      <c r="J163" s="13">
        <f t="shared" si="14"/>
        <v>13.4</v>
      </c>
      <c r="K163" s="123"/>
      <c r="L163" s="126"/>
    </row>
    <row r="164" spans="1:12" ht="15">
      <c r="A164" s="122"/>
      <c r="B164" s="3" t="s">
        <v>351</v>
      </c>
      <c r="C164" s="67">
        <v>16</v>
      </c>
      <c r="D164" s="17">
        <v>5</v>
      </c>
      <c r="E164" s="13">
        <v>12</v>
      </c>
      <c r="F164" s="14">
        <v>120</v>
      </c>
      <c r="G164" s="13">
        <f t="shared" si="13"/>
        <v>-7</v>
      </c>
      <c r="H164" s="14">
        <v>0</v>
      </c>
      <c r="I164" s="13">
        <f>1.05*16</f>
        <v>16.8</v>
      </c>
      <c r="J164" s="13">
        <f t="shared" si="14"/>
        <v>23.8</v>
      </c>
      <c r="K164" s="123"/>
      <c r="L164" s="126"/>
    </row>
    <row r="165" spans="1:12" ht="15">
      <c r="A165" s="122">
        <v>7</v>
      </c>
      <c r="B165" s="3" t="s">
        <v>166</v>
      </c>
      <c r="C165" s="67" t="s">
        <v>311</v>
      </c>
      <c r="D165" s="17">
        <v>1.2</v>
      </c>
      <c r="E165" s="13">
        <v>1.3</v>
      </c>
      <c r="F165" s="14">
        <v>120</v>
      </c>
      <c r="G165" s="13">
        <f t="shared" si="13"/>
        <v>-0.10000000000000009</v>
      </c>
      <c r="H165" s="14">
        <v>0</v>
      </c>
      <c r="I165" s="13">
        <f>1.05*6.3</f>
        <v>6.615</v>
      </c>
      <c r="J165" s="13">
        <f t="shared" si="14"/>
        <v>6.715</v>
      </c>
      <c r="K165" s="123">
        <f>MIN(J165:J167)</f>
        <v>6.015000000000001</v>
      </c>
      <c r="L165" s="126" t="s">
        <v>365</v>
      </c>
    </row>
    <row r="166" spans="1:12" ht="15">
      <c r="A166" s="122"/>
      <c r="B166" s="3" t="s">
        <v>350</v>
      </c>
      <c r="C166" s="67">
        <v>6.3</v>
      </c>
      <c r="D166" s="17">
        <v>0.6</v>
      </c>
      <c r="E166" s="13"/>
      <c r="F166" s="14"/>
      <c r="G166" s="13">
        <f t="shared" si="13"/>
        <v>0.6</v>
      </c>
      <c r="H166" s="14">
        <v>0</v>
      </c>
      <c r="I166" s="13">
        <f>1.05*6.3</f>
        <v>6.615</v>
      </c>
      <c r="J166" s="13">
        <f t="shared" si="14"/>
        <v>6.015000000000001</v>
      </c>
      <c r="K166" s="123"/>
      <c r="L166" s="126"/>
    </row>
    <row r="167" spans="1:12" ht="15">
      <c r="A167" s="122"/>
      <c r="B167" s="3" t="s">
        <v>351</v>
      </c>
      <c r="C167" s="67">
        <v>6.3</v>
      </c>
      <c r="D167" s="17">
        <v>0.65</v>
      </c>
      <c r="E167" s="13">
        <v>1.3</v>
      </c>
      <c r="F167" s="14">
        <v>120</v>
      </c>
      <c r="G167" s="13">
        <f t="shared" si="13"/>
        <v>-0.65</v>
      </c>
      <c r="H167" s="14">
        <v>0</v>
      </c>
      <c r="I167" s="13">
        <f>1.05*6.3</f>
        <v>6.615</v>
      </c>
      <c r="J167" s="13">
        <f t="shared" si="14"/>
        <v>7.265000000000001</v>
      </c>
      <c r="K167" s="123"/>
      <c r="L167" s="126"/>
    </row>
    <row r="168" spans="1:12" ht="15">
      <c r="A168" s="14">
        <v>8</v>
      </c>
      <c r="B168" s="3" t="s">
        <v>167</v>
      </c>
      <c r="C168" s="67" t="s">
        <v>314</v>
      </c>
      <c r="D168" s="17">
        <v>2.31</v>
      </c>
      <c r="E168" s="13">
        <v>1.17</v>
      </c>
      <c r="F168" s="14">
        <v>45</v>
      </c>
      <c r="G168" s="13">
        <f t="shared" si="13"/>
        <v>1.1400000000000001</v>
      </c>
      <c r="H168" s="14">
        <v>0</v>
      </c>
      <c r="I168" s="13">
        <f>1.05*2.5</f>
        <v>2.625</v>
      </c>
      <c r="J168" s="13">
        <f t="shared" si="14"/>
        <v>1.4849999999999999</v>
      </c>
      <c r="K168" s="13">
        <f>J168</f>
        <v>1.4849999999999999</v>
      </c>
      <c r="L168" s="28" t="s">
        <v>365</v>
      </c>
    </row>
    <row r="169" spans="1:12" ht="15">
      <c r="A169" s="122">
        <v>9</v>
      </c>
      <c r="B169" s="3" t="s">
        <v>168</v>
      </c>
      <c r="C169" s="67" t="s">
        <v>315</v>
      </c>
      <c r="D169" s="17">
        <v>37.58</v>
      </c>
      <c r="E169" s="13">
        <f>E170+E171</f>
        <v>16.8</v>
      </c>
      <c r="F169" s="14">
        <v>0</v>
      </c>
      <c r="G169" s="13">
        <f t="shared" si="13"/>
        <v>20.779999999999998</v>
      </c>
      <c r="H169" s="14">
        <v>0</v>
      </c>
      <c r="I169" s="13">
        <f>1.05*(40+40.5)</f>
        <v>84.525</v>
      </c>
      <c r="J169" s="13">
        <f t="shared" si="14"/>
        <v>63.745000000000005</v>
      </c>
      <c r="K169" s="123">
        <f>MIN(J169:J171)</f>
        <v>61.275000000000006</v>
      </c>
      <c r="L169" s="126" t="s">
        <v>365</v>
      </c>
    </row>
    <row r="170" spans="1:12" ht="15">
      <c r="A170" s="122"/>
      <c r="B170" s="3" t="s">
        <v>350</v>
      </c>
      <c r="C170" s="67" t="s">
        <v>315</v>
      </c>
      <c r="D170" s="17">
        <v>14.33</v>
      </c>
      <c r="E170" s="13">
        <v>16.8</v>
      </c>
      <c r="F170" s="14">
        <v>0</v>
      </c>
      <c r="G170" s="13">
        <f t="shared" si="13"/>
        <v>-2.4700000000000006</v>
      </c>
      <c r="H170" s="14">
        <v>0</v>
      </c>
      <c r="I170" s="13">
        <f>1.05*(40+40.5)</f>
        <v>84.525</v>
      </c>
      <c r="J170" s="13">
        <f t="shared" si="14"/>
        <v>86.995</v>
      </c>
      <c r="K170" s="123"/>
      <c r="L170" s="126"/>
    </row>
    <row r="171" spans="1:12" ht="15">
      <c r="A171" s="122"/>
      <c r="B171" s="3" t="s">
        <v>351</v>
      </c>
      <c r="C171" s="67" t="s">
        <v>315</v>
      </c>
      <c r="D171" s="17">
        <v>23.25</v>
      </c>
      <c r="E171" s="13">
        <v>0</v>
      </c>
      <c r="F171" s="14">
        <v>0</v>
      </c>
      <c r="G171" s="13">
        <f t="shared" si="13"/>
        <v>23.25</v>
      </c>
      <c r="H171" s="14">
        <v>0</v>
      </c>
      <c r="I171" s="13">
        <f>1.05*(40+40.5)</f>
        <v>84.525</v>
      </c>
      <c r="J171" s="13">
        <f t="shared" si="14"/>
        <v>61.275000000000006</v>
      </c>
      <c r="K171" s="123"/>
      <c r="L171" s="126"/>
    </row>
    <row r="172" spans="1:12" ht="15">
      <c r="A172" s="36">
        <v>10</v>
      </c>
      <c r="B172" s="75" t="s">
        <v>169</v>
      </c>
      <c r="C172" s="75" t="s">
        <v>313</v>
      </c>
      <c r="D172" s="58">
        <v>28.27</v>
      </c>
      <c r="E172" s="58">
        <v>3.2</v>
      </c>
      <c r="F172" s="36">
        <v>15</v>
      </c>
      <c r="G172" s="58">
        <f t="shared" si="13"/>
        <v>25.07</v>
      </c>
      <c r="H172" s="36">
        <v>0</v>
      </c>
      <c r="I172" s="58">
        <f>1.05*16</f>
        <v>16.8</v>
      </c>
      <c r="J172" s="58">
        <f t="shared" si="14"/>
        <v>-8.27</v>
      </c>
      <c r="K172" s="58">
        <f>J172</f>
        <v>-8.27</v>
      </c>
      <c r="L172" s="59" t="s">
        <v>365</v>
      </c>
    </row>
    <row r="173" spans="1:12" ht="15">
      <c r="A173" s="122">
        <v>11</v>
      </c>
      <c r="B173" s="3" t="s">
        <v>170</v>
      </c>
      <c r="C173" s="67" t="s">
        <v>316</v>
      </c>
      <c r="D173" s="17">
        <v>8.7</v>
      </c>
      <c r="E173" s="13">
        <v>8.04</v>
      </c>
      <c r="F173" s="14">
        <v>120</v>
      </c>
      <c r="G173" s="13">
        <f t="shared" si="13"/>
        <v>0.6600000000000001</v>
      </c>
      <c r="H173" s="14">
        <v>0</v>
      </c>
      <c r="I173" s="13">
        <f>1.05*10</f>
        <v>10.5</v>
      </c>
      <c r="J173" s="13">
        <f t="shared" si="14"/>
        <v>9.84</v>
      </c>
      <c r="K173" s="123">
        <f>MIN(J173:J175)</f>
        <v>8.44</v>
      </c>
      <c r="L173" s="126" t="s">
        <v>365</v>
      </c>
    </row>
    <row r="174" spans="1:12" ht="15">
      <c r="A174" s="122"/>
      <c r="B174" s="3" t="s">
        <v>350</v>
      </c>
      <c r="C174" s="67">
        <v>10</v>
      </c>
      <c r="D174" s="17">
        <v>5.2</v>
      </c>
      <c r="E174" s="13">
        <v>6.6</v>
      </c>
      <c r="F174" s="14">
        <v>120</v>
      </c>
      <c r="G174" s="13">
        <f t="shared" si="13"/>
        <v>-1.3999999999999995</v>
      </c>
      <c r="H174" s="14">
        <v>0</v>
      </c>
      <c r="I174" s="13">
        <f>1.05*10</f>
        <v>10.5</v>
      </c>
      <c r="J174" s="13">
        <f t="shared" si="14"/>
        <v>11.899999999999999</v>
      </c>
      <c r="K174" s="123"/>
      <c r="L174" s="126"/>
    </row>
    <row r="175" spans="1:12" ht="15">
      <c r="A175" s="122"/>
      <c r="B175" s="3" t="s">
        <v>351</v>
      </c>
      <c r="C175" s="67">
        <v>10</v>
      </c>
      <c r="D175" s="17">
        <v>3.5</v>
      </c>
      <c r="E175" s="13">
        <v>1.44</v>
      </c>
      <c r="F175" s="14">
        <v>80</v>
      </c>
      <c r="G175" s="13">
        <f t="shared" si="13"/>
        <v>2.06</v>
      </c>
      <c r="H175" s="14">
        <v>0</v>
      </c>
      <c r="I175" s="13">
        <f>1.05*10</f>
        <v>10.5</v>
      </c>
      <c r="J175" s="13">
        <f t="shared" si="14"/>
        <v>8.44</v>
      </c>
      <c r="K175" s="123"/>
      <c r="L175" s="126"/>
    </row>
    <row r="176" spans="1:12" ht="15">
      <c r="A176" s="14">
        <v>12</v>
      </c>
      <c r="B176" s="3" t="s">
        <v>171</v>
      </c>
      <c r="C176" s="67" t="s">
        <v>317</v>
      </c>
      <c r="D176" s="17">
        <v>10.4</v>
      </c>
      <c r="E176" s="13">
        <v>0</v>
      </c>
      <c r="F176" s="14">
        <v>0</v>
      </c>
      <c r="G176" s="13">
        <f t="shared" si="13"/>
        <v>10.4</v>
      </c>
      <c r="H176" s="14">
        <v>0</v>
      </c>
      <c r="I176" s="13">
        <f>1.05*25</f>
        <v>26.25</v>
      </c>
      <c r="J176" s="13">
        <f t="shared" si="14"/>
        <v>15.85</v>
      </c>
      <c r="K176" s="13">
        <f>J176</f>
        <v>15.85</v>
      </c>
      <c r="L176" s="28" t="s">
        <v>365</v>
      </c>
    </row>
    <row r="177" spans="1:12" ht="15">
      <c r="A177" s="122">
        <v>13</v>
      </c>
      <c r="B177" s="3" t="s">
        <v>172</v>
      </c>
      <c r="C177" s="67" t="s">
        <v>318</v>
      </c>
      <c r="D177" s="17">
        <v>9.41</v>
      </c>
      <c r="E177" s="13">
        <f>E178+E179</f>
        <v>6.52</v>
      </c>
      <c r="F177" s="14">
        <v>120</v>
      </c>
      <c r="G177" s="13">
        <f t="shared" si="13"/>
        <v>2.8900000000000006</v>
      </c>
      <c r="H177" s="14">
        <v>0</v>
      </c>
      <c r="I177" s="13">
        <f aca="true" t="shared" si="15" ref="I177:I183">1.05*10</f>
        <v>10.5</v>
      </c>
      <c r="J177" s="13">
        <f t="shared" si="14"/>
        <v>7.609999999999999</v>
      </c>
      <c r="K177" s="123">
        <f>MIN(J177:J179)</f>
        <v>6.25</v>
      </c>
      <c r="L177" s="126" t="s">
        <v>365</v>
      </c>
    </row>
    <row r="178" spans="1:12" ht="15">
      <c r="A178" s="122"/>
      <c r="B178" s="3" t="s">
        <v>350</v>
      </c>
      <c r="C178" s="67" t="s">
        <v>318</v>
      </c>
      <c r="D178" s="17">
        <v>6.13</v>
      </c>
      <c r="E178" s="13">
        <v>6.06</v>
      </c>
      <c r="F178" s="14"/>
      <c r="G178" s="13">
        <f t="shared" si="13"/>
        <v>0.07000000000000028</v>
      </c>
      <c r="H178" s="14">
        <v>0</v>
      </c>
      <c r="I178" s="13">
        <f t="shared" si="15"/>
        <v>10.5</v>
      </c>
      <c r="J178" s="13">
        <f t="shared" si="14"/>
        <v>10.43</v>
      </c>
      <c r="K178" s="123"/>
      <c r="L178" s="126"/>
    </row>
    <row r="179" spans="1:12" ht="15">
      <c r="A179" s="122"/>
      <c r="B179" s="3" t="s">
        <v>351</v>
      </c>
      <c r="C179" s="67" t="s">
        <v>318</v>
      </c>
      <c r="D179" s="17">
        <v>4.71</v>
      </c>
      <c r="E179" s="13">
        <v>0.46</v>
      </c>
      <c r="F179" s="14">
        <v>120</v>
      </c>
      <c r="G179" s="13">
        <f t="shared" si="13"/>
        <v>4.25</v>
      </c>
      <c r="H179" s="14">
        <v>0</v>
      </c>
      <c r="I179" s="13">
        <f t="shared" si="15"/>
        <v>10.5</v>
      </c>
      <c r="J179" s="13">
        <f t="shared" si="14"/>
        <v>6.25</v>
      </c>
      <c r="K179" s="123"/>
      <c r="L179" s="126"/>
    </row>
    <row r="180" spans="1:12" ht="15">
      <c r="A180" s="122">
        <v>14</v>
      </c>
      <c r="B180" s="3" t="s">
        <v>173</v>
      </c>
      <c r="C180" s="67" t="s">
        <v>316</v>
      </c>
      <c r="D180" s="80">
        <v>7.09</v>
      </c>
      <c r="E180" s="13">
        <v>10.4</v>
      </c>
      <c r="F180" s="14">
        <v>120</v>
      </c>
      <c r="G180" s="13">
        <f t="shared" si="13"/>
        <v>-3.3100000000000005</v>
      </c>
      <c r="H180" s="14">
        <v>0</v>
      </c>
      <c r="I180" s="13">
        <f t="shared" si="15"/>
        <v>10.5</v>
      </c>
      <c r="J180" s="13">
        <f t="shared" si="14"/>
        <v>13.81</v>
      </c>
      <c r="K180" s="123">
        <f>MIN(J180:J182)</f>
        <v>8.43</v>
      </c>
      <c r="L180" s="126" t="s">
        <v>365</v>
      </c>
    </row>
    <row r="181" spans="1:12" ht="15">
      <c r="A181" s="122"/>
      <c r="B181" s="3" t="s">
        <v>350</v>
      </c>
      <c r="C181" s="67">
        <v>10</v>
      </c>
      <c r="D181" s="80">
        <v>2.02</v>
      </c>
      <c r="E181" s="13">
        <v>7.4</v>
      </c>
      <c r="F181" s="14"/>
      <c r="G181" s="13">
        <f t="shared" si="13"/>
        <v>-5.380000000000001</v>
      </c>
      <c r="H181" s="14">
        <v>0</v>
      </c>
      <c r="I181" s="13">
        <f t="shared" si="15"/>
        <v>10.5</v>
      </c>
      <c r="J181" s="13">
        <f t="shared" si="14"/>
        <v>15.88</v>
      </c>
      <c r="K181" s="123"/>
      <c r="L181" s="126"/>
    </row>
    <row r="182" spans="1:12" ht="15">
      <c r="A182" s="122"/>
      <c r="B182" s="3" t="s">
        <v>351</v>
      </c>
      <c r="C182" s="67">
        <v>10</v>
      </c>
      <c r="D182" s="80">
        <v>5.07</v>
      </c>
      <c r="E182" s="13">
        <v>3</v>
      </c>
      <c r="F182" s="14">
        <v>80</v>
      </c>
      <c r="G182" s="13">
        <f t="shared" si="13"/>
        <v>2.0700000000000003</v>
      </c>
      <c r="H182" s="14">
        <v>0</v>
      </c>
      <c r="I182" s="13">
        <f t="shared" si="15"/>
        <v>10.5</v>
      </c>
      <c r="J182" s="13">
        <f t="shared" si="14"/>
        <v>8.43</v>
      </c>
      <c r="K182" s="123"/>
      <c r="L182" s="126"/>
    </row>
    <row r="183" spans="1:12" ht="15">
      <c r="A183" s="14">
        <v>15</v>
      </c>
      <c r="B183" s="3" t="s">
        <v>174</v>
      </c>
      <c r="C183" s="67" t="s">
        <v>316</v>
      </c>
      <c r="D183" s="17">
        <v>0.8</v>
      </c>
      <c r="E183" s="13">
        <v>0.5</v>
      </c>
      <c r="F183" s="14">
        <v>120</v>
      </c>
      <c r="G183" s="13">
        <f t="shared" si="13"/>
        <v>0.30000000000000004</v>
      </c>
      <c r="H183" s="14">
        <v>0</v>
      </c>
      <c r="I183" s="13">
        <f t="shared" si="15"/>
        <v>10.5</v>
      </c>
      <c r="J183" s="13">
        <f t="shared" si="14"/>
        <v>10.2</v>
      </c>
      <c r="K183" s="13">
        <f>J183</f>
        <v>10.2</v>
      </c>
      <c r="L183" s="28" t="s">
        <v>365</v>
      </c>
    </row>
    <row r="184" spans="1:12" ht="15">
      <c r="A184" s="122">
        <v>16</v>
      </c>
      <c r="B184" s="3" t="s">
        <v>176</v>
      </c>
      <c r="C184" s="67" t="s">
        <v>317</v>
      </c>
      <c r="D184" s="17">
        <v>6.76</v>
      </c>
      <c r="E184" s="13">
        <f>E185+E186</f>
        <v>22.1</v>
      </c>
      <c r="F184" s="14">
        <v>80</v>
      </c>
      <c r="G184" s="13">
        <f t="shared" si="13"/>
        <v>-15.340000000000002</v>
      </c>
      <c r="H184" s="14">
        <v>0</v>
      </c>
      <c r="I184" s="13">
        <f>1.05*25</f>
        <v>26.25</v>
      </c>
      <c r="J184" s="13">
        <f t="shared" si="14"/>
        <v>41.59</v>
      </c>
      <c r="K184" s="123">
        <f>MIN(J184:J186)</f>
        <v>25.59</v>
      </c>
      <c r="L184" s="126" t="s">
        <v>365</v>
      </c>
    </row>
    <row r="185" spans="1:12" ht="15">
      <c r="A185" s="122"/>
      <c r="B185" s="3" t="s">
        <v>350</v>
      </c>
      <c r="C185" s="67">
        <v>25</v>
      </c>
      <c r="D185" s="17">
        <v>2.8</v>
      </c>
      <c r="E185" s="13">
        <v>18.8</v>
      </c>
      <c r="F185" s="14"/>
      <c r="G185" s="13">
        <f t="shared" si="13"/>
        <v>-16</v>
      </c>
      <c r="H185" s="14">
        <v>0</v>
      </c>
      <c r="I185" s="13">
        <f>1.05*25</f>
        <v>26.25</v>
      </c>
      <c r="J185" s="13">
        <f t="shared" si="14"/>
        <v>42.25</v>
      </c>
      <c r="K185" s="123"/>
      <c r="L185" s="126"/>
    </row>
    <row r="186" spans="1:12" ht="15">
      <c r="A186" s="122"/>
      <c r="B186" s="3" t="s">
        <v>351</v>
      </c>
      <c r="C186" s="67">
        <v>25</v>
      </c>
      <c r="D186" s="17">
        <v>3.96</v>
      </c>
      <c r="E186" s="13">
        <v>3.3</v>
      </c>
      <c r="F186" s="14">
        <v>120</v>
      </c>
      <c r="G186" s="13">
        <f t="shared" si="13"/>
        <v>0.6600000000000001</v>
      </c>
      <c r="H186" s="14">
        <v>0</v>
      </c>
      <c r="I186" s="13">
        <f>1.05*25</f>
        <v>26.25</v>
      </c>
      <c r="J186" s="13">
        <f t="shared" si="14"/>
        <v>25.59</v>
      </c>
      <c r="K186" s="123"/>
      <c r="L186" s="126"/>
    </row>
    <row r="187" spans="1:12" ht="15">
      <c r="A187" s="122">
        <v>17</v>
      </c>
      <c r="B187" s="3" t="s">
        <v>177</v>
      </c>
      <c r="C187" s="67" t="s">
        <v>311</v>
      </c>
      <c r="D187" s="17">
        <v>8.59</v>
      </c>
      <c r="E187" s="13">
        <f>E188+E189</f>
        <v>5.45</v>
      </c>
      <c r="F187" s="14">
        <v>20</v>
      </c>
      <c r="G187" s="13">
        <f t="shared" si="13"/>
        <v>3.1399999999999997</v>
      </c>
      <c r="H187" s="14">
        <v>0</v>
      </c>
      <c r="I187" s="13">
        <f>1.05*6.3</f>
        <v>6.615</v>
      </c>
      <c r="J187" s="13">
        <f t="shared" si="14"/>
        <v>3.4750000000000005</v>
      </c>
      <c r="K187" s="123">
        <f>MIN(J187:J189)</f>
        <v>3.0650000000000004</v>
      </c>
      <c r="L187" s="134" t="s">
        <v>365</v>
      </c>
    </row>
    <row r="188" spans="1:12" ht="15">
      <c r="A188" s="122"/>
      <c r="B188" s="3" t="s">
        <v>350</v>
      </c>
      <c r="C188" s="67">
        <v>6.3</v>
      </c>
      <c r="D188" s="17">
        <v>7</v>
      </c>
      <c r="E188" s="13">
        <v>3.45</v>
      </c>
      <c r="F188" s="14"/>
      <c r="G188" s="13">
        <f t="shared" si="13"/>
        <v>3.55</v>
      </c>
      <c r="H188" s="14">
        <v>0</v>
      </c>
      <c r="I188" s="13">
        <f>1.05*6.3</f>
        <v>6.615</v>
      </c>
      <c r="J188" s="13">
        <f t="shared" si="14"/>
        <v>3.0650000000000004</v>
      </c>
      <c r="K188" s="123"/>
      <c r="L188" s="134"/>
    </row>
    <row r="189" spans="1:12" ht="15">
      <c r="A189" s="122"/>
      <c r="B189" s="3" t="s">
        <v>351</v>
      </c>
      <c r="C189" s="67">
        <v>6.3</v>
      </c>
      <c r="D189" s="17">
        <v>1.732</v>
      </c>
      <c r="E189" s="13">
        <v>2</v>
      </c>
      <c r="F189" s="14">
        <v>20</v>
      </c>
      <c r="G189" s="13">
        <f t="shared" si="13"/>
        <v>-0.268</v>
      </c>
      <c r="H189" s="14">
        <v>0</v>
      </c>
      <c r="I189" s="13">
        <f>1.05*6.3</f>
        <v>6.615</v>
      </c>
      <c r="J189" s="13">
        <f t="shared" si="14"/>
        <v>6.883</v>
      </c>
      <c r="K189" s="123"/>
      <c r="L189" s="134"/>
    </row>
    <row r="190" spans="1:12" ht="15">
      <c r="A190" s="122">
        <v>18</v>
      </c>
      <c r="B190" s="3" t="s">
        <v>178</v>
      </c>
      <c r="C190" s="67" t="s">
        <v>319</v>
      </c>
      <c r="D190" s="17">
        <v>14.13</v>
      </c>
      <c r="E190" s="13">
        <f>E191+E192</f>
        <v>6.97</v>
      </c>
      <c r="F190" s="14">
        <v>120</v>
      </c>
      <c r="G190" s="13">
        <f t="shared" si="13"/>
        <v>7.160000000000001</v>
      </c>
      <c r="H190" s="14">
        <v>0</v>
      </c>
      <c r="I190" s="13">
        <f>1.05*15</f>
        <v>15.75</v>
      </c>
      <c r="J190" s="13">
        <f t="shared" si="14"/>
        <v>8.59</v>
      </c>
      <c r="K190" s="123">
        <f>MIN(J190:J192)</f>
        <v>8.59</v>
      </c>
      <c r="L190" s="126" t="s">
        <v>365</v>
      </c>
    </row>
    <row r="191" spans="1:12" ht="15">
      <c r="A191" s="122"/>
      <c r="B191" s="3" t="s">
        <v>350</v>
      </c>
      <c r="C191" s="67" t="s">
        <v>319</v>
      </c>
      <c r="D191" s="17">
        <v>10.63</v>
      </c>
      <c r="E191" s="13">
        <v>6.6</v>
      </c>
      <c r="F191" s="14"/>
      <c r="G191" s="13">
        <f t="shared" si="13"/>
        <v>4.030000000000001</v>
      </c>
      <c r="H191" s="14">
        <v>0</v>
      </c>
      <c r="I191" s="13">
        <f>1.05*15</f>
        <v>15.75</v>
      </c>
      <c r="J191" s="13">
        <f t="shared" si="14"/>
        <v>11.719999999999999</v>
      </c>
      <c r="K191" s="123"/>
      <c r="L191" s="126"/>
    </row>
    <row r="192" spans="1:12" ht="15">
      <c r="A192" s="122"/>
      <c r="B192" s="3" t="s">
        <v>351</v>
      </c>
      <c r="C192" s="67" t="s">
        <v>319</v>
      </c>
      <c r="D192" s="17">
        <v>3.5</v>
      </c>
      <c r="E192" s="13">
        <v>0.37</v>
      </c>
      <c r="F192" s="14">
        <v>120</v>
      </c>
      <c r="G192" s="13">
        <f t="shared" si="13"/>
        <v>3.13</v>
      </c>
      <c r="H192" s="14">
        <v>0</v>
      </c>
      <c r="I192" s="13">
        <f>1.05*15</f>
        <v>15.75</v>
      </c>
      <c r="J192" s="13">
        <f t="shared" si="14"/>
        <v>12.620000000000001</v>
      </c>
      <c r="K192" s="123"/>
      <c r="L192" s="126"/>
    </row>
    <row r="193" spans="1:12" ht="15">
      <c r="A193" s="122">
        <v>19</v>
      </c>
      <c r="B193" s="3" t="s">
        <v>179</v>
      </c>
      <c r="C193" s="67" t="s">
        <v>313</v>
      </c>
      <c r="D193" s="80">
        <v>2.53</v>
      </c>
      <c r="E193" s="13">
        <v>6.9</v>
      </c>
      <c r="F193" s="14">
        <v>120</v>
      </c>
      <c r="G193" s="13">
        <f t="shared" si="13"/>
        <v>-4.370000000000001</v>
      </c>
      <c r="H193" s="14">
        <v>0</v>
      </c>
      <c r="I193" s="13">
        <f>1.05*16</f>
        <v>16.8</v>
      </c>
      <c r="J193" s="13">
        <f t="shared" si="14"/>
        <v>21.17</v>
      </c>
      <c r="K193" s="123">
        <f>MIN(J193:J195)</f>
        <v>18.51</v>
      </c>
      <c r="L193" s="126" t="s">
        <v>365</v>
      </c>
    </row>
    <row r="194" spans="1:12" ht="15">
      <c r="A194" s="122"/>
      <c r="B194" s="3" t="s">
        <v>350</v>
      </c>
      <c r="C194" s="67">
        <v>16</v>
      </c>
      <c r="D194" s="80">
        <v>2.34</v>
      </c>
      <c r="E194" s="13">
        <v>5</v>
      </c>
      <c r="F194" s="14"/>
      <c r="G194" s="13">
        <f t="shared" si="13"/>
        <v>-2.66</v>
      </c>
      <c r="H194" s="14">
        <v>0</v>
      </c>
      <c r="I194" s="13">
        <f>1.05*16</f>
        <v>16.8</v>
      </c>
      <c r="J194" s="13">
        <f t="shared" si="14"/>
        <v>19.46</v>
      </c>
      <c r="K194" s="123"/>
      <c r="L194" s="126"/>
    </row>
    <row r="195" spans="1:12" ht="15">
      <c r="A195" s="122"/>
      <c r="B195" s="3" t="s">
        <v>351</v>
      </c>
      <c r="C195" s="67">
        <v>16</v>
      </c>
      <c r="D195" s="80">
        <v>0.19</v>
      </c>
      <c r="E195" s="13">
        <v>1.9</v>
      </c>
      <c r="F195" s="14">
        <v>120</v>
      </c>
      <c r="G195" s="13">
        <f t="shared" si="13"/>
        <v>-1.71</v>
      </c>
      <c r="H195" s="14">
        <v>0</v>
      </c>
      <c r="I195" s="13">
        <f>1.05*16</f>
        <v>16.8</v>
      </c>
      <c r="J195" s="13">
        <f t="shared" si="14"/>
        <v>18.51</v>
      </c>
      <c r="K195" s="123"/>
      <c r="L195" s="126"/>
    </row>
    <row r="196" spans="1:12" ht="15">
      <c r="A196" s="122">
        <v>20</v>
      </c>
      <c r="B196" s="3" t="s">
        <v>180</v>
      </c>
      <c r="C196" s="67" t="s">
        <v>320</v>
      </c>
      <c r="D196" s="17">
        <v>53.66</v>
      </c>
      <c r="E196" s="13">
        <f>E197+E198</f>
        <v>16.36</v>
      </c>
      <c r="F196" s="14">
        <v>120</v>
      </c>
      <c r="G196" s="13">
        <f t="shared" si="13"/>
        <v>37.3</v>
      </c>
      <c r="H196" s="14">
        <v>0</v>
      </c>
      <c r="I196" s="13">
        <f>1.05*40</f>
        <v>42</v>
      </c>
      <c r="J196" s="13">
        <f t="shared" si="14"/>
        <v>4.700000000000003</v>
      </c>
      <c r="K196" s="123">
        <f>MIN(J196:J198)</f>
        <v>4.700000000000003</v>
      </c>
      <c r="L196" s="134" t="s">
        <v>365</v>
      </c>
    </row>
    <row r="197" spans="1:12" ht="15">
      <c r="A197" s="122"/>
      <c r="B197" s="3" t="s">
        <v>350</v>
      </c>
      <c r="C197" s="67">
        <v>40</v>
      </c>
      <c r="D197" s="17">
        <v>26.67</v>
      </c>
      <c r="E197" s="13">
        <v>13.06</v>
      </c>
      <c r="F197" s="14">
        <v>120</v>
      </c>
      <c r="G197" s="13">
        <f t="shared" si="13"/>
        <v>13.610000000000001</v>
      </c>
      <c r="H197" s="14">
        <v>0</v>
      </c>
      <c r="I197" s="13">
        <f>1.05*40</f>
        <v>42</v>
      </c>
      <c r="J197" s="13">
        <f t="shared" si="14"/>
        <v>28.39</v>
      </c>
      <c r="K197" s="123"/>
      <c r="L197" s="134"/>
    </row>
    <row r="198" spans="1:12" ht="15">
      <c r="A198" s="122"/>
      <c r="B198" s="3" t="s">
        <v>351</v>
      </c>
      <c r="C198" s="67">
        <v>40</v>
      </c>
      <c r="D198" s="17">
        <v>26.99</v>
      </c>
      <c r="E198" s="13">
        <v>3.3</v>
      </c>
      <c r="F198" s="14">
        <v>120</v>
      </c>
      <c r="G198" s="13">
        <f t="shared" si="13"/>
        <v>23.689999999999998</v>
      </c>
      <c r="H198" s="14">
        <v>0</v>
      </c>
      <c r="I198" s="13">
        <f>1.05*40</f>
        <v>42</v>
      </c>
      <c r="J198" s="13">
        <f t="shared" si="14"/>
        <v>18.310000000000002</v>
      </c>
      <c r="K198" s="123"/>
      <c r="L198" s="134"/>
    </row>
    <row r="199" spans="1:12" ht="15">
      <c r="A199" s="122">
        <v>21</v>
      </c>
      <c r="B199" s="3" t="s">
        <v>181</v>
      </c>
      <c r="C199" s="67" t="s">
        <v>313</v>
      </c>
      <c r="D199" s="17">
        <v>3.28</v>
      </c>
      <c r="E199" s="13">
        <v>1.2</v>
      </c>
      <c r="F199" s="14">
        <v>120</v>
      </c>
      <c r="G199" s="13">
        <f t="shared" si="13"/>
        <v>2.08</v>
      </c>
      <c r="H199" s="14">
        <v>0</v>
      </c>
      <c r="I199" s="13">
        <f>1.05*16</f>
        <v>16.8</v>
      </c>
      <c r="J199" s="13">
        <f t="shared" si="14"/>
        <v>14.72</v>
      </c>
      <c r="K199" s="123">
        <f>MIN(J199:J201)</f>
        <v>14.72</v>
      </c>
      <c r="L199" s="126" t="s">
        <v>365</v>
      </c>
    </row>
    <row r="200" spans="1:12" ht="15">
      <c r="A200" s="122"/>
      <c r="B200" s="3" t="s">
        <v>350</v>
      </c>
      <c r="C200" s="67">
        <v>16</v>
      </c>
      <c r="D200" s="17">
        <v>0</v>
      </c>
      <c r="E200" s="13"/>
      <c r="F200" s="14"/>
      <c r="G200" s="13">
        <f t="shared" si="13"/>
        <v>0</v>
      </c>
      <c r="H200" s="14">
        <v>0</v>
      </c>
      <c r="I200" s="13">
        <f>1.05*16</f>
        <v>16.8</v>
      </c>
      <c r="J200" s="13">
        <f t="shared" si="14"/>
        <v>16.8</v>
      </c>
      <c r="K200" s="123"/>
      <c r="L200" s="126"/>
    </row>
    <row r="201" spans="1:12" ht="15">
      <c r="A201" s="122"/>
      <c r="B201" s="3" t="s">
        <v>351</v>
      </c>
      <c r="C201" s="67">
        <v>16</v>
      </c>
      <c r="D201" s="17">
        <v>3.28</v>
      </c>
      <c r="E201" s="13">
        <v>1.2</v>
      </c>
      <c r="F201" s="14">
        <f>F199</f>
        <v>120</v>
      </c>
      <c r="G201" s="13">
        <f t="shared" si="13"/>
        <v>2.08</v>
      </c>
      <c r="H201" s="14">
        <v>0</v>
      </c>
      <c r="I201" s="13">
        <f>1.05*16</f>
        <v>16.8</v>
      </c>
      <c r="J201" s="13">
        <f t="shared" si="14"/>
        <v>14.72</v>
      </c>
      <c r="K201" s="123"/>
      <c r="L201" s="126"/>
    </row>
    <row r="202" spans="1:12" ht="15">
      <c r="A202" s="14">
        <v>22</v>
      </c>
      <c r="B202" s="3" t="s">
        <v>182</v>
      </c>
      <c r="C202" s="67" t="s">
        <v>320</v>
      </c>
      <c r="D202" s="17">
        <v>1.11</v>
      </c>
      <c r="E202" s="13">
        <v>0</v>
      </c>
      <c r="F202" s="14">
        <v>0</v>
      </c>
      <c r="G202" s="13">
        <f t="shared" si="13"/>
        <v>1.11</v>
      </c>
      <c r="H202" s="14">
        <v>0</v>
      </c>
      <c r="I202" s="13">
        <f>1.05*40</f>
        <v>42</v>
      </c>
      <c r="J202" s="13">
        <f t="shared" si="14"/>
        <v>40.89</v>
      </c>
      <c r="K202" s="13">
        <f>J202</f>
        <v>40.89</v>
      </c>
      <c r="L202" s="28" t="s">
        <v>365</v>
      </c>
    </row>
    <row r="203" spans="1:12" ht="15">
      <c r="A203" s="122">
        <v>23</v>
      </c>
      <c r="B203" s="3" t="s">
        <v>183</v>
      </c>
      <c r="C203" s="67" t="s">
        <v>321</v>
      </c>
      <c r="D203" s="17">
        <v>9.06</v>
      </c>
      <c r="E203" s="13">
        <v>8</v>
      </c>
      <c r="F203" s="14">
        <v>120</v>
      </c>
      <c r="G203" s="13">
        <f t="shared" si="13"/>
        <v>1.0600000000000005</v>
      </c>
      <c r="H203" s="14">
        <v>0</v>
      </c>
      <c r="I203" s="13">
        <f aca="true" t="shared" si="16" ref="I203:I209">1.05*10</f>
        <v>10.5</v>
      </c>
      <c r="J203" s="13">
        <f t="shared" si="14"/>
        <v>9.44</v>
      </c>
      <c r="K203" s="123">
        <f>MIN(J203:J205)</f>
        <v>9.44</v>
      </c>
      <c r="L203" s="126" t="s">
        <v>365</v>
      </c>
    </row>
    <row r="204" spans="1:12" ht="15">
      <c r="A204" s="122"/>
      <c r="B204" s="3" t="s">
        <v>350</v>
      </c>
      <c r="C204" s="67" t="s">
        <v>321</v>
      </c>
      <c r="D204" s="17">
        <v>6.94</v>
      </c>
      <c r="E204" s="13">
        <v>5.9</v>
      </c>
      <c r="F204" s="14"/>
      <c r="G204" s="13">
        <f t="shared" si="13"/>
        <v>1.04</v>
      </c>
      <c r="H204" s="14">
        <v>0</v>
      </c>
      <c r="I204" s="13">
        <f t="shared" si="16"/>
        <v>10.5</v>
      </c>
      <c r="J204" s="13">
        <f t="shared" si="14"/>
        <v>9.46</v>
      </c>
      <c r="K204" s="123"/>
      <c r="L204" s="126"/>
    </row>
    <row r="205" spans="1:12" ht="15">
      <c r="A205" s="122"/>
      <c r="B205" s="3" t="s">
        <v>351</v>
      </c>
      <c r="C205" s="67" t="s">
        <v>321</v>
      </c>
      <c r="D205" s="17">
        <v>2.12</v>
      </c>
      <c r="E205" s="13">
        <v>2.1</v>
      </c>
      <c r="F205" s="14"/>
      <c r="G205" s="13">
        <f t="shared" si="13"/>
        <v>0.020000000000000018</v>
      </c>
      <c r="H205" s="14">
        <v>0</v>
      </c>
      <c r="I205" s="13">
        <f t="shared" si="16"/>
        <v>10.5</v>
      </c>
      <c r="J205" s="13">
        <f t="shared" si="14"/>
        <v>10.48</v>
      </c>
      <c r="K205" s="123"/>
      <c r="L205" s="126"/>
    </row>
    <row r="206" spans="1:12" ht="15">
      <c r="A206" s="14">
        <v>24</v>
      </c>
      <c r="B206" s="3" t="s">
        <v>184</v>
      </c>
      <c r="C206" s="67" t="s">
        <v>322</v>
      </c>
      <c r="D206" s="17">
        <v>7.8</v>
      </c>
      <c r="E206" s="13">
        <v>2.1</v>
      </c>
      <c r="F206" s="14">
        <v>0</v>
      </c>
      <c r="G206" s="13">
        <f t="shared" si="13"/>
        <v>5.699999999999999</v>
      </c>
      <c r="H206" s="14">
        <v>0</v>
      </c>
      <c r="I206" s="13">
        <f t="shared" si="16"/>
        <v>10.5</v>
      </c>
      <c r="J206" s="13">
        <f t="shared" si="14"/>
        <v>4.800000000000001</v>
      </c>
      <c r="K206" s="13">
        <f>J206</f>
        <v>4.800000000000001</v>
      </c>
      <c r="L206" s="28" t="s">
        <v>365</v>
      </c>
    </row>
    <row r="207" spans="1:12" ht="15">
      <c r="A207" s="122">
        <v>25</v>
      </c>
      <c r="B207" s="3" t="s">
        <v>185</v>
      </c>
      <c r="C207" s="67" t="s">
        <v>316</v>
      </c>
      <c r="D207" s="17">
        <v>8.73</v>
      </c>
      <c r="E207" s="13">
        <f>E208+E209</f>
        <v>6.63</v>
      </c>
      <c r="F207" s="14">
        <v>10</v>
      </c>
      <c r="G207" s="13">
        <f t="shared" si="13"/>
        <v>2.1000000000000005</v>
      </c>
      <c r="H207" s="14">
        <v>0</v>
      </c>
      <c r="I207" s="13">
        <f t="shared" si="16"/>
        <v>10.5</v>
      </c>
      <c r="J207" s="13">
        <f t="shared" si="14"/>
        <v>8.399999999999999</v>
      </c>
      <c r="K207" s="123">
        <f>MIN(J207:J209)</f>
        <v>6.59</v>
      </c>
      <c r="L207" s="126" t="s">
        <v>365</v>
      </c>
    </row>
    <row r="208" spans="1:12" ht="15">
      <c r="A208" s="122"/>
      <c r="B208" s="3" t="s">
        <v>350</v>
      </c>
      <c r="C208" s="67">
        <v>10</v>
      </c>
      <c r="D208" s="17">
        <v>4.25</v>
      </c>
      <c r="E208" s="13">
        <v>6.06</v>
      </c>
      <c r="F208" s="14"/>
      <c r="G208" s="13">
        <f t="shared" si="13"/>
        <v>-1.8099999999999996</v>
      </c>
      <c r="H208" s="14">
        <v>0</v>
      </c>
      <c r="I208" s="13">
        <f t="shared" si="16"/>
        <v>10.5</v>
      </c>
      <c r="J208" s="13">
        <f t="shared" si="14"/>
        <v>12.309999999999999</v>
      </c>
      <c r="K208" s="123"/>
      <c r="L208" s="126"/>
    </row>
    <row r="209" spans="1:12" ht="15">
      <c r="A209" s="122"/>
      <c r="B209" s="3" t="s">
        <v>351</v>
      </c>
      <c r="C209" s="67">
        <v>10</v>
      </c>
      <c r="D209" s="17">
        <v>4.48</v>
      </c>
      <c r="E209" s="13">
        <v>0.57</v>
      </c>
      <c r="F209" s="14">
        <v>120</v>
      </c>
      <c r="G209" s="13">
        <f t="shared" si="13"/>
        <v>3.9100000000000006</v>
      </c>
      <c r="H209" s="14">
        <v>0</v>
      </c>
      <c r="I209" s="13">
        <f t="shared" si="16"/>
        <v>10.5</v>
      </c>
      <c r="J209" s="13">
        <f t="shared" si="14"/>
        <v>6.59</v>
      </c>
      <c r="K209" s="123"/>
      <c r="L209" s="126"/>
    </row>
    <row r="210" spans="1:12" ht="15">
      <c r="A210" s="14">
        <v>26</v>
      </c>
      <c r="B210" s="3" t="s">
        <v>186</v>
      </c>
      <c r="C210" s="67" t="s">
        <v>320</v>
      </c>
      <c r="D210" s="17">
        <v>2.37</v>
      </c>
      <c r="E210" s="13">
        <v>0</v>
      </c>
      <c r="F210" s="14">
        <v>0</v>
      </c>
      <c r="G210" s="13">
        <f t="shared" si="13"/>
        <v>2.37</v>
      </c>
      <c r="H210" s="14">
        <v>0</v>
      </c>
      <c r="I210" s="13">
        <v>42</v>
      </c>
      <c r="J210" s="13">
        <f t="shared" si="14"/>
        <v>39.63</v>
      </c>
      <c r="K210" s="13">
        <f>J210</f>
        <v>39.63</v>
      </c>
      <c r="L210" s="28" t="s">
        <v>365</v>
      </c>
    </row>
    <row r="211" spans="1:12" ht="15">
      <c r="A211" s="122">
        <v>27</v>
      </c>
      <c r="B211" s="3" t="s">
        <v>187</v>
      </c>
      <c r="C211" s="67" t="s">
        <v>317</v>
      </c>
      <c r="D211" s="17">
        <v>13.14</v>
      </c>
      <c r="E211" s="13">
        <v>4</v>
      </c>
      <c r="F211" s="14">
        <v>120</v>
      </c>
      <c r="G211" s="13">
        <f t="shared" si="13"/>
        <v>9.14</v>
      </c>
      <c r="H211" s="14">
        <v>0</v>
      </c>
      <c r="I211" s="13">
        <f>1.05*25</f>
        <v>26.25</v>
      </c>
      <c r="J211" s="13">
        <f t="shared" si="14"/>
        <v>17.11</v>
      </c>
      <c r="K211" s="123">
        <f>MIN(J211:J213)</f>
        <v>17.11</v>
      </c>
      <c r="L211" s="126" t="s">
        <v>365</v>
      </c>
    </row>
    <row r="212" spans="1:12" ht="15">
      <c r="A212" s="122"/>
      <c r="B212" s="3" t="s">
        <v>350</v>
      </c>
      <c r="C212" s="67">
        <v>25</v>
      </c>
      <c r="D212" s="17">
        <v>1.66</v>
      </c>
      <c r="E212" s="13"/>
      <c r="F212" s="14"/>
      <c r="G212" s="13">
        <f t="shared" si="13"/>
        <v>1.66</v>
      </c>
      <c r="H212" s="14">
        <v>0</v>
      </c>
      <c r="I212" s="13">
        <f>1.05*25</f>
        <v>26.25</v>
      </c>
      <c r="J212" s="13">
        <f t="shared" si="14"/>
        <v>24.59</v>
      </c>
      <c r="K212" s="123"/>
      <c r="L212" s="126"/>
    </row>
    <row r="213" spans="1:12" ht="15">
      <c r="A213" s="122"/>
      <c r="B213" s="3" t="s">
        <v>351</v>
      </c>
      <c r="C213" s="67">
        <v>25</v>
      </c>
      <c r="D213" s="17">
        <v>11.48</v>
      </c>
      <c r="E213" s="13">
        <v>4</v>
      </c>
      <c r="F213" s="14">
        <v>120</v>
      </c>
      <c r="G213" s="13">
        <f t="shared" si="13"/>
        <v>7.48</v>
      </c>
      <c r="H213" s="14">
        <v>0</v>
      </c>
      <c r="I213" s="13">
        <f>1.05*25</f>
        <v>26.25</v>
      </c>
      <c r="J213" s="13">
        <f t="shared" si="14"/>
        <v>18.77</v>
      </c>
      <c r="K213" s="123"/>
      <c r="L213" s="126"/>
    </row>
    <row r="214" spans="1:12" ht="15">
      <c r="A214" s="135">
        <v>28</v>
      </c>
      <c r="B214" s="3" t="s">
        <v>24</v>
      </c>
      <c r="C214" s="67" t="s">
        <v>313</v>
      </c>
      <c r="D214" s="74">
        <v>8.27</v>
      </c>
      <c r="E214" s="11">
        <v>10.6</v>
      </c>
      <c r="F214" s="12">
        <v>120</v>
      </c>
      <c r="G214" s="11">
        <f t="shared" si="13"/>
        <v>-2.33</v>
      </c>
      <c r="H214" s="12">
        <v>0</v>
      </c>
      <c r="I214" s="11">
        <f>1.05*16</f>
        <v>16.8</v>
      </c>
      <c r="J214" s="13">
        <f t="shared" si="14"/>
        <v>19.130000000000003</v>
      </c>
      <c r="K214" s="123">
        <f>MIN(J214:J216)</f>
        <v>17.03</v>
      </c>
      <c r="L214" s="126" t="s">
        <v>365</v>
      </c>
    </row>
    <row r="215" spans="1:12" ht="15">
      <c r="A215" s="135"/>
      <c r="B215" s="3" t="s">
        <v>350</v>
      </c>
      <c r="C215" s="67">
        <v>16</v>
      </c>
      <c r="D215" s="74">
        <v>5.07</v>
      </c>
      <c r="E215" s="11">
        <v>5.3</v>
      </c>
      <c r="F215" s="12"/>
      <c r="G215" s="11">
        <f t="shared" si="13"/>
        <v>-0.22999999999999954</v>
      </c>
      <c r="H215" s="12">
        <v>0</v>
      </c>
      <c r="I215" s="11">
        <f>1.05*16</f>
        <v>16.8</v>
      </c>
      <c r="J215" s="13">
        <f t="shared" si="14"/>
        <v>17.03</v>
      </c>
      <c r="K215" s="123"/>
      <c r="L215" s="126"/>
    </row>
    <row r="216" spans="1:12" ht="15">
      <c r="A216" s="135"/>
      <c r="B216" s="3" t="s">
        <v>351</v>
      </c>
      <c r="C216" s="67">
        <v>16</v>
      </c>
      <c r="D216" s="74">
        <v>3.2</v>
      </c>
      <c r="E216" s="11">
        <v>5.3</v>
      </c>
      <c r="F216" s="12">
        <v>120</v>
      </c>
      <c r="G216" s="11">
        <f t="shared" si="13"/>
        <v>-2.0999999999999996</v>
      </c>
      <c r="H216" s="12">
        <v>0</v>
      </c>
      <c r="I216" s="11">
        <f>1.05*16</f>
        <v>16.8</v>
      </c>
      <c r="J216" s="13">
        <f t="shared" si="14"/>
        <v>18.9</v>
      </c>
      <c r="K216" s="123"/>
      <c r="L216" s="126"/>
    </row>
    <row r="217" spans="1:12" ht="15">
      <c r="A217" s="122">
        <v>29</v>
      </c>
      <c r="B217" s="3" t="s">
        <v>188</v>
      </c>
      <c r="C217" s="67" t="s">
        <v>310</v>
      </c>
      <c r="D217" s="17">
        <v>5.6</v>
      </c>
      <c r="E217" s="13">
        <v>13.1</v>
      </c>
      <c r="F217" s="14">
        <v>120</v>
      </c>
      <c r="G217" s="13">
        <f aca="true" t="shared" si="17" ref="G217:G280">D217-E217</f>
        <v>-7.5</v>
      </c>
      <c r="H217" s="14">
        <v>0</v>
      </c>
      <c r="I217" s="13">
        <f>1.05*6.3</f>
        <v>6.615</v>
      </c>
      <c r="J217" s="13">
        <f t="shared" si="14"/>
        <v>14.115</v>
      </c>
      <c r="K217" s="123">
        <f>MIN(J217:J219)</f>
        <v>7.285</v>
      </c>
      <c r="L217" s="126" t="s">
        <v>365</v>
      </c>
    </row>
    <row r="218" spans="1:12" ht="15">
      <c r="A218" s="122"/>
      <c r="B218" s="3" t="s">
        <v>350</v>
      </c>
      <c r="C218" s="67" t="s">
        <v>310</v>
      </c>
      <c r="D218" s="17">
        <v>5</v>
      </c>
      <c r="E218" s="13">
        <v>11.8</v>
      </c>
      <c r="F218" s="14"/>
      <c r="G218" s="13">
        <f t="shared" si="17"/>
        <v>-6.800000000000001</v>
      </c>
      <c r="H218" s="14">
        <v>0</v>
      </c>
      <c r="I218" s="13">
        <f>1.05*6.3</f>
        <v>6.615</v>
      </c>
      <c r="J218" s="13">
        <f aca="true" t="shared" si="18" ref="J218:J281">I218-H218-G218</f>
        <v>13.415000000000001</v>
      </c>
      <c r="K218" s="123"/>
      <c r="L218" s="126"/>
    </row>
    <row r="219" spans="1:12" ht="15">
      <c r="A219" s="122"/>
      <c r="B219" s="3" t="s">
        <v>351</v>
      </c>
      <c r="C219" s="67" t="s">
        <v>310</v>
      </c>
      <c r="D219" s="17">
        <v>0.63</v>
      </c>
      <c r="E219" s="13">
        <v>1.3</v>
      </c>
      <c r="F219" s="14"/>
      <c r="G219" s="13">
        <f t="shared" si="17"/>
        <v>-0.67</v>
      </c>
      <c r="H219" s="14">
        <v>0</v>
      </c>
      <c r="I219" s="13">
        <f>1.05*6.3</f>
        <v>6.615</v>
      </c>
      <c r="J219" s="13">
        <f t="shared" si="18"/>
        <v>7.285</v>
      </c>
      <c r="K219" s="123"/>
      <c r="L219" s="126"/>
    </row>
    <row r="220" spans="1:12" ht="15">
      <c r="A220" s="122">
        <v>30</v>
      </c>
      <c r="B220" s="3" t="s">
        <v>189</v>
      </c>
      <c r="C220" s="67" t="s">
        <v>313</v>
      </c>
      <c r="D220" s="17">
        <v>6.58</v>
      </c>
      <c r="E220" s="13">
        <f>E221+E222</f>
        <v>9.35</v>
      </c>
      <c r="F220" s="14">
        <v>10</v>
      </c>
      <c r="G220" s="13">
        <f t="shared" si="17"/>
        <v>-2.7699999999999996</v>
      </c>
      <c r="H220" s="14">
        <v>0</v>
      </c>
      <c r="I220" s="13">
        <f>1.05*16</f>
        <v>16.8</v>
      </c>
      <c r="J220" s="13">
        <f t="shared" si="18"/>
        <v>19.57</v>
      </c>
      <c r="K220" s="123">
        <f>MIN(J220:J222)</f>
        <v>16.86</v>
      </c>
      <c r="L220" s="126" t="s">
        <v>365</v>
      </c>
    </row>
    <row r="221" spans="1:12" ht="15">
      <c r="A221" s="122"/>
      <c r="B221" s="3" t="s">
        <v>350</v>
      </c>
      <c r="C221" s="67">
        <v>16</v>
      </c>
      <c r="D221" s="17">
        <v>6.38</v>
      </c>
      <c r="E221" s="13">
        <v>9.09</v>
      </c>
      <c r="F221" s="14"/>
      <c r="G221" s="13">
        <f t="shared" si="17"/>
        <v>-2.71</v>
      </c>
      <c r="H221" s="14">
        <v>0</v>
      </c>
      <c r="I221" s="13">
        <f>1.05*16</f>
        <v>16.8</v>
      </c>
      <c r="J221" s="13">
        <f t="shared" si="18"/>
        <v>19.51</v>
      </c>
      <c r="K221" s="123"/>
      <c r="L221" s="126"/>
    </row>
    <row r="222" spans="1:12" ht="15">
      <c r="A222" s="122"/>
      <c r="B222" s="3" t="s">
        <v>351</v>
      </c>
      <c r="C222" s="67">
        <v>16</v>
      </c>
      <c r="D222" s="17">
        <v>0.2</v>
      </c>
      <c r="E222" s="13">
        <v>0.26</v>
      </c>
      <c r="F222" s="14">
        <v>120</v>
      </c>
      <c r="G222" s="13">
        <f t="shared" si="17"/>
        <v>-0.06</v>
      </c>
      <c r="H222" s="14">
        <v>0</v>
      </c>
      <c r="I222" s="13">
        <f>1.05*16</f>
        <v>16.8</v>
      </c>
      <c r="J222" s="13">
        <f t="shared" si="18"/>
        <v>16.86</v>
      </c>
      <c r="K222" s="123"/>
      <c r="L222" s="126"/>
    </row>
    <row r="223" spans="1:12" ht="15">
      <c r="A223" s="122">
        <v>31</v>
      </c>
      <c r="B223" s="3" t="s">
        <v>190</v>
      </c>
      <c r="C223" s="67" t="s">
        <v>310</v>
      </c>
      <c r="D223" s="17">
        <v>7.07</v>
      </c>
      <c r="E223" s="13">
        <v>9.6</v>
      </c>
      <c r="F223" s="14">
        <v>120</v>
      </c>
      <c r="G223" s="13">
        <f t="shared" si="17"/>
        <v>-2.5299999999999994</v>
      </c>
      <c r="H223" s="14">
        <v>0</v>
      </c>
      <c r="I223" s="13">
        <f>1.05*6.3</f>
        <v>6.615</v>
      </c>
      <c r="J223" s="13">
        <f t="shared" si="18"/>
        <v>9.145</v>
      </c>
      <c r="K223" s="123">
        <f>MIN(J223:J225)</f>
        <v>7.405</v>
      </c>
      <c r="L223" s="126" t="s">
        <v>365</v>
      </c>
    </row>
    <row r="224" spans="1:12" ht="15">
      <c r="A224" s="122"/>
      <c r="B224" s="3" t="s">
        <v>350</v>
      </c>
      <c r="C224" s="67" t="s">
        <v>310</v>
      </c>
      <c r="D224" s="17">
        <v>5.81</v>
      </c>
      <c r="E224" s="13">
        <v>6.6</v>
      </c>
      <c r="F224" s="14">
        <v>120</v>
      </c>
      <c r="G224" s="13">
        <f t="shared" si="17"/>
        <v>-0.79</v>
      </c>
      <c r="H224" s="14">
        <v>0</v>
      </c>
      <c r="I224" s="13">
        <f>1.05*6.3</f>
        <v>6.615</v>
      </c>
      <c r="J224" s="13">
        <f t="shared" si="18"/>
        <v>7.405</v>
      </c>
      <c r="K224" s="123"/>
      <c r="L224" s="126"/>
    </row>
    <row r="225" spans="1:12" ht="15">
      <c r="A225" s="122"/>
      <c r="B225" s="3" t="s">
        <v>351</v>
      </c>
      <c r="C225" s="67" t="s">
        <v>310</v>
      </c>
      <c r="D225" s="17">
        <v>1.26</v>
      </c>
      <c r="E225" s="13">
        <v>3</v>
      </c>
      <c r="F225" s="14">
        <v>45</v>
      </c>
      <c r="G225" s="13">
        <f t="shared" si="17"/>
        <v>-1.74</v>
      </c>
      <c r="H225" s="14">
        <v>0</v>
      </c>
      <c r="I225" s="13">
        <f>1.05*6.3</f>
        <v>6.615</v>
      </c>
      <c r="J225" s="13">
        <f t="shared" si="18"/>
        <v>8.355</v>
      </c>
      <c r="K225" s="123"/>
      <c r="L225" s="126"/>
    </row>
    <row r="226" spans="1:12" ht="15">
      <c r="A226" s="14">
        <v>32</v>
      </c>
      <c r="B226" s="3" t="s">
        <v>191</v>
      </c>
      <c r="C226" s="67" t="s">
        <v>311</v>
      </c>
      <c r="D226" s="79">
        <v>0.74</v>
      </c>
      <c r="E226" s="13">
        <v>0.55</v>
      </c>
      <c r="F226" s="14">
        <v>120</v>
      </c>
      <c r="G226" s="13">
        <f t="shared" si="17"/>
        <v>0.18999999999999995</v>
      </c>
      <c r="H226" s="14">
        <v>0</v>
      </c>
      <c r="I226" s="13">
        <v>6.615</v>
      </c>
      <c r="J226" s="13">
        <f t="shared" si="18"/>
        <v>6.425000000000001</v>
      </c>
      <c r="K226" s="13">
        <f>J226</f>
        <v>6.425000000000001</v>
      </c>
      <c r="L226" s="28" t="s">
        <v>365</v>
      </c>
    </row>
    <row r="227" spans="1:12" ht="15">
      <c r="A227" s="122">
        <v>33</v>
      </c>
      <c r="B227" s="3" t="s">
        <v>192</v>
      </c>
      <c r="C227" s="67" t="s">
        <v>322</v>
      </c>
      <c r="D227" s="17">
        <v>6.15</v>
      </c>
      <c r="E227" s="13">
        <f>E228+E229</f>
        <v>8.11</v>
      </c>
      <c r="F227" s="14">
        <v>120</v>
      </c>
      <c r="G227" s="13">
        <f t="shared" si="17"/>
        <v>-1.959999999999999</v>
      </c>
      <c r="H227" s="14">
        <v>0</v>
      </c>
      <c r="I227" s="13">
        <f>1.05*10</f>
        <v>10.5</v>
      </c>
      <c r="J227" s="13">
        <f t="shared" si="18"/>
        <v>12.459999999999999</v>
      </c>
      <c r="K227" s="123">
        <f>MIN(J227:J229)</f>
        <v>11.27</v>
      </c>
      <c r="L227" s="126" t="s">
        <v>365</v>
      </c>
    </row>
    <row r="228" spans="1:12" ht="15">
      <c r="A228" s="122"/>
      <c r="B228" s="3" t="s">
        <v>350</v>
      </c>
      <c r="C228" s="67" t="s">
        <v>322</v>
      </c>
      <c r="D228" s="17">
        <v>3.71</v>
      </c>
      <c r="E228" s="13">
        <v>4.9</v>
      </c>
      <c r="F228" s="14"/>
      <c r="G228" s="13">
        <f t="shared" si="17"/>
        <v>-1.1900000000000004</v>
      </c>
      <c r="H228" s="14">
        <v>0</v>
      </c>
      <c r="I228" s="13">
        <f aca="true" t="shared" si="19" ref="I228:I233">1.05*10</f>
        <v>10.5</v>
      </c>
      <c r="J228" s="13">
        <f t="shared" si="18"/>
        <v>11.690000000000001</v>
      </c>
      <c r="K228" s="123"/>
      <c r="L228" s="126"/>
    </row>
    <row r="229" spans="1:12" ht="15">
      <c r="A229" s="122"/>
      <c r="B229" s="3" t="s">
        <v>351</v>
      </c>
      <c r="C229" s="67" t="s">
        <v>322</v>
      </c>
      <c r="D229" s="17">
        <v>2.44</v>
      </c>
      <c r="E229" s="13">
        <v>3.21</v>
      </c>
      <c r="F229" s="14"/>
      <c r="G229" s="13">
        <f t="shared" si="17"/>
        <v>-0.77</v>
      </c>
      <c r="H229" s="14">
        <v>0</v>
      </c>
      <c r="I229" s="13">
        <f t="shared" si="19"/>
        <v>10.5</v>
      </c>
      <c r="J229" s="13">
        <f t="shared" si="18"/>
        <v>11.27</v>
      </c>
      <c r="K229" s="123"/>
      <c r="L229" s="126"/>
    </row>
    <row r="230" spans="1:12" ht="15">
      <c r="A230" s="122">
        <v>34</v>
      </c>
      <c r="B230" s="3" t="s">
        <v>193</v>
      </c>
      <c r="C230" s="67" t="s">
        <v>316</v>
      </c>
      <c r="D230" s="17">
        <v>5.95</v>
      </c>
      <c r="E230" s="13">
        <f>E231+E232</f>
        <v>19.220000000000002</v>
      </c>
      <c r="F230" s="14">
        <v>120</v>
      </c>
      <c r="G230" s="13">
        <f t="shared" si="17"/>
        <v>-13.270000000000003</v>
      </c>
      <c r="H230" s="14">
        <v>0</v>
      </c>
      <c r="I230" s="13">
        <f t="shared" si="19"/>
        <v>10.5</v>
      </c>
      <c r="J230" s="13">
        <f t="shared" si="18"/>
        <v>23.770000000000003</v>
      </c>
      <c r="K230" s="123">
        <f>MIN(J230:J232)</f>
        <v>8.74</v>
      </c>
      <c r="L230" s="126" t="s">
        <v>365</v>
      </c>
    </row>
    <row r="231" spans="1:12" ht="15">
      <c r="A231" s="122"/>
      <c r="B231" s="3" t="s">
        <v>350</v>
      </c>
      <c r="C231" s="67">
        <v>10</v>
      </c>
      <c r="D231" s="17">
        <v>2.07</v>
      </c>
      <c r="E231" s="13">
        <v>17.1</v>
      </c>
      <c r="F231" s="14"/>
      <c r="G231" s="13">
        <f t="shared" si="17"/>
        <v>-15.030000000000001</v>
      </c>
      <c r="H231" s="14">
        <v>0</v>
      </c>
      <c r="I231" s="13">
        <f t="shared" si="19"/>
        <v>10.5</v>
      </c>
      <c r="J231" s="13">
        <f t="shared" si="18"/>
        <v>25.53</v>
      </c>
      <c r="K231" s="123"/>
      <c r="L231" s="126"/>
    </row>
    <row r="232" spans="1:12" ht="15">
      <c r="A232" s="122"/>
      <c r="B232" s="3" t="s">
        <v>351</v>
      </c>
      <c r="C232" s="67">
        <v>10</v>
      </c>
      <c r="D232" s="17">
        <v>3.88</v>
      </c>
      <c r="E232" s="13">
        <v>2.12</v>
      </c>
      <c r="F232" s="14">
        <v>120</v>
      </c>
      <c r="G232" s="13">
        <f t="shared" si="17"/>
        <v>1.7599999999999998</v>
      </c>
      <c r="H232" s="14">
        <v>0</v>
      </c>
      <c r="I232" s="13">
        <f t="shared" si="19"/>
        <v>10.5</v>
      </c>
      <c r="J232" s="13">
        <f t="shared" si="18"/>
        <v>8.74</v>
      </c>
      <c r="K232" s="123"/>
      <c r="L232" s="126"/>
    </row>
    <row r="233" spans="1:12" ht="15">
      <c r="A233" s="14">
        <v>35</v>
      </c>
      <c r="B233" s="3" t="s">
        <v>194</v>
      </c>
      <c r="C233" s="67" t="s">
        <v>316</v>
      </c>
      <c r="D233" s="17">
        <v>0.28</v>
      </c>
      <c r="E233" s="13"/>
      <c r="F233" s="14"/>
      <c r="G233" s="13">
        <f t="shared" si="17"/>
        <v>0.28</v>
      </c>
      <c r="H233" s="14">
        <v>0</v>
      </c>
      <c r="I233" s="13">
        <f t="shared" si="19"/>
        <v>10.5</v>
      </c>
      <c r="J233" s="13">
        <f t="shared" si="18"/>
        <v>10.22</v>
      </c>
      <c r="K233" s="13">
        <f>J233</f>
        <v>10.22</v>
      </c>
      <c r="L233" s="28" t="s">
        <v>365</v>
      </c>
    </row>
    <row r="234" spans="1:12" ht="15">
      <c r="A234" s="122">
        <v>36</v>
      </c>
      <c r="B234" s="3" t="s">
        <v>195</v>
      </c>
      <c r="C234" s="67" t="s">
        <v>323</v>
      </c>
      <c r="D234" s="17">
        <v>16.1</v>
      </c>
      <c r="E234" s="13">
        <v>26.86</v>
      </c>
      <c r="F234" s="14">
        <v>120</v>
      </c>
      <c r="G234" s="13">
        <f t="shared" si="17"/>
        <v>-10.759999999999998</v>
      </c>
      <c r="H234" s="14">
        <v>0</v>
      </c>
      <c r="I234" s="13">
        <f aca="true" t="shared" si="20" ref="I234:I239">1.05*16</f>
        <v>16.8</v>
      </c>
      <c r="J234" s="13">
        <f t="shared" si="18"/>
        <v>27.56</v>
      </c>
      <c r="K234" s="123">
        <f>MIN(J234:J236)</f>
        <v>12.160000000000002</v>
      </c>
      <c r="L234" s="126" t="s">
        <v>365</v>
      </c>
    </row>
    <row r="235" spans="1:12" ht="15">
      <c r="A235" s="122"/>
      <c r="B235" s="3" t="s">
        <v>350</v>
      </c>
      <c r="C235" s="67" t="s">
        <v>323</v>
      </c>
      <c r="D235" s="17">
        <v>2</v>
      </c>
      <c r="E235" s="13">
        <v>17.4</v>
      </c>
      <c r="F235" s="14">
        <v>0</v>
      </c>
      <c r="G235" s="13">
        <f t="shared" si="17"/>
        <v>-15.399999999999999</v>
      </c>
      <c r="H235" s="14">
        <v>0</v>
      </c>
      <c r="I235" s="13">
        <f t="shared" si="20"/>
        <v>16.8</v>
      </c>
      <c r="J235" s="13">
        <f t="shared" si="18"/>
        <v>32.2</v>
      </c>
      <c r="K235" s="123"/>
      <c r="L235" s="126"/>
    </row>
    <row r="236" spans="1:12" ht="15">
      <c r="A236" s="122"/>
      <c r="B236" s="3" t="s">
        <v>351</v>
      </c>
      <c r="C236" s="67" t="s">
        <v>323</v>
      </c>
      <c r="D236" s="17">
        <v>14.1</v>
      </c>
      <c r="E236" s="13">
        <v>9.46</v>
      </c>
      <c r="F236" s="14"/>
      <c r="G236" s="13">
        <f t="shared" si="17"/>
        <v>4.639999999999999</v>
      </c>
      <c r="H236" s="14">
        <v>0</v>
      </c>
      <c r="I236" s="13">
        <f t="shared" si="20"/>
        <v>16.8</v>
      </c>
      <c r="J236" s="13">
        <f t="shared" si="18"/>
        <v>12.160000000000002</v>
      </c>
      <c r="K236" s="123"/>
      <c r="L236" s="126"/>
    </row>
    <row r="237" spans="1:12" ht="15">
      <c r="A237" s="122">
        <v>37</v>
      </c>
      <c r="B237" s="3" t="s">
        <v>196</v>
      </c>
      <c r="C237" s="67" t="s">
        <v>324</v>
      </c>
      <c r="D237" s="17">
        <v>8.62</v>
      </c>
      <c r="E237" s="13">
        <f>E238+E239</f>
        <v>15.5</v>
      </c>
      <c r="F237" s="14">
        <v>120</v>
      </c>
      <c r="G237" s="13">
        <f t="shared" si="17"/>
        <v>-6.880000000000001</v>
      </c>
      <c r="H237" s="14">
        <v>0</v>
      </c>
      <c r="I237" s="13">
        <f t="shared" si="20"/>
        <v>16.8</v>
      </c>
      <c r="J237" s="13">
        <f t="shared" si="18"/>
        <v>23.68</v>
      </c>
      <c r="K237" s="123">
        <f>MIN(J237:J239)</f>
        <v>14.72</v>
      </c>
      <c r="L237" s="126" t="s">
        <v>365</v>
      </c>
    </row>
    <row r="238" spans="1:12" ht="15">
      <c r="A238" s="122"/>
      <c r="B238" s="3" t="s">
        <v>350</v>
      </c>
      <c r="C238" s="67">
        <v>16</v>
      </c>
      <c r="D238" s="17">
        <v>5.54</v>
      </c>
      <c r="E238" s="13">
        <v>14.5</v>
      </c>
      <c r="F238" s="14"/>
      <c r="G238" s="13">
        <f t="shared" si="17"/>
        <v>-8.96</v>
      </c>
      <c r="H238" s="14">
        <v>0</v>
      </c>
      <c r="I238" s="13">
        <f t="shared" si="20"/>
        <v>16.8</v>
      </c>
      <c r="J238" s="13">
        <f t="shared" si="18"/>
        <v>25.76</v>
      </c>
      <c r="K238" s="123"/>
      <c r="L238" s="126"/>
    </row>
    <row r="239" spans="1:12" ht="15">
      <c r="A239" s="122"/>
      <c r="B239" s="3" t="s">
        <v>351</v>
      </c>
      <c r="C239" s="67">
        <v>16</v>
      </c>
      <c r="D239" s="17">
        <v>3.08</v>
      </c>
      <c r="E239" s="13">
        <v>1</v>
      </c>
      <c r="F239" s="14">
        <v>120</v>
      </c>
      <c r="G239" s="13">
        <f t="shared" si="17"/>
        <v>2.08</v>
      </c>
      <c r="H239" s="14">
        <v>0</v>
      </c>
      <c r="I239" s="13">
        <f t="shared" si="20"/>
        <v>16.8</v>
      </c>
      <c r="J239" s="13">
        <f t="shared" si="18"/>
        <v>14.72</v>
      </c>
      <c r="K239" s="123"/>
      <c r="L239" s="126"/>
    </row>
    <row r="240" spans="1:12" ht="15">
      <c r="A240" s="122">
        <v>38</v>
      </c>
      <c r="B240" s="3" t="s">
        <v>197</v>
      </c>
      <c r="C240" s="67" t="s">
        <v>325</v>
      </c>
      <c r="D240" s="80">
        <v>1.92</v>
      </c>
      <c r="E240" s="13">
        <f>E241+E242</f>
        <v>6.3100000000000005</v>
      </c>
      <c r="F240" s="14">
        <v>120</v>
      </c>
      <c r="G240" s="13">
        <f t="shared" si="17"/>
        <v>-4.390000000000001</v>
      </c>
      <c r="H240" s="14">
        <v>0</v>
      </c>
      <c r="I240" s="13">
        <f>1.05*6.3</f>
        <v>6.615</v>
      </c>
      <c r="J240" s="13">
        <f t="shared" si="18"/>
        <v>11.005</v>
      </c>
      <c r="K240" s="123">
        <f>MIN(J240:J242)</f>
        <v>7.705</v>
      </c>
      <c r="L240" s="126" t="s">
        <v>365</v>
      </c>
    </row>
    <row r="241" spans="1:12" ht="15">
      <c r="A241" s="122"/>
      <c r="B241" s="3" t="s">
        <v>350</v>
      </c>
      <c r="C241" s="67">
        <v>6.3</v>
      </c>
      <c r="D241" s="80">
        <v>1.7</v>
      </c>
      <c r="E241" s="13">
        <v>5</v>
      </c>
      <c r="F241" s="14">
        <v>120</v>
      </c>
      <c r="G241" s="13">
        <f t="shared" si="17"/>
        <v>-3.3</v>
      </c>
      <c r="H241" s="14">
        <v>0</v>
      </c>
      <c r="I241" s="13">
        <f>1.05*6.3</f>
        <v>6.615</v>
      </c>
      <c r="J241" s="13">
        <f t="shared" si="18"/>
        <v>9.915</v>
      </c>
      <c r="K241" s="123"/>
      <c r="L241" s="126"/>
    </row>
    <row r="242" spans="1:12" ht="15">
      <c r="A242" s="122"/>
      <c r="B242" s="3" t="s">
        <v>351</v>
      </c>
      <c r="C242" s="67">
        <v>6.3</v>
      </c>
      <c r="D242" s="80">
        <v>0.22</v>
      </c>
      <c r="E242" s="13">
        <v>1.31</v>
      </c>
      <c r="F242" s="14">
        <v>120</v>
      </c>
      <c r="G242" s="13">
        <f t="shared" si="17"/>
        <v>-1.09</v>
      </c>
      <c r="H242" s="14">
        <v>0</v>
      </c>
      <c r="I242" s="13">
        <f>1.05*6.3</f>
        <v>6.615</v>
      </c>
      <c r="J242" s="13">
        <f t="shared" si="18"/>
        <v>7.705</v>
      </c>
      <c r="K242" s="123"/>
      <c r="L242" s="126"/>
    </row>
    <row r="243" spans="1:12" ht="15">
      <c r="A243" s="14">
        <v>39</v>
      </c>
      <c r="B243" s="3" t="s">
        <v>198</v>
      </c>
      <c r="C243" s="67" t="s">
        <v>326</v>
      </c>
      <c r="D243" s="17">
        <v>0.79</v>
      </c>
      <c r="E243" s="13">
        <v>0.1</v>
      </c>
      <c r="F243" s="14">
        <v>120</v>
      </c>
      <c r="G243" s="13">
        <f t="shared" si="17"/>
        <v>0.6900000000000001</v>
      </c>
      <c r="H243" s="14">
        <v>0</v>
      </c>
      <c r="I243" s="13">
        <f>1.05*2.5</f>
        <v>2.625</v>
      </c>
      <c r="J243" s="13">
        <f t="shared" si="18"/>
        <v>1.935</v>
      </c>
      <c r="K243" s="13">
        <f>J243</f>
        <v>1.935</v>
      </c>
      <c r="L243" s="28" t="s">
        <v>365</v>
      </c>
    </row>
    <row r="244" spans="1:12" ht="15">
      <c r="A244" s="122">
        <v>40</v>
      </c>
      <c r="B244" s="3" t="s">
        <v>199</v>
      </c>
      <c r="C244" s="67" t="s">
        <v>324</v>
      </c>
      <c r="D244" s="17">
        <v>9.63</v>
      </c>
      <c r="E244" s="13">
        <f>E245+E246</f>
        <v>6.9</v>
      </c>
      <c r="F244" s="14">
        <v>120</v>
      </c>
      <c r="G244" s="13">
        <f t="shared" si="17"/>
        <v>2.7300000000000004</v>
      </c>
      <c r="H244" s="14">
        <v>0</v>
      </c>
      <c r="I244" s="13">
        <f>1.05*16</f>
        <v>16.8</v>
      </c>
      <c r="J244" s="13">
        <f t="shared" si="18"/>
        <v>14.07</v>
      </c>
      <c r="K244" s="123">
        <f>MIN(J244:J246)</f>
        <v>14.07</v>
      </c>
      <c r="L244" s="126" t="s">
        <v>365</v>
      </c>
    </row>
    <row r="245" spans="1:12" ht="15">
      <c r="A245" s="122"/>
      <c r="B245" s="3" t="s">
        <v>350</v>
      </c>
      <c r="C245" s="67">
        <v>16</v>
      </c>
      <c r="D245" s="17">
        <v>4.37</v>
      </c>
      <c r="E245" s="13">
        <v>3.5</v>
      </c>
      <c r="F245" s="14"/>
      <c r="G245" s="13">
        <f t="shared" si="17"/>
        <v>0.8700000000000001</v>
      </c>
      <c r="H245" s="14">
        <v>0</v>
      </c>
      <c r="I245" s="13">
        <f>1.05*16</f>
        <v>16.8</v>
      </c>
      <c r="J245" s="13">
        <f t="shared" si="18"/>
        <v>15.93</v>
      </c>
      <c r="K245" s="123"/>
      <c r="L245" s="126"/>
    </row>
    <row r="246" spans="1:12" ht="15">
      <c r="A246" s="122"/>
      <c r="B246" s="3" t="s">
        <v>351</v>
      </c>
      <c r="C246" s="67">
        <v>16</v>
      </c>
      <c r="D246" s="17">
        <v>5.26</v>
      </c>
      <c r="E246" s="13">
        <v>3.4</v>
      </c>
      <c r="F246" s="14">
        <v>120</v>
      </c>
      <c r="G246" s="13">
        <f t="shared" si="17"/>
        <v>1.8599999999999999</v>
      </c>
      <c r="H246" s="14">
        <v>0</v>
      </c>
      <c r="I246" s="13">
        <f>1.05*16</f>
        <v>16.8</v>
      </c>
      <c r="J246" s="13">
        <f t="shared" si="18"/>
        <v>14.940000000000001</v>
      </c>
      <c r="K246" s="123"/>
      <c r="L246" s="126"/>
    </row>
    <row r="247" spans="1:12" ht="15">
      <c r="A247" s="122">
        <v>41</v>
      </c>
      <c r="B247" s="3" t="s">
        <v>200</v>
      </c>
      <c r="C247" s="67" t="s">
        <v>327</v>
      </c>
      <c r="D247" s="17">
        <v>32.12</v>
      </c>
      <c r="E247" s="13">
        <v>6.5</v>
      </c>
      <c r="F247" s="14">
        <v>0</v>
      </c>
      <c r="G247" s="13">
        <f t="shared" si="17"/>
        <v>25.619999999999997</v>
      </c>
      <c r="H247" s="14">
        <v>0</v>
      </c>
      <c r="I247" s="13">
        <f>1.05*25</f>
        <v>26.25</v>
      </c>
      <c r="J247" s="13">
        <f t="shared" si="18"/>
        <v>0.6300000000000026</v>
      </c>
      <c r="K247" s="123">
        <f>MIN(J247:J249)</f>
        <v>0.6300000000000026</v>
      </c>
      <c r="L247" s="134" t="s">
        <v>365</v>
      </c>
    </row>
    <row r="248" spans="1:12" ht="15">
      <c r="A248" s="122"/>
      <c r="B248" s="3" t="s">
        <v>350</v>
      </c>
      <c r="C248" s="67">
        <v>25</v>
      </c>
      <c r="D248" s="17">
        <v>0</v>
      </c>
      <c r="E248" s="13"/>
      <c r="F248" s="14"/>
      <c r="G248" s="13">
        <f t="shared" si="17"/>
        <v>0</v>
      </c>
      <c r="H248" s="14">
        <v>0</v>
      </c>
      <c r="I248" s="13">
        <f>1.05*25</f>
        <v>26.25</v>
      </c>
      <c r="J248" s="13">
        <f t="shared" si="18"/>
        <v>26.25</v>
      </c>
      <c r="K248" s="123"/>
      <c r="L248" s="134"/>
    </row>
    <row r="249" spans="1:12" ht="15">
      <c r="A249" s="122"/>
      <c r="B249" s="3" t="s">
        <v>351</v>
      </c>
      <c r="C249" s="67">
        <v>25</v>
      </c>
      <c r="D249" s="17">
        <v>32.12</v>
      </c>
      <c r="E249" s="13">
        <v>6.5</v>
      </c>
      <c r="F249" s="14">
        <v>0</v>
      </c>
      <c r="G249" s="13">
        <f t="shared" si="17"/>
        <v>25.619999999999997</v>
      </c>
      <c r="H249" s="14">
        <v>0</v>
      </c>
      <c r="I249" s="13">
        <f>1.05*25</f>
        <v>26.25</v>
      </c>
      <c r="J249" s="13">
        <f t="shared" si="18"/>
        <v>0.6300000000000026</v>
      </c>
      <c r="K249" s="123"/>
      <c r="L249" s="134"/>
    </row>
    <row r="250" spans="1:12" ht="15">
      <c r="A250" s="14">
        <v>42</v>
      </c>
      <c r="B250" s="3" t="s">
        <v>201</v>
      </c>
      <c r="C250" s="67" t="s">
        <v>328</v>
      </c>
      <c r="D250" s="17">
        <v>23.2</v>
      </c>
      <c r="E250" s="13">
        <v>0</v>
      </c>
      <c r="F250" s="14">
        <v>0</v>
      </c>
      <c r="G250" s="13">
        <f t="shared" si="17"/>
        <v>23.2</v>
      </c>
      <c r="H250" s="14">
        <v>0</v>
      </c>
      <c r="I250" s="13">
        <f>1.05*63</f>
        <v>66.15</v>
      </c>
      <c r="J250" s="13">
        <f t="shared" si="18"/>
        <v>42.95</v>
      </c>
      <c r="K250" s="13">
        <f>J250</f>
        <v>42.95</v>
      </c>
      <c r="L250" s="28" t="s">
        <v>365</v>
      </c>
    </row>
    <row r="251" spans="1:12" ht="15">
      <c r="A251" s="14">
        <v>43</v>
      </c>
      <c r="B251" s="3" t="s">
        <v>202</v>
      </c>
      <c r="C251" s="67" t="s">
        <v>329</v>
      </c>
      <c r="D251" s="17">
        <v>5.92</v>
      </c>
      <c r="E251" s="13">
        <v>0</v>
      </c>
      <c r="F251" s="14">
        <v>0</v>
      </c>
      <c r="G251" s="13">
        <f t="shared" si="17"/>
        <v>5.92</v>
      </c>
      <c r="H251" s="14">
        <v>0</v>
      </c>
      <c r="I251" s="13">
        <f>1.05*6.3</f>
        <v>6.615</v>
      </c>
      <c r="J251" s="13">
        <f t="shared" si="18"/>
        <v>0.6950000000000003</v>
      </c>
      <c r="K251" s="13">
        <f>J251</f>
        <v>0.6950000000000003</v>
      </c>
      <c r="L251" s="28" t="s">
        <v>365</v>
      </c>
    </row>
    <row r="252" spans="1:12" ht="15">
      <c r="A252" s="122">
        <v>44</v>
      </c>
      <c r="B252" s="3" t="s">
        <v>203</v>
      </c>
      <c r="C252" s="67" t="s">
        <v>330</v>
      </c>
      <c r="D252" s="17">
        <v>3.4</v>
      </c>
      <c r="E252" s="13">
        <v>15.7</v>
      </c>
      <c r="F252" s="14">
        <v>120</v>
      </c>
      <c r="G252" s="13">
        <f t="shared" si="17"/>
        <v>-12.299999999999999</v>
      </c>
      <c r="H252" s="14">
        <v>0</v>
      </c>
      <c r="I252" s="13">
        <f>1.05*10</f>
        <v>10.5</v>
      </c>
      <c r="J252" s="13">
        <f t="shared" si="18"/>
        <v>22.799999999999997</v>
      </c>
      <c r="K252" s="123">
        <f>MIN(J252:J254)</f>
        <v>15.5</v>
      </c>
      <c r="L252" s="126" t="s">
        <v>365</v>
      </c>
    </row>
    <row r="253" spans="1:12" ht="15">
      <c r="A253" s="122"/>
      <c r="B253" s="3" t="s">
        <v>350</v>
      </c>
      <c r="C253" s="67">
        <v>10</v>
      </c>
      <c r="D253" s="17">
        <v>2</v>
      </c>
      <c r="E253" s="13">
        <v>9.3</v>
      </c>
      <c r="F253" s="14"/>
      <c r="G253" s="13">
        <f t="shared" si="17"/>
        <v>-7.300000000000001</v>
      </c>
      <c r="H253" s="14">
        <v>0</v>
      </c>
      <c r="I253" s="13">
        <f>1.05*10</f>
        <v>10.5</v>
      </c>
      <c r="J253" s="13">
        <f t="shared" si="18"/>
        <v>17.8</v>
      </c>
      <c r="K253" s="123"/>
      <c r="L253" s="126"/>
    </row>
    <row r="254" spans="1:12" ht="15">
      <c r="A254" s="122"/>
      <c r="B254" s="3" t="s">
        <v>351</v>
      </c>
      <c r="C254" s="67">
        <v>10</v>
      </c>
      <c r="D254" s="17">
        <v>1.4</v>
      </c>
      <c r="E254" s="13">
        <v>6.4</v>
      </c>
      <c r="F254" s="14"/>
      <c r="G254" s="13">
        <f t="shared" si="17"/>
        <v>-5</v>
      </c>
      <c r="H254" s="14">
        <v>0</v>
      </c>
      <c r="I254" s="13">
        <f>1.05*10</f>
        <v>10.5</v>
      </c>
      <c r="J254" s="13">
        <f t="shared" si="18"/>
        <v>15.5</v>
      </c>
      <c r="K254" s="123"/>
      <c r="L254" s="126"/>
    </row>
    <row r="255" spans="1:12" ht="15">
      <c r="A255" s="122">
        <v>45</v>
      </c>
      <c r="B255" s="3" t="s">
        <v>204</v>
      </c>
      <c r="C255" s="67" t="s">
        <v>329</v>
      </c>
      <c r="D255" s="17">
        <v>2.9</v>
      </c>
      <c r="E255" s="13">
        <f>E256+E257</f>
        <v>21.400000000000002</v>
      </c>
      <c r="F255" s="14">
        <v>45</v>
      </c>
      <c r="G255" s="13">
        <f t="shared" si="17"/>
        <v>-18.500000000000004</v>
      </c>
      <c r="H255" s="14">
        <v>0</v>
      </c>
      <c r="I255" s="13">
        <f>1.05*6.3</f>
        <v>6.615</v>
      </c>
      <c r="J255" s="13">
        <f t="shared" si="18"/>
        <v>25.115000000000002</v>
      </c>
      <c r="K255" s="123">
        <f>MIN(J255:J257)</f>
        <v>9.005</v>
      </c>
      <c r="L255" s="126" t="s">
        <v>365</v>
      </c>
    </row>
    <row r="256" spans="1:12" ht="15">
      <c r="A256" s="122"/>
      <c r="B256" s="3" t="s">
        <v>350</v>
      </c>
      <c r="C256" s="67" t="s">
        <v>329</v>
      </c>
      <c r="D256" s="17">
        <v>1.95</v>
      </c>
      <c r="E256" s="13">
        <v>17.8</v>
      </c>
      <c r="F256" s="14"/>
      <c r="G256" s="13">
        <f t="shared" si="17"/>
        <v>-15.850000000000001</v>
      </c>
      <c r="H256" s="14">
        <v>0</v>
      </c>
      <c r="I256" s="13">
        <f>1.05*6.3</f>
        <v>6.615</v>
      </c>
      <c r="J256" s="13">
        <f t="shared" si="18"/>
        <v>22.465000000000003</v>
      </c>
      <c r="K256" s="123"/>
      <c r="L256" s="126"/>
    </row>
    <row r="257" spans="1:12" ht="15">
      <c r="A257" s="122"/>
      <c r="B257" s="3" t="s">
        <v>351</v>
      </c>
      <c r="C257" s="67" t="s">
        <v>329</v>
      </c>
      <c r="D257" s="17">
        <v>1.21</v>
      </c>
      <c r="E257" s="13">
        <v>3.6</v>
      </c>
      <c r="F257" s="14">
        <v>45</v>
      </c>
      <c r="G257" s="13">
        <f t="shared" si="17"/>
        <v>-2.39</v>
      </c>
      <c r="H257" s="14">
        <v>0</v>
      </c>
      <c r="I257" s="13">
        <f>1.05*6.3</f>
        <v>6.615</v>
      </c>
      <c r="J257" s="13">
        <f t="shared" si="18"/>
        <v>9.005</v>
      </c>
      <c r="K257" s="123"/>
      <c r="L257" s="126"/>
    </row>
    <row r="258" spans="1:12" ht="15">
      <c r="A258" s="122">
        <v>46</v>
      </c>
      <c r="B258" s="3" t="s">
        <v>205</v>
      </c>
      <c r="C258" s="67" t="s">
        <v>331</v>
      </c>
      <c r="D258" s="80">
        <v>20.09</v>
      </c>
      <c r="E258" s="13">
        <f>E259+E260</f>
        <v>3.25</v>
      </c>
      <c r="F258" s="14">
        <v>10</v>
      </c>
      <c r="G258" s="13">
        <f t="shared" si="17"/>
        <v>16.84</v>
      </c>
      <c r="H258" s="14">
        <v>0</v>
      </c>
      <c r="I258" s="13">
        <f>1.05*31.5</f>
        <v>33.075</v>
      </c>
      <c r="J258" s="13">
        <f t="shared" si="18"/>
        <v>16.235000000000003</v>
      </c>
      <c r="K258" s="123">
        <f>MIN(J258:J260)</f>
        <v>16.235000000000003</v>
      </c>
      <c r="L258" s="126" t="s">
        <v>365</v>
      </c>
    </row>
    <row r="259" spans="1:12" ht="15">
      <c r="A259" s="122"/>
      <c r="B259" s="3" t="s">
        <v>350</v>
      </c>
      <c r="C259" s="67">
        <v>31.5</v>
      </c>
      <c r="D259" s="80">
        <v>14.23</v>
      </c>
      <c r="E259" s="13">
        <v>1.7</v>
      </c>
      <c r="F259" s="14"/>
      <c r="G259" s="13">
        <f t="shared" si="17"/>
        <v>12.530000000000001</v>
      </c>
      <c r="H259" s="14">
        <v>0</v>
      </c>
      <c r="I259" s="13">
        <f>1.05*31.5</f>
        <v>33.075</v>
      </c>
      <c r="J259" s="13">
        <f t="shared" si="18"/>
        <v>20.545</v>
      </c>
      <c r="K259" s="123"/>
      <c r="L259" s="126"/>
    </row>
    <row r="260" spans="1:12" ht="15">
      <c r="A260" s="122"/>
      <c r="B260" s="3" t="s">
        <v>351</v>
      </c>
      <c r="C260" s="67">
        <v>31.5</v>
      </c>
      <c r="D260" s="80">
        <v>5.86</v>
      </c>
      <c r="E260" s="13">
        <v>1.55</v>
      </c>
      <c r="F260" s="14">
        <v>120</v>
      </c>
      <c r="G260" s="13">
        <f t="shared" si="17"/>
        <v>4.3100000000000005</v>
      </c>
      <c r="H260" s="14">
        <v>0</v>
      </c>
      <c r="I260" s="13">
        <f>1.05*31.5</f>
        <v>33.075</v>
      </c>
      <c r="J260" s="13">
        <f t="shared" si="18"/>
        <v>28.765</v>
      </c>
      <c r="K260" s="123"/>
      <c r="L260" s="126"/>
    </row>
    <row r="261" spans="1:12" ht="15">
      <c r="A261" s="122">
        <v>47</v>
      </c>
      <c r="B261" s="3" t="s">
        <v>206</v>
      </c>
      <c r="C261" s="67" t="s">
        <v>323</v>
      </c>
      <c r="D261" s="17">
        <v>18.95</v>
      </c>
      <c r="E261" s="13">
        <v>11</v>
      </c>
      <c r="F261" s="14">
        <v>120</v>
      </c>
      <c r="G261" s="13">
        <f t="shared" si="17"/>
        <v>7.949999999999999</v>
      </c>
      <c r="H261" s="14">
        <v>0</v>
      </c>
      <c r="I261" s="13">
        <f>1.05*16</f>
        <v>16.8</v>
      </c>
      <c r="J261" s="13">
        <f t="shared" si="18"/>
        <v>8.850000000000001</v>
      </c>
      <c r="K261" s="123">
        <f>MIN(J261:J263)</f>
        <v>8.850000000000001</v>
      </c>
      <c r="L261" s="126" t="s">
        <v>365</v>
      </c>
    </row>
    <row r="262" spans="1:12" ht="15">
      <c r="A262" s="122"/>
      <c r="B262" s="3" t="s">
        <v>350</v>
      </c>
      <c r="C262" s="67" t="s">
        <v>323</v>
      </c>
      <c r="D262" s="17">
        <v>12.9</v>
      </c>
      <c r="E262" s="13">
        <v>7</v>
      </c>
      <c r="F262" s="14"/>
      <c r="G262" s="13">
        <f t="shared" si="17"/>
        <v>5.9</v>
      </c>
      <c r="H262" s="14">
        <v>0</v>
      </c>
      <c r="I262" s="13">
        <f>1.05*16</f>
        <v>16.8</v>
      </c>
      <c r="J262" s="13">
        <f t="shared" si="18"/>
        <v>10.9</v>
      </c>
      <c r="K262" s="123"/>
      <c r="L262" s="126"/>
    </row>
    <row r="263" spans="1:12" ht="15">
      <c r="A263" s="122"/>
      <c r="B263" s="3" t="s">
        <v>351</v>
      </c>
      <c r="C263" s="67" t="s">
        <v>323</v>
      </c>
      <c r="D263" s="17">
        <v>6.05</v>
      </c>
      <c r="E263" s="13">
        <v>4</v>
      </c>
      <c r="F263" s="14">
        <v>120</v>
      </c>
      <c r="G263" s="13">
        <f t="shared" si="17"/>
        <v>2.05</v>
      </c>
      <c r="H263" s="14">
        <v>0</v>
      </c>
      <c r="I263" s="13">
        <f>1.05*16</f>
        <v>16.8</v>
      </c>
      <c r="J263" s="13">
        <f t="shared" si="18"/>
        <v>14.75</v>
      </c>
      <c r="K263" s="123"/>
      <c r="L263" s="126"/>
    </row>
    <row r="264" spans="1:12" ht="15">
      <c r="A264" s="14">
        <v>48</v>
      </c>
      <c r="B264" s="3" t="s">
        <v>207</v>
      </c>
      <c r="C264" s="67" t="s">
        <v>327</v>
      </c>
      <c r="D264" s="17">
        <v>6.91</v>
      </c>
      <c r="E264" s="13">
        <v>0</v>
      </c>
      <c r="F264" s="14">
        <v>0</v>
      </c>
      <c r="G264" s="13">
        <f t="shared" si="17"/>
        <v>6.91</v>
      </c>
      <c r="H264" s="14">
        <v>0</v>
      </c>
      <c r="I264" s="13">
        <f>1.05*25</f>
        <v>26.25</v>
      </c>
      <c r="J264" s="13">
        <f t="shared" si="18"/>
        <v>19.34</v>
      </c>
      <c r="K264" s="13">
        <f>J264</f>
        <v>19.34</v>
      </c>
      <c r="L264" s="28" t="s">
        <v>365</v>
      </c>
    </row>
    <row r="265" spans="1:12" ht="15">
      <c r="A265" s="14">
        <v>49</v>
      </c>
      <c r="B265" s="3" t="s">
        <v>208</v>
      </c>
      <c r="C265" s="67" t="s">
        <v>330</v>
      </c>
      <c r="D265" s="79">
        <v>1.19</v>
      </c>
      <c r="E265" s="13">
        <v>0</v>
      </c>
      <c r="F265" s="14">
        <v>0</v>
      </c>
      <c r="G265" s="13">
        <f t="shared" si="17"/>
        <v>1.19</v>
      </c>
      <c r="H265" s="14">
        <v>0</v>
      </c>
      <c r="I265" s="13">
        <f>1.05*10</f>
        <v>10.5</v>
      </c>
      <c r="J265" s="13">
        <f t="shared" si="18"/>
        <v>9.31</v>
      </c>
      <c r="K265" s="13">
        <f>J265</f>
        <v>9.31</v>
      </c>
      <c r="L265" s="28" t="s">
        <v>365</v>
      </c>
    </row>
    <row r="266" spans="1:12" ht="15">
      <c r="A266" s="14">
        <v>50</v>
      </c>
      <c r="B266" s="3" t="s">
        <v>209</v>
      </c>
      <c r="C266" s="67" t="s">
        <v>325</v>
      </c>
      <c r="D266" s="79">
        <v>3.62</v>
      </c>
      <c r="E266" s="13">
        <v>0.7</v>
      </c>
      <c r="F266" s="14">
        <v>120</v>
      </c>
      <c r="G266" s="13">
        <f t="shared" si="17"/>
        <v>2.92</v>
      </c>
      <c r="H266" s="14">
        <v>0</v>
      </c>
      <c r="I266" s="13">
        <f>1.05*6.3</f>
        <v>6.615</v>
      </c>
      <c r="J266" s="13">
        <f t="shared" si="18"/>
        <v>3.6950000000000003</v>
      </c>
      <c r="K266" s="13">
        <f>J266</f>
        <v>3.6950000000000003</v>
      </c>
      <c r="L266" s="28" t="s">
        <v>365</v>
      </c>
    </row>
    <row r="267" spans="1:12" ht="15">
      <c r="A267" s="122">
        <v>51</v>
      </c>
      <c r="B267" s="3" t="s">
        <v>210</v>
      </c>
      <c r="C267" s="67" t="s">
        <v>327</v>
      </c>
      <c r="D267" s="17">
        <v>16.5</v>
      </c>
      <c r="E267" s="13">
        <f>E268+E269</f>
        <v>29</v>
      </c>
      <c r="F267" s="14">
        <v>120</v>
      </c>
      <c r="G267" s="13">
        <f t="shared" si="17"/>
        <v>-12.5</v>
      </c>
      <c r="H267" s="14">
        <v>0</v>
      </c>
      <c r="I267" s="13">
        <f aca="true" t="shared" si="21" ref="I267:I272">1.05*25</f>
        <v>26.25</v>
      </c>
      <c r="J267" s="13">
        <f t="shared" si="18"/>
        <v>38.75</v>
      </c>
      <c r="K267" s="123">
        <f>MIN(J267:J269)</f>
        <v>28.05</v>
      </c>
      <c r="L267" s="126" t="s">
        <v>365</v>
      </c>
    </row>
    <row r="268" spans="1:12" ht="15">
      <c r="A268" s="122"/>
      <c r="B268" s="3" t="s">
        <v>350</v>
      </c>
      <c r="C268" s="67">
        <v>25</v>
      </c>
      <c r="D268" s="17">
        <v>6.4</v>
      </c>
      <c r="E268" s="13">
        <v>17.1</v>
      </c>
      <c r="F268" s="14"/>
      <c r="G268" s="13">
        <f t="shared" si="17"/>
        <v>-10.700000000000001</v>
      </c>
      <c r="H268" s="14">
        <v>0</v>
      </c>
      <c r="I268" s="13">
        <f t="shared" si="21"/>
        <v>26.25</v>
      </c>
      <c r="J268" s="13">
        <f t="shared" si="18"/>
        <v>36.95</v>
      </c>
      <c r="K268" s="123"/>
      <c r="L268" s="126"/>
    </row>
    <row r="269" spans="1:12" ht="15">
      <c r="A269" s="122"/>
      <c r="B269" s="3" t="s">
        <v>351</v>
      </c>
      <c r="C269" s="67">
        <v>25</v>
      </c>
      <c r="D269" s="17">
        <v>10.1</v>
      </c>
      <c r="E269" s="13">
        <v>11.9</v>
      </c>
      <c r="F269" s="14"/>
      <c r="G269" s="13">
        <f t="shared" si="17"/>
        <v>-1.8000000000000007</v>
      </c>
      <c r="H269" s="14">
        <v>0</v>
      </c>
      <c r="I269" s="13">
        <f t="shared" si="21"/>
        <v>26.25</v>
      </c>
      <c r="J269" s="13">
        <f t="shared" si="18"/>
        <v>28.05</v>
      </c>
      <c r="K269" s="123"/>
      <c r="L269" s="126"/>
    </row>
    <row r="270" spans="1:12" ht="15">
      <c r="A270" s="122">
        <v>52</v>
      </c>
      <c r="B270" s="3" t="s">
        <v>211</v>
      </c>
      <c r="C270" s="67" t="s">
        <v>327</v>
      </c>
      <c r="D270" s="17">
        <v>13.6</v>
      </c>
      <c r="E270" s="13">
        <v>0</v>
      </c>
      <c r="F270" s="14">
        <v>0</v>
      </c>
      <c r="G270" s="13">
        <f t="shared" si="17"/>
        <v>13.6</v>
      </c>
      <c r="H270" s="14">
        <v>0</v>
      </c>
      <c r="I270" s="13">
        <f t="shared" si="21"/>
        <v>26.25</v>
      </c>
      <c r="J270" s="13">
        <f t="shared" si="18"/>
        <v>12.65</v>
      </c>
      <c r="K270" s="123">
        <f>MIN(J270:J272)</f>
        <v>12.65</v>
      </c>
      <c r="L270" s="126" t="s">
        <v>365</v>
      </c>
    </row>
    <row r="271" spans="1:12" ht="15">
      <c r="A271" s="122"/>
      <c r="B271" s="3" t="s">
        <v>350</v>
      </c>
      <c r="C271" s="67">
        <v>25</v>
      </c>
      <c r="D271" s="17">
        <v>3.9</v>
      </c>
      <c r="E271" s="13"/>
      <c r="F271" s="14"/>
      <c r="G271" s="13">
        <f t="shared" si="17"/>
        <v>3.9</v>
      </c>
      <c r="H271" s="14">
        <v>0</v>
      </c>
      <c r="I271" s="13">
        <f t="shared" si="21"/>
        <v>26.25</v>
      </c>
      <c r="J271" s="13">
        <f t="shared" si="18"/>
        <v>22.35</v>
      </c>
      <c r="K271" s="123"/>
      <c r="L271" s="126"/>
    </row>
    <row r="272" spans="1:12" ht="15">
      <c r="A272" s="122"/>
      <c r="B272" s="3" t="s">
        <v>351</v>
      </c>
      <c r="C272" s="67">
        <v>25</v>
      </c>
      <c r="D272" s="17">
        <v>9.7</v>
      </c>
      <c r="E272" s="13">
        <v>0</v>
      </c>
      <c r="F272" s="14">
        <v>0</v>
      </c>
      <c r="G272" s="13">
        <f t="shared" si="17"/>
        <v>9.7</v>
      </c>
      <c r="H272" s="14">
        <v>0</v>
      </c>
      <c r="I272" s="13">
        <f t="shared" si="21"/>
        <v>26.25</v>
      </c>
      <c r="J272" s="13">
        <f t="shared" si="18"/>
        <v>16.55</v>
      </c>
      <c r="K272" s="123"/>
      <c r="L272" s="126"/>
    </row>
    <row r="273" spans="1:12" ht="15">
      <c r="A273" s="122">
        <v>53</v>
      </c>
      <c r="B273" s="3" t="s">
        <v>212</v>
      </c>
      <c r="C273" s="67" t="s">
        <v>330</v>
      </c>
      <c r="D273" s="17">
        <v>5.51</v>
      </c>
      <c r="E273" s="13">
        <f>E274+E275</f>
        <v>3.44</v>
      </c>
      <c r="F273" s="14">
        <v>120</v>
      </c>
      <c r="G273" s="13">
        <f t="shared" si="17"/>
        <v>2.07</v>
      </c>
      <c r="H273" s="14">
        <v>0</v>
      </c>
      <c r="I273" s="13">
        <f>1.05*10</f>
        <v>10.5</v>
      </c>
      <c r="J273" s="13">
        <f t="shared" si="18"/>
        <v>8.43</v>
      </c>
      <c r="K273" s="123">
        <f>MIN(J273:J275)</f>
        <v>7.630000000000001</v>
      </c>
      <c r="L273" s="126" t="s">
        <v>365</v>
      </c>
    </row>
    <row r="274" spans="1:12" ht="15">
      <c r="A274" s="122"/>
      <c r="B274" s="3" t="s">
        <v>350</v>
      </c>
      <c r="C274" s="67">
        <v>10</v>
      </c>
      <c r="D274" s="17">
        <v>1.2</v>
      </c>
      <c r="E274" s="13">
        <v>2</v>
      </c>
      <c r="F274" s="14"/>
      <c r="G274" s="13">
        <f t="shared" si="17"/>
        <v>-0.8</v>
      </c>
      <c r="H274" s="14">
        <v>0</v>
      </c>
      <c r="I274" s="13">
        <f>1.05*10</f>
        <v>10.5</v>
      </c>
      <c r="J274" s="13">
        <f t="shared" si="18"/>
        <v>11.3</v>
      </c>
      <c r="K274" s="123"/>
      <c r="L274" s="126"/>
    </row>
    <row r="275" spans="1:12" ht="15">
      <c r="A275" s="122"/>
      <c r="B275" s="3" t="s">
        <v>351</v>
      </c>
      <c r="C275" s="67">
        <v>10</v>
      </c>
      <c r="D275" s="17">
        <v>4.31</v>
      </c>
      <c r="E275" s="13">
        <v>1.44</v>
      </c>
      <c r="F275" s="14"/>
      <c r="G275" s="13">
        <f t="shared" si="17"/>
        <v>2.8699999999999997</v>
      </c>
      <c r="H275" s="14">
        <v>0</v>
      </c>
      <c r="I275" s="13">
        <f>1.05*10</f>
        <v>10.5</v>
      </c>
      <c r="J275" s="13">
        <f t="shared" si="18"/>
        <v>7.630000000000001</v>
      </c>
      <c r="K275" s="123"/>
      <c r="L275" s="126"/>
    </row>
    <row r="276" spans="1:12" ht="15">
      <c r="A276" s="122">
        <v>54</v>
      </c>
      <c r="B276" s="3" t="s">
        <v>213</v>
      </c>
      <c r="C276" s="67" t="s">
        <v>332</v>
      </c>
      <c r="D276" s="17">
        <v>5.7</v>
      </c>
      <c r="E276" s="13">
        <f>E277+E278</f>
        <v>9.59</v>
      </c>
      <c r="F276" s="14">
        <v>120</v>
      </c>
      <c r="G276" s="13">
        <f t="shared" si="17"/>
        <v>-3.8899999999999997</v>
      </c>
      <c r="H276" s="14">
        <v>0</v>
      </c>
      <c r="I276" s="13">
        <f>1.05*6.3</f>
        <v>6.615</v>
      </c>
      <c r="J276" s="13">
        <f t="shared" si="18"/>
        <v>10.504999999999999</v>
      </c>
      <c r="K276" s="123">
        <f>MIN(J276:J278)</f>
        <v>5.015000000000001</v>
      </c>
      <c r="L276" s="126" t="s">
        <v>365</v>
      </c>
    </row>
    <row r="277" spans="1:12" ht="15">
      <c r="A277" s="122"/>
      <c r="B277" s="3" t="s">
        <v>350</v>
      </c>
      <c r="C277" s="67" t="s">
        <v>332</v>
      </c>
      <c r="D277" s="17">
        <v>3.6</v>
      </c>
      <c r="E277" s="13">
        <v>9.09</v>
      </c>
      <c r="F277" s="14"/>
      <c r="G277" s="13">
        <f t="shared" si="17"/>
        <v>-5.49</v>
      </c>
      <c r="H277" s="14">
        <v>0</v>
      </c>
      <c r="I277" s="13">
        <f>1.05*6.3</f>
        <v>6.615</v>
      </c>
      <c r="J277" s="13">
        <f t="shared" si="18"/>
        <v>12.105</v>
      </c>
      <c r="K277" s="123"/>
      <c r="L277" s="126"/>
    </row>
    <row r="278" spans="1:12" ht="15">
      <c r="A278" s="122"/>
      <c r="B278" s="3" t="s">
        <v>351</v>
      </c>
      <c r="C278" s="67" t="s">
        <v>332</v>
      </c>
      <c r="D278" s="17">
        <v>2.1</v>
      </c>
      <c r="E278" s="13">
        <v>0.5</v>
      </c>
      <c r="F278" s="14">
        <v>120</v>
      </c>
      <c r="G278" s="13">
        <f t="shared" si="17"/>
        <v>1.6</v>
      </c>
      <c r="H278" s="14">
        <v>0</v>
      </c>
      <c r="I278" s="13">
        <f>1.05*6.3</f>
        <v>6.615</v>
      </c>
      <c r="J278" s="13">
        <f t="shared" si="18"/>
        <v>5.015000000000001</v>
      </c>
      <c r="K278" s="123"/>
      <c r="L278" s="126"/>
    </row>
    <row r="279" spans="1:12" ht="15">
      <c r="A279" s="122">
        <v>55</v>
      </c>
      <c r="B279" s="3" t="s">
        <v>214</v>
      </c>
      <c r="C279" s="67" t="s">
        <v>333</v>
      </c>
      <c r="D279" s="80">
        <v>1.01</v>
      </c>
      <c r="E279" s="13">
        <f>E281</f>
        <v>0.5</v>
      </c>
      <c r="F279" s="14">
        <v>120</v>
      </c>
      <c r="G279" s="13">
        <f t="shared" si="17"/>
        <v>0.51</v>
      </c>
      <c r="H279" s="14">
        <v>0</v>
      </c>
      <c r="I279" s="13">
        <f>1.05*10</f>
        <v>10.5</v>
      </c>
      <c r="J279" s="13">
        <f t="shared" si="18"/>
        <v>9.99</v>
      </c>
      <c r="K279" s="123">
        <f>MIN(J279:J281)</f>
        <v>9.83</v>
      </c>
      <c r="L279" s="126" t="s">
        <v>365</v>
      </c>
    </row>
    <row r="280" spans="1:12" ht="15">
      <c r="A280" s="122"/>
      <c r="B280" s="3" t="s">
        <v>350</v>
      </c>
      <c r="C280" s="67" t="s">
        <v>333</v>
      </c>
      <c r="D280" s="80">
        <v>0.67</v>
      </c>
      <c r="E280" s="13"/>
      <c r="F280" s="14"/>
      <c r="G280" s="13">
        <f t="shared" si="17"/>
        <v>0.67</v>
      </c>
      <c r="H280" s="14">
        <v>0</v>
      </c>
      <c r="I280" s="13">
        <f>1.05*10</f>
        <v>10.5</v>
      </c>
      <c r="J280" s="13">
        <f t="shared" si="18"/>
        <v>9.83</v>
      </c>
      <c r="K280" s="123"/>
      <c r="L280" s="126"/>
    </row>
    <row r="281" spans="1:12" ht="15">
      <c r="A281" s="122"/>
      <c r="B281" s="3" t="s">
        <v>351</v>
      </c>
      <c r="C281" s="67" t="s">
        <v>333</v>
      </c>
      <c r="D281" s="80">
        <v>0.34</v>
      </c>
      <c r="E281" s="13">
        <v>0.5</v>
      </c>
      <c r="F281" s="14">
        <v>120</v>
      </c>
      <c r="G281" s="13">
        <f aca="true" t="shared" si="22" ref="G281:G344">D281-E281</f>
        <v>-0.15999999999999998</v>
      </c>
      <c r="H281" s="14">
        <v>0</v>
      </c>
      <c r="I281" s="13">
        <f>1.05*10</f>
        <v>10.5</v>
      </c>
      <c r="J281" s="13">
        <f t="shared" si="18"/>
        <v>10.66</v>
      </c>
      <c r="K281" s="123"/>
      <c r="L281" s="126"/>
    </row>
    <row r="282" spans="1:12" ht="15">
      <c r="A282" s="122">
        <v>56</v>
      </c>
      <c r="B282" s="3" t="s">
        <v>215</v>
      </c>
      <c r="C282" s="67" t="s">
        <v>324</v>
      </c>
      <c r="D282" s="80">
        <v>6.32</v>
      </c>
      <c r="E282" s="13">
        <f>E283+E284</f>
        <v>17.4</v>
      </c>
      <c r="F282" s="14">
        <v>120</v>
      </c>
      <c r="G282" s="13">
        <f t="shared" si="22"/>
        <v>-11.079999999999998</v>
      </c>
      <c r="H282" s="14">
        <v>0</v>
      </c>
      <c r="I282" s="13">
        <f>1.05*16</f>
        <v>16.8</v>
      </c>
      <c r="J282" s="13">
        <f aca="true" t="shared" si="23" ref="J282:J345">I282-H282-G282</f>
        <v>27.88</v>
      </c>
      <c r="K282" s="123">
        <f>MIN(J282:J284)</f>
        <v>17.08</v>
      </c>
      <c r="L282" s="126" t="s">
        <v>365</v>
      </c>
    </row>
    <row r="283" spans="1:12" ht="15">
      <c r="A283" s="122"/>
      <c r="B283" s="3" t="s">
        <v>350</v>
      </c>
      <c r="C283" s="67">
        <v>16</v>
      </c>
      <c r="D283" s="80">
        <v>2</v>
      </c>
      <c r="E283" s="13">
        <v>12.8</v>
      </c>
      <c r="F283" s="14"/>
      <c r="G283" s="13">
        <f t="shared" si="22"/>
        <v>-10.8</v>
      </c>
      <c r="H283" s="14">
        <v>0</v>
      </c>
      <c r="I283" s="13">
        <f>1.05*16</f>
        <v>16.8</v>
      </c>
      <c r="J283" s="13">
        <f t="shared" si="23"/>
        <v>27.6</v>
      </c>
      <c r="K283" s="123"/>
      <c r="L283" s="126"/>
    </row>
    <row r="284" spans="1:12" ht="15">
      <c r="A284" s="122"/>
      <c r="B284" s="3" t="s">
        <v>351</v>
      </c>
      <c r="C284" s="67">
        <v>16</v>
      </c>
      <c r="D284" s="80">
        <v>4.32</v>
      </c>
      <c r="E284" s="13">
        <v>4.6</v>
      </c>
      <c r="F284" s="14">
        <v>120</v>
      </c>
      <c r="G284" s="13">
        <f t="shared" si="22"/>
        <v>-0.27999999999999936</v>
      </c>
      <c r="H284" s="14">
        <v>0</v>
      </c>
      <c r="I284" s="13">
        <f>1.05*16</f>
        <v>16.8</v>
      </c>
      <c r="J284" s="13">
        <f t="shared" si="23"/>
        <v>17.08</v>
      </c>
      <c r="K284" s="123"/>
      <c r="L284" s="126"/>
    </row>
    <row r="285" spans="1:12" ht="15">
      <c r="A285" s="122">
        <v>57</v>
      </c>
      <c r="B285" s="3" t="s">
        <v>216</v>
      </c>
      <c r="C285" s="67" t="s">
        <v>327</v>
      </c>
      <c r="D285" s="17">
        <v>5.44</v>
      </c>
      <c r="E285" s="13">
        <f>E286+E287</f>
        <v>12.34</v>
      </c>
      <c r="F285" s="14">
        <v>120</v>
      </c>
      <c r="G285" s="13">
        <f t="shared" si="22"/>
        <v>-6.8999999999999995</v>
      </c>
      <c r="H285" s="14">
        <v>0</v>
      </c>
      <c r="I285" s="13">
        <f>1.05*25</f>
        <v>26.25</v>
      </c>
      <c r="J285" s="13">
        <f t="shared" si="23"/>
        <v>33.15</v>
      </c>
      <c r="K285" s="123">
        <f>MIN(J285:J287)</f>
        <v>24.41</v>
      </c>
      <c r="L285" s="126" t="s">
        <v>365</v>
      </c>
    </row>
    <row r="286" spans="1:12" ht="15">
      <c r="A286" s="122"/>
      <c r="B286" s="3" t="s">
        <v>350</v>
      </c>
      <c r="C286" s="67">
        <v>25</v>
      </c>
      <c r="D286" s="17">
        <v>3.38</v>
      </c>
      <c r="E286" s="13">
        <v>12.12</v>
      </c>
      <c r="F286" s="14"/>
      <c r="G286" s="13">
        <f t="shared" si="22"/>
        <v>-8.739999999999998</v>
      </c>
      <c r="H286" s="14">
        <v>0</v>
      </c>
      <c r="I286" s="13">
        <f>1.05*25</f>
        <v>26.25</v>
      </c>
      <c r="J286" s="13">
        <f t="shared" si="23"/>
        <v>34.989999999999995</v>
      </c>
      <c r="K286" s="123"/>
      <c r="L286" s="126"/>
    </row>
    <row r="287" spans="1:12" ht="15">
      <c r="A287" s="122"/>
      <c r="B287" s="3" t="s">
        <v>351</v>
      </c>
      <c r="C287" s="67">
        <v>25</v>
      </c>
      <c r="D287" s="17">
        <v>2.06</v>
      </c>
      <c r="E287" s="13">
        <v>0.22</v>
      </c>
      <c r="F287" s="14">
        <v>10</v>
      </c>
      <c r="G287" s="13">
        <f t="shared" si="22"/>
        <v>1.84</v>
      </c>
      <c r="H287" s="14">
        <v>0</v>
      </c>
      <c r="I287" s="13">
        <f>1.05*25</f>
        <v>26.25</v>
      </c>
      <c r="J287" s="13">
        <f t="shared" si="23"/>
        <v>24.41</v>
      </c>
      <c r="K287" s="123"/>
      <c r="L287" s="126"/>
    </row>
    <row r="288" spans="1:12" ht="15">
      <c r="A288" s="122">
        <v>58</v>
      </c>
      <c r="B288" s="3" t="s">
        <v>217</v>
      </c>
      <c r="C288" s="67" t="s">
        <v>334</v>
      </c>
      <c r="D288" s="80">
        <v>5.69</v>
      </c>
      <c r="E288" s="13">
        <f>E289+E290</f>
        <v>6.3</v>
      </c>
      <c r="F288" s="14">
        <v>80</v>
      </c>
      <c r="G288" s="13">
        <f t="shared" si="22"/>
        <v>-0.6099999999999994</v>
      </c>
      <c r="H288" s="14">
        <v>0</v>
      </c>
      <c r="I288" s="13">
        <f>1.05*7.5</f>
        <v>7.875</v>
      </c>
      <c r="J288" s="13">
        <f t="shared" si="23"/>
        <v>8.485</v>
      </c>
      <c r="K288" s="123">
        <f>MIN(J288:J290)</f>
        <v>5.3149999999999995</v>
      </c>
      <c r="L288" s="126" t="s">
        <v>365</v>
      </c>
    </row>
    <row r="289" spans="1:12" ht="15">
      <c r="A289" s="122"/>
      <c r="B289" s="3" t="s">
        <v>350</v>
      </c>
      <c r="C289" s="67" t="s">
        <v>334</v>
      </c>
      <c r="D289" s="80">
        <v>0.73</v>
      </c>
      <c r="E289" s="13">
        <v>3.9</v>
      </c>
      <c r="F289" s="14"/>
      <c r="G289" s="13">
        <f t="shared" si="22"/>
        <v>-3.17</v>
      </c>
      <c r="H289" s="14">
        <v>0</v>
      </c>
      <c r="I289" s="13">
        <f>1.05*7.5</f>
        <v>7.875</v>
      </c>
      <c r="J289" s="13">
        <f t="shared" si="23"/>
        <v>11.045</v>
      </c>
      <c r="K289" s="123"/>
      <c r="L289" s="126"/>
    </row>
    <row r="290" spans="1:12" ht="15">
      <c r="A290" s="122"/>
      <c r="B290" s="3" t="s">
        <v>351</v>
      </c>
      <c r="C290" s="67" t="s">
        <v>334</v>
      </c>
      <c r="D290" s="80">
        <v>4.96</v>
      </c>
      <c r="E290" s="13">
        <v>2.4</v>
      </c>
      <c r="F290" s="14">
        <v>80</v>
      </c>
      <c r="G290" s="13">
        <f t="shared" si="22"/>
        <v>2.56</v>
      </c>
      <c r="H290" s="14">
        <v>0</v>
      </c>
      <c r="I290" s="13">
        <f>1.05*7.5</f>
        <v>7.875</v>
      </c>
      <c r="J290" s="13">
        <f t="shared" si="23"/>
        <v>5.3149999999999995</v>
      </c>
      <c r="K290" s="123"/>
      <c r="L290" s="126"/>
    </row>
    <row r="291" spans="1:12" ht="15">
      <c r="A291" s="122">
        <v>59</v>
      </c>
      <c r="B291" s="3" t="s">
        <v>218</v>
      </c>
      <c r="C291" s="67" t="s">
        <v>324</v>
      </c>
      <c r="D291" s="17">
        <v>6.15</v>
      </c>
      <c r="E291" s="13">
        <f>E292+E293</f>
        <v>9.379999999999999</v>
      </c>
      <c r="F291" s="14">
        <v>10</v>
      </c>
      <c r="G291" s="13">
        <f t="shared" si="22"/>
        <v>-3.2299999999999986</v>
      </c>
      <c r="H291" s="14">
        <v>0</v>
      </c>
      <c r="I291" s="13">
        <f>1.05*16</f>
        <v>16.8</v>
      </c>
      <c r="J291" s="13">
        <f t="shared" si="23"/>
        <v>20.03</v>
      </c>
      <c r="K291" s="123">
        <f>MIN(J291:J293)</f>
        <v>15.06</v>
      </c>
      <c r="L291" s="126" t="s">
        <v>365</v>
      </c>
    </row>
    <row r="292" spans="1:12" ht="15">
      <c r="A292" s="122"/>
      <c r="B292" s="3" t="s">
        <v>350</v>
      </c>
      <c r="C292" s="67">
        <v>16</v>
      </c>
      <c r="D292" s="17">
        <v>4.12</v>
      </c>
      <c r="E292" s="13">
        <v>9.09</v>
      </c>
      <c r="F292" s="14"/>
      <c r="G292" s="13">
        <f t="shared" si="22"/>
        <v>-4.97</v>
      </c>
      <c r="H292" s="14">
        <v>0</v>
      </c>
      <c r="I292" s="13">
        <f>1.05*16</f>
        <v>16.8</v>
      </c>
      <c r="J292" s="13">
        <f t="shared" si="23"/>
        <v>21.77</v>
      </c>
      <c r="K292" s="123"/>
      <c r="L292" s="126"/>
    </row>
    <row r="293" spans="1:12" ht="15">
      <c r="A293" s="122"/>
      <c r="B293" s="3" t="s">
        <v>351</v>
      </c>
      <c r="C293" s="67">
        <v>16</v>
      </c>
      <c r="D293" s="17">
        <v>2.03</v>
      </c>
      <c r="E293" s="13">
        <v>0.29</v>
      </c>
      <c r="F293" s="14">
        <v>120</v>
      </c>
      <c r="G293" s="13">
        <f t="shared" si="22"/>
        <v>1.7399999999999998</v>
      </c>
      <c r="H293" s="14">
        <v>0</v>
      </c>
      <c r="I293" s="13">
        <f>1.05*16</f>
        <v>16.8</v>
      </c>
      <c r="J293" s="13">
        <f t="shared" si="23"/>
        <v>15.06</v>
      </c>
      <c r="K293" s="123"/>
      <c r="L293" s="126"/>
    </row>
    <row r="294" spans="1:12" ht="15">
      <c r="A294" s="122">
        <v>60</v>
      </c>
      <c r="B294" s="3" t="s">
        <v>219</v>
      </c>
      <c r="C294" s="67" t="s">
        <v>325</v>
      </c>
      <c r="D294" s="17">
        <v>3.34</v>
      </c>
      <c r="E294" s="13">
        <v>8.25</v>
      </c>
      <c r="F294" s="14">
        <v>120</v>
      </c>
      <c r="G294" s="13">
        <f t="shared" si="22"/>
        <v>-4.91</v>
      </c>
      <c r="H294" s="14">
        <v>0</v>
      </c>
      <c r="I294" s="13">
        <f>1.05*6.3</f>
        <v>6.615</v>
      </c>
      <c r="J294" s="13">
        <f t="shared" si="23"/>
        <v>11.525</v>
      </c>
      <c r="K294" s="123">
        <f>MIN(J294:J296)</f>
        <v>7.085</v>
      </c>
      <c r="L294" s="126" t="s">
        <v>365</v>
      </c>
    </row>
    <row r="295" spans="1:12" ht="15">
      <c r="A295" s="122"/>
      <c r="B295" s="3" t="s">
        <v>350</v>
      </c>
      <c r="C295" s="67">
        <v>6.3</v>
      </c>
      <c r="D295" s="17">
        <v>2.56</v>
      </c>
      <c r="E295" s="13">
        <v>7</v>
      </c>
      <c r="F295" s="14"/>
      <c r="G295" s="13">
        <f t="shared" si="22"/>
        <v>-4.4399999999999995</v>
      </c>
      <c r="H295" s="14">
        <v>0</v>
      </c>
      <c r="I295" s="13">
        <f>1.05*6.3</f>
        <v>6.615</v>
      </c>
      <c r="J295" s="13">
        <f t="shared" si="23"/>
        <v>11.055</v>
      </c>
      <c r="K295" s="123"/>
      <c r="L295" s="126"/>
    </row>
    <row r="296" spans="1:12" ht="15">
      <c r="A296" s="122"/>
      <c r="B296" s="3" t="s">
        <v>351</v>
      </c>
      <c r="C296" s="67">
        <v>6.3</v>
      </c>
      <c r="D296" s="17">
        <v>0.78</v>
      </c>
      <c r="E296" s="13">
        <v>1.25</v>
      </c>
      <c r="F296" s="14">
        <v>129</v>
      </c>
      <c r="G296" s="13">
        <f t="shared" si="22"/>
        <v>-0.47</v>
      </c>
      <c r="H296" s="14">
        <v>0</v>
      </c>
      <c r="I296" s="13">
        <f>1.05*6.3</f>
        <v>6.615</v>
      </c>
      <c r="J296" s="13">
        <f t="shared" si="23"/>
        <v>7.085</v>
      </c>
      <c r="K296" s="123"/>
      <c r="L296" s="126"/>
    </row>
    <row r="297" spans="1:12" ht="15">
      <c r="A297" s="122">
        <v>61</v>
      </c>
      <c r="B297" s="3" t="s">
        <v>220</v>
      </c>
      <c r="C297" s="67" t="s">
        <v>330</v>
      </c>
      <c r="D297" s="17">
        <v>4.4</v>
      </c>
      <c r="E297" s="13">
        <v>13.73</v>
      </c>
      <c r="F297" s="14">
        <v>120</v>
      </c>
      <c r="G297" s="13">
        <f t="shared" si="22"/>
        <v>-9.33</v>
      </c>
      <c r="H297" s="14">
        <v>0</v>
      </c>
      <c r="I297" s="13">
        <f>1.05*10</f>
        <v>10.5</v>
      </c>
      <c r="J297" s="13">
        <f t="shared" si="23"/>
        <v>19.83</v>
      </c>
      <c r="K297" s="123">
        <f>MIN(J297:J299)</f>
        <v>12.03</v>
      </c>
      <c r="L297" s="126" t="s">
        <v>365</v>
      </c>
    </row>
    <row r="298" spans="1:12" ht="15">
      <c r="A298" s="122"/>
      <c r="B298" s="3" t="s">
        <v>350</v>
      </c>
      <c r="C298" s="67">
        <v>10</v>
      </c>
      <c r="D298" s="17">
        <v>3.8</v>
      </c>
      <c r="E298" s="13">
        <v>11.2</v>
      </c>
      <c r="F298" s="14"/>
      <c r="G298" s="13">
        <f t="shared" si="22"/>
        <v>-7.3999999999999995</v>
      </c>
      <c r="H298" s="14">
        <v>0</v>
      </c>
      <c r="I298" s="13">
        <f>1.05*10</f>
        <v>10.5</v>
      </c>
      <c r="J298" s="13">
        <f t="shared" si="23"/>
        <v>17.9</v>
      </c>
      <c r="K298" s="123"/>
      <c r="L298" s="126"/>
    </row>
    <row r="299" spans="1:12" ht="15">
      <c r="A299" s="122"/>
      <c r="B299" s="3" t="s">
        <v>351</v>
      </c>
      <c r="C299" s="67">
        <v>10</v>
      </c>
      <c r="D299" s="17">
        <v>1</v>
      </c>
      <c r="E299" s="13">
        <v>2.53</v>
      </c>
      <c r="F299" s="14">
        <v>120</v>
      </c>
      <c r="G299" s="13">
        <f t="shared" si="22"/>
        <v>-1.5299999999999998</v>
      </c>
      <c r="H299" s="14">
        <v>0</v>
      </c>
      <c r="I299" s="13">
        <f>1.05*10</f>
        <v>10.5</v>
      </c>
      <c r="J299" s="13">
        <f t="shared" si="23"/>
        <v>12.03</v>
      </c>
      <c r="K299" s="123"/>
      <c r="L299" s="126"/>
    </row>
    <row r="300" spans="1:12" ht="15">
      <c r="A300" s="122">
        <v>62</v>
      </c>
      <c r="B300" s="3" t="s">
        <v>221</v>
      </c>
      <c r="C300" s="67" t="s">
        <v>327</v>
      </c>
      <c r="D300" s="17">
        <v>11.28</v>
      </c>
      <c r="E300" s="13">
        <f>E301+E302</f>
        <v>12.899999999999999</v>
      </c>
      <c r="F300" s="14">
        <v>120</v>
      </c>
      <c r="G300" s="13">
        <f t="shared" si="22"/>
        <v>-1.6199999999999992</v>
      </c>
      <c r="H300" s="14">
        <v>0</v>
      </c>
      <c r="I300" s="13">
        <f>1.05*25</f>
        <v>26.25</v>
      </c>
      <c r="J300" s="13">
        <f t="shared" si="23"/>
        <v>27.869999999999997</v>
      </c>
      <c r="K300" s="123">
        <f>MIN(J300:J302)</f>
        <v>21.3</v>
      </c>
      <c r="L300" s="126" t="s">
        <v>365</v>
      </c>
    </row>
    <row r="301" spans="1:12" ht="15">
      <c r="A301" s="122"/>
      <c r="B301" s="3" t="s">
        <v>350</v>
      </c>
      <c r="C301" s="67">
        <v>25</v>
      </c>
      <c r="D301" s="17">
        <v>5.55</v>
      </c>
      <c r="E301" s="13">
        <v>12.12</v>
      </c>
      <c r="F301" s="14"/>
      <c r="G301" s="13">
        <f t="shared" si="22"/>
        <v>-6.569999999999999</v>
      </c>
      <c r="H301" s="14">
        <v>0</v>
      </c>
      <c r="I301" s="13">
        <f>1.05*25</f>
        <v>26.25</v>
      </c>
      <c r="J301" s="13">
        <f t="shared" si="23"/>
        <v>32.82</v>
      </c>
      <c r="K301" s="123"/>
      <c r="L301" s="126"/>
    </row>
    <row r="302" spans="1:12" ht="15">
      <c r="A302" s="122"/>
      <c r="B302" s="3" t="s">
        <v>351</v>
      </c>
      <c r="C302" s="67">
        <v>25</v>
      </c>
      <c r="D302" s="17">
        <v>5.73</v>
      </c>
      <c r="E302" s="13">
        <v>0.78</v>
      </c>
      <c r="F302" s="14">
        <v>120</v>
      </c>
      <c r="G302" s="13">
        <f t="shared" si="22"/>
        <v>4.95</v>
      </c>
      <c r="H302" s="14">
        <v>0</v>
      </c>
      <c r="I302" s="13">
        <f>1.05*25</f>
        <v>26.25</v>
      </c>
      <c r="J302" s="13">
        <f t="shared" si="23"/>
        <v>21.3</v>
      </c>
      <c r="K302" s="123"/>
      <c r="L302" s="126"/>
    </row>
    <row r="303" spans="1:12" ht="15">
      <c r="A303" s="122">
        <v>63</v>
      </c>
      <c r="B303" s="3" t="s">
        <v>222</v>
      </c>
      <c r="C303" s="67" t="s">
        <v>334</v>
      </c>
      <c r="D303" s="17">
        <v>2.56</v>
      </c>
      <c r="E303" s="13">
        <f>E304+E305</f>
        <v>6.31</v>
      </c>
      <c r="F303" s="14">
        <v>10</v>
      </c>
      <c r="G303" s="13">
        <f t="shared" si="22"/>
        <v>-3.7499999999999996</v>
      </c>
      <c r="H303" s="14">
        <v>0</v>
      </c>
      <c r="I303" s="13">
        <f>1.05*7.5</f>
        <v>7.875</v>
      </c>
      <c r="J303" s="13">
        <f t="shared" si="23"/>
        <v>11.625</v>
      </c>
      <c r="K303" s="123">
        <f>MIN(J303:J305)</f>
        <v>6.9399999999999995</v>
      </c>
      <c r="L303" s="126" t="s">
        <v>365</v>
      </c>
    </row>
    <row r="304" spans="1:12" ht="15">
      <c r="A304" s="122"/>
      <c r="B304" s="3" t="s">
        <v>350</v>
      </c>
      <c r="C304" s="67" t="s">
        <v>334</v>
      </c>
      <c r="D304" s="17">
        <v>1.38</v>
      </c>
      <c r="E304" s="13">
        <v>6.06</v>
      </c>
      <c r="F304" s="14"/>
      <c r="G304" s="13">
        <f t="shared" si="22"/>
        <v>-4.68</v>
      </c>
      <c r="H304" s="14">
        <v>0</v>
      </c>
      <c r="I304" s="13">
        <v>7.88</v>
      </c>
      <c r="J304" s="13">
        <f t="shared" si="23"/>
        <v>12.559999999999999</v>
      </c>
      <c r="K304" s="123"/>
      <c r="L304" s="126"/>
    </row>
    <row r="305" spans="1:12" ht="15">
      <c r="A305" s="122"/>
      <c r="B305" s="3" t="s">
        <v>351</v>
      </c>
      <c r="C305" s="67" t="s">
        <v>334</v>
      </c>
      <c r="D305" s="17">
        <v>1.19</v>
      </c>
      <c r="E305" s="13">
        <v>0.25</v>
      </c>
      <c r="F305" s="14">
        <v>10</v>
      </c>
      <c r="G305" s="13">
        <f t="shared" si="22"/>
        <v>0.94</v>
      </c>
      <c r="H305" s="14">
        <v>0</v>
      </c>
      <c r="I305" s="13">
        <v>7.88</v>
      </c>
      <c r="J305" s="13">
        <f t="shared" si="23"/>
        <v>6.9399999999999995</v>
      </c>
      <c r="K305" s="123"/>
      <c r="L305" s="126"/>
    </row>
    <row r="306" spans="1:12" ht="15">
      <c r="A306" s="14">
        <v>64</v>
      </c>
      <c r="B306" s="3" t="s">
        <v>223</v>
      </c>
      <c r="C306" s="67" t="s">
        <v>326</v>
      </c>
      <c r="D306" s="17">
        <v>0.42</v>
      </c>
      <c r="E306" s="13">
        <v>0.2</v>
      </c>
      <c r="F306" s="14">
        <v>120</v>
      </c>
      <c r="G306" s="13">
        <f t="shared" si="22"/>
        <v>0.21999999999999997</v>
      </c>
      <c r="H306" s="14">
        <v>0</v>
      </c>
      <c r="I306" s="13">
        <f>1.05*2.5</f>
        <v>2.625</v>
      </c>
      <c r="J306" s="13">
        <f t="shared" si="23"/>
        <v>2.4050000000000002</v>
      </c>
      <c r="K306" s="13">
        <f>J306</f>
        <v>2.4050000000000002</v>
      </c>
      <c r="L306" s="28" t="s">
        <v>365</v>
      </c>
    </row>
    <row r="307" spans="1:12" ht="15">
      <c r="A307" s="14">
        <v>65</v>
      </c>
      <c r="B307" s="3" t="s">
        <v>224</v>
      </c>
      <c r="C307" s="67" t="s">
        <v>335</v>
      </c>
      <c r="D307" s="17">
        <v>0.5</v>
      </c>
      <c r="E307" s="13">
        <v>0.37</v>
      </c>
      <c r="F307" s="14">
        <v>120</v>
      </c>
      <c r="G307" s="13">
        <f t="shared" si="22"/>
        <v>0.13</v>
      </c>
      <c r="H307" s="14">
        <v>0</v>
      </c>
      <c r="I307" s="13">
        <f>1.05*1.6</f>
        <v>1.6800000000000002</v>
      </c>
      <c r="J307" s="13">
        <f t="shared" si="23"/>
        <v>1.5500000000000003</v>
      </c>
      <c r="K307" s="13">
        <f>J307</f>
        <v>1.5500000000000003</v>
      </c>
      <c r="L307" s="28" t="s">
        <v>365</v>
      </c>
    </row>
    <row r="308" spans="1:12" ht="15">
      <c r="A308" s="14">
        <v>66</v>
      </c>
      <c r="B308" s="3" t="s">
        <v>225</v>
      </c>
      <c r="C308" s="67" t="s">
        <v>336</v>
      </c>
      <c r="D308" s="17">
        <v>1.4</v>
      </c>
      <c r="E308" s="13">
        <v>1.1</v>
      </c>
      <c r="F308" s="14">
        <v>80</v>
      </c>
      <c r="G308" s="13">
        <f t="shared" si="22"/>
        <v>0.2999999999999998</v>
      </c>
      <c r="H308" s="14">
        <v>0</v>
      </c>
      <c r="I308" s="13">
        <f>1.05*4</f>
        <v>4.2</v>
      </c>
      <c r="J308" s="13">
        <f t="shared" si="23"/>
        <v>3.9000000000000004</v>
      </c>
      <c r="K308" s="13">
        <f>J308</f>
        <v>3.9000000000000004</v>
      </c>
      <c r="L308" s="28" t="s">
        <v>365</v>
      </c>
    </row>
    <row r="309" spans="1:12" ht="15">
      <c r="A309" s="14">
        <v>67</v>
      </c>
      <c r="B309" s="3" t="s">
        <v>37</v>
      </c>
      <c r="C309" s="67" t="s">
        <v>340</v>
      </c>
      <c r="D309" s="17">
        <v>0.23</v>
      </c>
      <c r="E309" s="13">
        <v>1.43</v>
      </c>
      <c r="F309" s="14">
        <v>120</v>
      </c>
      <c r="G309" s="13">
        <f t="shared" si="22"/>
        <v>-1.2</v>
      </c>
      <c r="H309" s="14">
        <v>0</v>
      </c>
      <c r="I309" s="13">
        <f>1.05*1.6</f>
        <v>1.6800000000000002</v>
      </c>
      <c r="J309" s="13">
        <f t="shared" si="23"/>
        <v>2.88</v>
      </c>
      <c r="K309" s="13">
        <f aca="true" t="shared" si="24" ref="K309:K372">J309</f>
        <v>2.88</v>
      </c>
      <c r="L309" s="28" t="s">
        <v>365</v>
      </c>
    </row>
    <row r="310" spans="1:12" ht="15">
      <c r="A310" s="14">
        <v>68</v>
      </c>
      <c r="B310" s="3" t="s">
        <v>226</v>
      </c>
      <c r="C310" s="67" t="s">
        <v>336</v>
      </c>
      <c r="D310" s="17">
        <v>1.26</v>
      </c>
      <c r="E310" s="13">
        <v>6.1</v>
      </c>
      <c r="F310" s="14">
        <v>0</v>
      </c>
      <c r="G310" s="13">
        <f t="shared" si="22"/>
        <v>-4.84</v>
      </c>
      <c r="H310" s="14">
        <v>0</v>
      </c>
      <c r="I310" s="13">
        <f>1.05*4</f>
        <v>4.2</v>
      </c>
      <c r="J310" s="13">
        <f t="shared" si="23"/>
        <v>9.04</v>
      </c>
      <c r="K310" s="13">
        <f t="shared" si="24"/>
        <v>9.04</v>
      </c>
      <c r="L310" s="28" t="s">
        <v>365</v>
      </c>
    </row>
    <row r="311" spans="1:12" ht="15">
      <c r="A311" s="14">
        <v>69</v>
      </c>
      <c r="B311" s="3" t="s">
        <v>227</v>
      </c>
      <c r="C311" s="67" t="s">
        <v>337</v>
      </c>
      <c r="D311" s="79">
        <v>0.49</v>
      </c>
      <c r="E311" s="13">
        <v>0.15</v>
      </c>
      <c r="F311" s="14">
        <v>120</v>
      </c>
      <c r="G311" s="13">
        <f t="shared" si="22"/>
        <v>0.33999999999999997</v>
      </c>
      <c r="H311" s="14">
        <v>0</v>
      </c>
      <c r="I311" s="13">
        <f>1.05*1</f>
        <v>1.05</v>
      </c>
      <c r="J311" s="13">
        <f t="shared" si="23"/>
        <v>0.7100000000000001</v>
      </c>
      <c r="K311" s="13">
        <f t="shared" si="24"/>
        <v>0.7100000000000001</v>
      </c>
      <c r="L311" s="28" t="s">
        <v>365</v>
      </c>
    </row>
    <row r="312" spans="1:12" ht="15">
      <c r="A312" s="14">
        <v>70</v>
      </c>
      <c r="B312" s="3" t="s">
        <v>228</v>
      </c>
      <c r="C312" s="67" t="s">
        <v>338</v>
      </c>
      <c r="D312" s="17">
        <v>0.99</v>
      </c>
      <c r="E312" s="13">
        <v>0.29</v>
      </c>
      <c r="F312" s="14">
        <v>120</v>
      </c>
      <c r="G312" s="13">
        <f t="shared" si="22"/>
        <v>0.7</v>
      </c>
      <c r="H312" s="14">
        <v>0</v>
      </c>
      <c r="I312" s="13">
        <f>1.05*2.5</f>
        <v>2.625</v>
      </c>
      <c r="J312" s="13">
        <f t="shared" si="23"/>
        <v>1.925</v>
      </c>
      <c r="K312" s="13">
        <f t="shared" si="24"/>
        <v>1.925</v>
      </c>
      <c r="L312" s="28" t="s">
        <v>365</v>
      </c>
    </row>
    <row r="313" spans="1:12" ht="15">
      <c r="A313" s="14">
        <v>71</v>
      </c>
      <c r="B313" s="3" t="s">
        <v>229</v>
      </c>
      <c r="C313" s="67" t="s">
        <v>326</v>
      </c>
      <c r="D313" s="17">
        <v>0.5</v>
      </c>
      <c r="E313" s="13">
        <v>0.41</v>
      </c>
      <c r="F313" s="14">
        <v>120</v>
      </c>
      <c r="G313" s="13">
        <f t="shared" si="22"/>
        <v>0.09000000000000002</v>
      </c>
      <c r="H313" s="14">
        <v>0</v>
      </c>
      <c r="I313" s="13">
        <f>1.05*2.5</f>
        <v>2.625</v>
      </c>
      <c r="J313" s="13">
        <f t="shared" si="23"/>
        <v>2.535</v>
      </c>
      <c r="K313" s="13">
        <f t="shared" si="24"/>
        <v>2.535</v>
      </c>
      <c r="L313" s="28" t="s">
        <v>365</v>
      </c>
    </row>
    <row r="314" spans="1:12" ht="15">
      <c r="A314" s="14">
        <v>72</v>
      </c>
      <c r="B314" s="3" t="s">
        <v>230</v>
      </c>
      <c r="C314" s="67" t="s">
        <v>339</v>
      </c>
      <c r="D314" s="79">
        <v>1.17</v>
      </c>
      <c r="E314" s="13">
        <v>0.4</v>
      </c>
      <c r="F314" s="14">
        <v>120</v>
      </c>
      <c r="G314" s="13">
        <f t="shared" si="22"/>
        <v>0.7699999999999999</v>
      </c>
      <c r="H314" s="14">
        <v>0</v>
      </c>
      <c r="I314" s="13">
        <f>1.05*4</f>
        <v>4.2</v>
      </c>
      <c r="J314" s="13">
        <f t="shared" si="23"/>
        <v>3.43</v>
      </c>
      <c r="K314" s="13">
        <f t="shared" si="24"/>
        <v>3.43</v>
      </c>
      <c r="L314" s="28" t="s">
        <v>365</v>
      </c>
    </row>
    <row r="315" spans="1:12" ht="15">
      <c r="A315" s="14">
        <v>73</v>
      </c>
      <c r="B315" s="3" t="s">
        <v>231</v>
      </c>
      <c r="C315" s="67" t="s">
        <v>340</v>
      </c>
      <c r="D315" s="17">
        <v>0.8</v>
      </c>
      <c r="E315" s="13">
        <v>0.22</v>
      </c>
      <c r="F315" s="14">
        <v>120</v>
      </c>
      <c r="G315" s="13">
        <f t="shared" si="22"/>
        <v>0.5800000000000001</v>
      </c>
      <c r="H315" s="14">
        <v>0</v>
      </c>
      <c r="I315" s="13">
        <f>1.05*1.6</f>
        <v>1.6800000000000002</v>
      </c>
      <c r="J315" s="13">
        <f t="shared" si="23"/>
        <v>1.1</v>
      </c>
      <c r="K315" s="13">
        <f t="shared" si="24"/>
        <v>1.1</v>
      </c>
      <c r="L315" s="28" t="s">
        <v>365</v>
      </c>
    </row>
    <row r="316" spans="1:12" ht="15">
      <c r="A316" s="14">
        <v>74</v>
      </c>
      <c r="B316" s="3" t="s">
        <v>232</v>
      </c>
      <c r="C316" s="67" t="s">
        <v>338</v>
      </c>
      <c r="D316" s="17">
        <v>0.57</v>
      </c>
      <c r="E316" s="13">
        <v>0.46</v>
      </c>
      <c r="F316" s="14">
        <v>120</v>
      </c>
      <c r="G316" s="13">
        <f t="shared" si="22"/>
        <v>0.10999999999999993</v>
      </c>
      <c r="H316" s="14">
        <v>0</v>
      </c>
      <c r="I316" s="13">
        <f>1.05*2.5</f>
        <v>2.625</v>
      </c>
      <c r="J316" s="13">
        <f t="shared" si="23"/>
        <v>2.515</v>
      </c>
      <c r="K316" s="13">
        <f t="shared" si="24"/>
        <v>2.515</v>
      </c>
      <c r="L316" s="28" t="s">
        <v>365</v>
      </c>
    </row>
    <row r="317" spans="1:12" ht="15">
      <c r="A317" s="14">
        <v>75</v>
      </c>
      <c r="B317" s="3" t="s">
        <v>233</v>
      </c>
      <c r="C317" s="67" t="s">
        <v>336</v>
      </c>
      <c r="D317" s="79">
        <v>0.87</v>
      </c>
      <c r="E317" s="13">
        <v>0</v>
      </c>
      <c r="F317" s="14">
        <v>0</v>
      </c>
      <c r="G317" s="13">
        <f t="shared" si="22"/>
        <v>0.87</v>
      </c>
      <c r="H317" s="14">
        <v>0</v>
      </c>
      <c r="I317" s="13">
        <f>1.05*4</f>
        <v>4.2</v>
      </c>
      <c r="J317" s="13">
        <f t="shared" si="23"/>
        <v>3.33</v>
      </c>
      <c r="K317" s="13">
        <f t="shared" si="24"/>
        <v>3.33</v>
      </c>
      <c r="L317" s="28" t="s">
        <v>365</v>
      </c>
    </row>
    <row r="318" spans="1:12" ht="15">
      <c r="A318" s="14">
        <v>76</v>
      </c>
      <c r="B318" s="3" t="s">
        <v>234</v>
      </c>
      <c r="C318" s="67" t="s">
        <v>325</v>
      </c>
      <c r="D318" s="17">
        <v>4.13</v>
      </c>
      <c r="E318" s="13">
        <v>0.46</v>
      </c>
      <c r="F318" s="14">
        <v>120</v>
      </c>
      <c r="G318" s="13">
        <f t="shared" si="22"/>
        <v>3.67</v>
      </c>
      <c r="H318" s="14">
        <v>0</v>
      </c>
      <c r="I318" s="13">
        <f>1.05*6.3</f>
        <v>6.615</v>
      </c>
      <c r="J318" s="13">
        <f t="shared" si="23"/>
        <v>2.9450000000000003</v>
      </c>
      <c r="K318" s="13">
        <f t="shared" si="24"/>
        <v>2.9450000000000003</v>
      </c>
      <c r="L318" s="28" t="s">
        <v>365</v>
      </c>
    </row>
    <row r="319" spans="1:12" ht="15">
      <c r="A319" s="14">
        <v>77</v>
      </c>
      <c r="B319" s="3" t="s">
        <v>235</v>
      </c>
      <c r="C319" s="67" t="s">
        <v>326</v>
      </c>
      <c r="D319" s="17">
        <v>1.22</v>
      </c>
      <c r="E319" s="13">
        <v>0.51</v>
      </c>
      <c r="F319" s="14">
        <v>120</v>
      </c>
      <c r="G319" s="13">
        <f t="shared" si="22"/>
        <v>0.71</v>
      </c>
      <c r="H319" s="14">
        <v>0</v>
      </c>
      <c r="I319" s="13">
        <f>1.05*2.5</f>
        <v>2.625</v>
      </c>
      <c r="J319" s="13">
        <f t="shared" si="23"/>
        <v>1.915</v>
      </c>
      <c r="K319" s="13">
        <f t="shared" si="24"/>
        <v>1.915</v>
      </c>
      <c r="L319" s="28" t="s">
        <v>365</v>
      </c>
    </row>
    <row r="320" spans="1:12" ht="15">
      <c r="A320" s="14">
        <v>78</v>
      </c>
      <c r="B320" s="3" t="s">
        <v>236</v>
      </c>
      <c r="C320" s="67" t="s">
        <v>340</v>
      </c>
      <c r="D320" s="17">
        <v>0.3</v>
      </c>
      <c r="E320" s="13">
        <v>0.17</v>
      </c>
      <c r="F320" s="14">
        <v>120</v>
      </c>
      <c r="G320" s="13">
        <f t="shared" si="22"/>
        <v>0.12999999999999998</v>
      </c>
      <c r="H320" s="14">
        <v>0</v>
      </c>
      <c r="I320" s="13">
        <f>1.05*1.6</f>
        <v>1.6800000000000002</v>
      </c>
      <c r="J320" s="13">
        <f t="shared" si="23"/>
        <v>1.5500000000000003</v>
      </c>
      <c r="K320" s="13">
        <f t="shared" si="24"/>
        <v>1.5500000000000003</v>
      </c>
      <c r="L320" s="28" t="s">
        <v>365</v>
      </c>
    </row>
    <row r="321" spans="1:12" ht="15">
      <c r="A321" s="14">
        <v>79</v>
      </c>
      <c r="B321" s="3" t="s">
        <v>237</v>
      </c>
      <c r="C321" s="67" t="s">
        <v>336</v>
      </c>
      <c r="D321" s="17">
        <v>1.6</v>
      </c>
      <c r="E321" s="13">
        <v>0.7</v>
      </c>
      <c r="F321" s="14">
        <v>45</v>
      </c>
      <c r="G321" s="13">
        <f t="shared" si="22"/>
        <v>0.9000000000000001</v>
      </c>
      <c r="H321" s="14">
        <v>0</v>
      </c>
      <c r="I321" s="13">
        <f>1.05*4</f>
        <v>4.2</v>
      </c>
      <c r="J321" s="13">
        <f t="shared" si="23"/>
        <v>3.3</v>
      </c>
      <c r="K321" s="13">
        <f t="shared" si="24"/>
        <v>3.3</v>
      </c>
      <c r="L321" s="28" t="s">
        <v>365</v>
      </c>
    </row>
    <row r="322" spans="1:12" ht="15">
      <c r="A322" s="14">
        <v>80</v>
      </c>
      <c r="B322" s="3" t="s">
        <v>238</v>
      </c>
      <c r="C322" s="67" t="s">
        <v>326</v>
      </c>
      <c r="D322" s="17">
        <v>1.2</v>
      </c>
      <c r="E322" s="13">
        <v>1.69</v>
      </c>
      <c r="F322" s="14">
        <v>20</v>
      </c>
      <c r="G322" s="13">
        <f t="shared" si="22"/>
        <v>-0.49</v>
      </c>
      <c r="H322" s="14">
        <v>0</v>
      </c>
      <c r="I322" s="13">
        <f>1.05*2.5</f>
        <v>2.625</v>
      </c>
      <c r="J322" s="13">
        <f t="shared" si="23"/>
        <v>3.115</v>
      </c>
      <c r="K322" s="13">
        <f t="shared" si="24"/>
        <v>3.115</v>
      </c>
      <c r="L322" s="28" t="s">
        <v>365</v>
      </c>
    </row>
    <row r="323" spans="1:12" ht="15">
      <c r="A323" s="14">
        <v>81</v>
      </c>
      <c r="B323" s="3" t="s">
        <v>239</v>
      </c>
      <c r="C323" s="67" t="s">
        <v>340</v>
      </c>
      <c r="D323" s="17">
        <v>0.4</v>
      </c>
      <c r="E323" s="13">
        <v>0.38</v>
      </c>
      <c r="F323" s="14">
        <v>120</v>
      </c>
      <c r="G323" s="13">
        <f t="shared" si="22"/>
        <v>0.020000000000000018</v>
      </c>
      <c r="H323" s="14">
        <v>0</v>
      </c>
      <c r="I323" s="13">
        <f>1.05*1.6</f>
        <v>1.6800000000000002</v>
      </c>
      <c r="J323" s="13">
        <f t="shared" si="23"/>
        <v>1.6600000000000001</v>
      </c>
      <c r="K323" s="13">
        <f t="shared" si="24"/>
        <v>1.6600000000000001</v>
      </c>
      <c r="L323" s="28" t="s">
        <v>365</v>
      </c>
    </row>
    <row r="324" spans="1:12" ht="15">
      <c r="A324" s="14">
        <v>82</v>
      </c>
      <c r="B324" s="3" t="s">
        <v>240</v>
      </c>
      <c r="C324" s="67" t="s">
        <v>338</v>
      </c>
      <c r="D324" s="17">
        <v>3.33</v>
      </c>
      <c r="E324" s="13">
        <v>3.5</v>
      </c>
      <c r="F324" s="14">
        <v>0</v>
      </c>
      <c r="G324" s="13">
        <f t="shared" si="22"/>
        <v>-0.16999999999999993</v>
      </c>
      <c r="H324" s="14">
        <v>0</v>
      </c>
      <c r="I324" s="13">
        <f>1.05*2.5</f>
        <v>2.625</v>
      </c>
      <c r="J324" s="13">
        <f t="shared" si="23"/>
        <v>2.795</v>
      </c>
      <c r="K324" s="13">
        <f t="shared" si="24"/>
        <v>2.795</v>
      </c>
      <c r="L324" s="28" t="s">
        <v>365</v>
      </c>
    </row>
    <row r="325" spans="1:12" ht="15">
      <c r="A325" s="14">
        <v>83</v>
      </c>
      <c r="B325" s="3" t="s">
        <v>241</v>
      </c>
      <c r="C325" s="67" t="s">
        <v>326</v>
      </c>
      <c r="D325" s="17">
        <v>0.4</v>
      </c>
      <c r="E325" s="13">
        <v>0.26</v>
      </c>
      <c r="F325" s="14">
        <v>120</v>
      </c>
      <c r="G325" s="13">
        <f t="shared" si="22"/>
        <v>0.14</v>
      </c>
      <c r="H325" s="14">
        <v>0</v>
      </c>
      <c r="I325" s="13">
        <f>1.05*2.5</f>
        <v>2.625</v>
      </c>
      <c r="J325" s="13">
        <f t="shared" si="23"/>
        <v>2.485</v>
      </c>
      <c r="K325" s="13">
        <f t="shared" si="24"/>
        <v>2.485</v>
      </c>
      <c r="L325" s="28" t="s">
        <v>365</v>
      </c>
    </row>
    <row r="326" spans="1:12" ht="15">
      <c r="A326" s="14">
        <v>84</v>
      </c>
      <c r="B326" s="3" t="s">
        <v>242</v>
      </c>
      <c r="C326" s="67" t="s">
        <v>330</v>
      </c>
      <c r="D326" s="17">
        <v>12.57</v>
      </c>
      <c r="E326" s="13">
        <v>2.5</v>
      </c>
      <c r="F326" s="14">
        <v>0</v>
      </c>
      <c r="G326" s="13">
        <f t="shared" si="22"/>
        <v>10.07</v>
      </c>
      <c r="H326" s="14">
        <v>0</v>
      </c>
      <c r="I326" s="13">
        <f>1.05*10</f>
        <v>10.5</v>
      </c>
      <c r="J326" s="13">
        <f t="shared" si="23"/>
        <v>0.4299999999999997</v>
      </c>
      <c r="K326" s="13">
        <f t="shared" si="24"/>
        <v>0.4299999999999997</v>
      </c>
      <c r="L326" s="28" t="s">
        <v>365</v>
      </c>
    </row>
    <row r="327" spans="1:12" ht="15">
      <c r="A327" s="14">
        <v>85</v>
      </c>
      <c r="B327" s="3" t="s">
        <v>243</v>
      </c>
      <c r="C327" s="67" t="s">
        <v>336</v>
      </c>
      <c r="D327" s="17">
        <v>1.1</v>
      </c>
      <c r="E327" s="13">
        <v>1.67</v>
      </c>
      <c r="F327" s="14">
        <v>0</v>
      </c>
      <c r="G327" s="13">
        <f t="shared" si="22"/>
        <v>-0.5699999999999998</v>
      </c>
      <c r="H327" s="14">
        <v>0</v>
      </c>
      <c r="I327" s="13">
        <f>1.05*4</f>
        <v>4.2</v>
      </c>
      <c r="J327" s="13">
        <f t="shared" si="23"/>
        <v>4.77</v>
      </c>
      <c r="K327" s="13">
        <f t="shared" si="24"/>
        <v>4.77</v>
      </c>
      <c r="L327" s="28" t="s">
        <v>365</v>
      </c>
    </row>
    <row r="328" spans="1:12" ht="15">
      <c r="A328" s="14">
        <v>86</v>
      </c>
      <c r="B328" s="3" t="s">
        <v>244</v>
      </c>
      <c r="C328" s="67" t="s">
        <v>335</v>
      </c>
      <c r="D328" s="17">
        <v>0.9</v>
      </c>
      <c r="E328" s="13">
        <v>0.93</v>
      </c>
      <c r="F328" s="14">
        <v>45</v>
      </c>
      <c r="G328" s="13">
        <f t="shared" si="22"/>
        <v>-0.030000000000000027</v>
      </c>
      <c r="H328" s="14">
        <v>0</v>
      </c>
      <c r="I328" s="13">
        <f>1.05*1.6</f>
        <v>1.6800000000000002</v>
      </c>
      <c r="J328" s="13">
        <f t="shared" si="23"/>
        <v>1.7100000000000002</v>
      </c>
      <c r="K328" s="13">
        <f t="shared" si="24"/>
        <v>1.7100000000000002</v>
      </c>
      <c r="L328" s="28" t="s">
        <v>365</v>
      </c>
    </row>
    <row r="329" spans="1:12" ht="15">
      <c r="A329" s="14">
        <v>87</v>
      </c>
      <c r="B329" s="3" t="s">
        <v>245</v>
      </c>
      <c r="C329" s="67" t="s">
        <v>325</v>
      </c>
      <c r="D329" s="17">
        <v>2.19</v>
      </c>
      <c r="E329" s="13">
        <v>2.69</v>
      </c>
      <c r="F329" s="14">
        <v>80</v>
      </c>
      <c r="G329" s="13">
        <f t="shared" si="22"/>
        <v>-0.5</v>
      </c>
      <c r="H329" s="14">
        <v>0</v>
      </c>
      <c r="I329" s="13">
        <f>1.05*6.3</f>
        <v>6.615</v>
      </c>
      <c r="J329" s="13">
        <f t="shared" si="23"/>
        <v>7.115</v>
      </c>
      <c r="K329" s="13">
        <f t="shared" si="24"/>
        <v>7.115</v>
      </c>
      <c r="L329" s="28" t="s">
        <v>365</v>
      </c>
    </row>
    <row r="330" spans="1:12" ht="15">
      <c r="A330" s="14">
        <v>88</v>
      </c>
      <c r="B330" s="3" t="s">
        <v>246</v>
      </c>
      <c r="C330" s="67" t="s">
        <v>341</v>
      </c>
      <c r="D330" s="79">
        <v>0.68</v>
      </c>
      <c r="E330" s="13">
        <v>0.5</v>
      </c>
      <c r="F330" s="14">
        <v>120</v>
      </c>
      <c r="G330" s="13">
        <f t="shared" si="22"/>
        <v>0.18000000000000005</v>
      </c>
      <c r="H330" s="14">
        <v>0</v>
      </c>
      <c r="I330" s="13">
        <f>1.05*1.8</f>
        <v>1.8900000000000001</v>
      </c>
      <c r="J330" s="13">
        <f t="shared" si="23"/>
        <v>1.71</v>
      </c>
      <c r="K330" s="13">
        <f t="shared" si="24"/>
        <v>1.71</v>
      </c>
      <c r="L330" s="28" t="s">
        <v>365</v>
      </c>
    </row>
    <row r="331" spans="1:12" ht="15">
      <c r="A331" s="14">
        <v>89</v>
      </c>
      <c r="B331" s="3" t="s">
        <v>80</v>
      </c>
      <c r="C331" s="67" t="s">
        <v>340</v>
      </c>
      <c r="D331" s="79">
        <v>0.29</v>
      </c>
      <c r="E331" s="13">
        <v>0.52</v>
      </c>
      <c r="F331" s="14">
        <v>120</v>
      </c>
      <c r="G331" s="13">
        <f t="shared" si="22"/>
        <v>-0.23000000000000004</v>
      </c>
      <c r="H331" s="14">
        <v>0</v>
      </c>
      <c r="I331" s="13">
        <f>1.05*1.6</f>
        <v>1.6800000000000002</v>
      </c>
      <c r="J331" s="13">
        <f t="shared" si="23"/>
        <v>1.9100000000000001</v>
      </c>
      <c r="K331" s="13">
        <f t="shared" si="24"/>
        <v>1.9100000000000001</v>
      </c>
      <c r="L331" s="28" t="s">
        <v>365</v>
      </c>
    </row>
    <row r="332" spans="1:12" ht="15">
      <c r="A332" s="14">
        <v>90</v>
      </c>
      <c r="B332" s="3" t="s">
        <v>247</v>
      </c>
      <c r="C332" s="67" t="s">
        <v>330</v>
      </c>
      <c r="D332" s="17">
        <v>16.7</v>
      </c>
      <c r="E332" s="13">
        <v>6.25</v>
      </c>
      <c r="F332" s="14">
        <v>20</v>
      </c>
      <c r="G332" s="13">
        <f t="shared" si="22"/>
        <v>10.45</v>
      </c>
      <c r="H332" s="14">
        <v>0</v>
      </c>
      <c r="I332" s="13">
        <f>1.05*10</f>
        <v>10.5</v>
      </c>
      <c r="J332" s="13">
        <f t="shared" si="23"/>
        <v>0.05000000000000071</v>
      </c>
      <c r="K332" s="13">
        <f t="shared" si="24"/>
        <v>0.05000000000000071</v>
      </c>
      <c r="L332" s="28" t="s">
        <v>365</v>
      </c>
    </row>
    <row r="333" spans="1:12" ht="15">
      <c r="A333" s="14">
        <v>91</v>
      </c>
      <c r="B333" s="3" t="s">
        <v>248</v>
      </c>
      <c r="C333" s="67" t="s">
        <v>342</v>
      </c>
      <c r="D333" s="17">
        <v>0.29</v>
      </c>
      <c r="E333" s="13">
        <v>0</v>
      </c>
      <c r="F333" s="14">
        <v>0</v>
      </c>
      <c r="G333" s="13">
        <f t="shared" si="22"/>
        <v>0.29</v>
      </c>
      <c r="H333" s="14">
        <v>0</v>
      </c>
      <c r="I333" s="13">
        <f>1.05*4</f>
        <v>4.2</v>
      </c>
      <c r="J333" s="13">
        <f t="shared" si="23"/>
        <v>3.91</v>
      </c>
      <c r="K333" s="13">
        <f t="shared" si="24"/>
        <v>3.91</v>
      </c>
      <c r="L333" s="28" t="s">
        <v>365</v>
      </c>
    </row>
    <row r="334" spans="1:12" ht="28.5">
      <c r="A334" s="14">
        <v>92</v>
      </c>
      <c r="B334" s="3" t="s">
        <v>249</v>
      </c>
      <c r="C334" s="67" t="s">
        <v>325</v>
      </c>
      <c r="D334" s="17">
        <v>3.31</v>
      </c>
      <c r="E334" s="13">
        <v>0.21</v>
      </c>
      <c r="F334" s="14">
        <v>120</v>
      </c>
      <c r="G334" s="13">
        <f t="shared" si="22"/>
        <v>3.1</v>
      </c>
      <c r="H334" s="14">
        <v>0</v>
      </c>
      <c r="I334" s="13">
        <f>1.05*6.3</f>
        <v>6.615</v>
      </c>
      <c r="J334" s="13">
        <f t="shared" si="23"/>
        <v>3.515</v>
      </c>
      <c r="K334" s="13">
        <f t="shared" si="24"/>
        <v>3.515</v>
      </c>
      <c r="L334" s="28" t="s">
        <v>365</v>
      </c>
    </row>
    <row r="335" spans="1:12" ht="15">
      <c r="A335" s="14">
        <v>93</v>
      </c>
      <c r="B335" s="3" t="s">
        <v>250</v>
      </c>
      <c r="C335" s="67" t="s">
        <v>343</v>
      </c>
      <c r="D335" s="17">
        <v>2.66</v>
      </c>
      <c r="E335" s="13">
        <v>1.14</v>
      </c>
      <c r="F335" s="14">
        <v>80</v>
      </c>
      <c r="G335" s="13">
        <f t="shared" si="22"/>
        <v>1.5200000000000002</v>
      </c>
      <c r="H335" s="14">
        <v>0</v>
      </c>
      <c r="I335" s="13">
        <f>1.05*3.2</f>
        <v>3.3600000000000003</v>
      </c>
      <c r="J335" s="13">
        <f t="shared" si="23"/>
        <v>1.84</v>
      </c>
      <c r="K335" s="13">
        <f t="shared" si="24"/>
        <v>1.84</v>
      </c>
      <c r="L335" s="28" t="s">
        <v>365</v>
      </c>
    </row>
    <row r="336" spans="1:12" ht="15">
      <c r="A336" s="14">
        <v>94</v>
      </c>
      <c r="B336" s="3" t="s">
        <v>251</v>
      </c>
      <c r="C336" s="67" t="s">
        <v>344</v>
      </c>
      <c r="D336" s="17">
        <v>3.45</v>
      </c>
      <c r="E336" s="13">
        <v>1.56</v>
      </c>
      <c r="F336" s="14">
        <v>80</v>
      </c>
      <c r="G336" s="13">
        <f t="shared" si="22"/>
        <v>1.8900000000000001</v>
      </c>
      <c r="H336" s="14">
        <v>0</v>
      </c>
      <c r="I336" s="13">
        <f>1.05*4</f>
        <v>4.2</v>
      </c>
      <c r="J336" s="13">
        <f t="shared" si="23"/>
        <v>2.31</v>
      </c>
      <c r="K336" s="13">
        <f t="shared" si="24"/>
        <v>2.31</v>
      </c>
      <c r="L336" s="28" t="s">
        <v>365</v>
      </c>
    </row>
    <row r="337" spans="1:12" ht="15">
      <c r="A337" s="14">
        <v>95</v>
      </c>
      <c r="B337" s="3" t="s">
        <v>252</v>
      </c>
      <c r="C337" s="67" t="s">
        <v>338</v>
      </c>
      <c r="D337" s="17">
        <v>0.41</v>
      </c>
      <c r="E337" s="13">
        <v>0.24</v>
      </c>
      <c r="F337" s="14">
        <v>120</v>
      </c>
      <c r="G337" s="13">
        <f t="shared" si="22"/>
        <v>0.16999999999999998</v>
      </c>
      <c r="H337" s="14">
        <v>0</v>
      </c>
      <c r="I337" s="13">
        <f>1.05*2.5</f>
        <v>2.625</v>
      </c>
      <c r="J337" s="13">
        <f t="shared" si="23"/>
        <v>2.455</v>
      </c>
      <c r="K337" s="13">
        <f t="shared" si="24"/>
        <v>2.455</v>
      </c>
      <c r="L337" s="28" t="s">
        <v>365</v>
      </c>
    </row>
    <row r="338" spans="1:12" ht="15">
      <c r="A338" s="14">
        <v>96</v>
      </c>
      <c r="B338" s="3" t="s">
        <v>253</v>
      </c>
      <c r="C338" s="67" t="s">
        <v>341</v>
      </c>
      <c r="D338" s="17">
        <v>1.6</v>
      </c>
      <c r="E338" s="13">
        <v>0.42</v>
      </c>
      <c r="F338" s="14">
        <v>120</v>
      </c>
      <c r="G338" s="13">
        <f t="shared" si="22"/>
        <v>1.1800000000000002</v>
      </c>
      <c r="H338" s="14">
        <v>0</v>
      </c>
      <c r="I338" s="13">
        <f>1.05*1.8</f>
        <v>1.8900000000000001</v>
      </c>
      <c r="J338" s="13">
        <f t="shared" si="23"/>
        <v>0.71</v>
      </c>
      <c r="K338" s="13">
        <f t="shared" si="24"/>
        <v>0.71</v>
      </c>
      <c r="L338" s="28" t="s">
        <v>365</v>
      </c>
    </row>
    <row r="339" spans="1:12" ht="15">
      <c r="A339" s="14">
        <v>97</v>
      </c>
      <c r="B339" s="3" t="s">
        <v>254</v>
      </c>
      <c r="C339" s="67" t="s">
        <v>326</v>
      </c>
      <c r="D339" s="17">
        <v>0.88</v>
      </c>
      <c r="E339" s="13">
        <v>0.6</v>
      </c>
      <c r="F339" s="14">
        <v>120</v>
      </c>
      <c r="G339" s="13">
        <f t="shared" si="22"/>
        <v>0.28</v>
      </c>
      <c r="H339" s="14">
        <v>0</v>
      </c>
      <c r="I339" s="13">
        <f>1.05*2.5</f>
        <v>2.625</v>
      </c>
      <c r="J339" s="13">
        <f t="shared" si="23"/>
        <v>2.3449999999999998</v>
      </c>
      <c r="K339" s="13">
        <f t="shared" si="24"/>
        <v>2.3449999999999998</v>
      </c>
      <c r="L339" s="28" t="s">
        <v>365</v>
      </c>
    </row>
    <row r="340" spans="1:12" ht="15">
      <c r="A340" s="14">
        <v>98</v>
      </c>
      <c r="B340" s="3" t="s">
        <v>255</v>
      </c>
      <c r="C340" s="67" t="s">
        <v>326</v>
      </c>
      <c r="D340" s="79">
        <v>0.22</v>
      </c>
      <c r="E340" s="13">
        <v>0.17</v>
      </c>
      <c r="F340" s="14">
        <v>120</v>
      </c>
      <c r="G340" s="13">
        <f t="shared" si="22"/>
        <v>0.04999999999999999</v>
      </c>
      <c r="H340" s="14">
        <v>0</v>
      </c>
      <c r="I340" s="13">
        <f>1.05*2.5</f>
        <v>2.625</v>
      </c>
      <c r="J340" s="13">
        <f t="shared" si="23"/>
        <v>2.575</v>
      </c>
      <c r="K340" s="13">
        <f t="shared" si="24"/>
        <v>2.575</v>
      </c>
      <c r="L340" s="28" t="s">
        <v>365</v>
      </c>
    </row>
    <row r="341" spans="1:12" ht="15">
      <c r="A341" s="14">
        <v>99</v>
      </c>
      <c r="B341" s="3" t="s">
        <v>256</v>
      </c>
      <c r="C341" s="67" t="s">
        <v>330</v>
      </c>
      <c r="D341" s="17">
        <v>5.143</v>
      </c>
      <c r="E341" s="13">
        <v>4.5</v>
      </c>
      <c r="F341" s="14">
        <v>80</v>
      </c>
      <c r="G341" s="13">
        <f t="shared" si="22"/>
        <v>0.6429999999999998</v>
      </c>
      <c r="H341" s="14">
        <v>0</v>
      </c>
      <c r="I341" s="13">
        <f>1.05*10</f>
        <v>10.5</v>
      </c>
      <c r="J341" s="13">
        <f t="shared" si="23"/>
        <v>9.857</v>
      </c>
      <c r="K341" s="13">
        <f t="shared" si="24"/>
        <v>9.857</v>
      </c>
      <c r="L341" s="28" t="s">
        <v>365</v>
      </c>
    </row>
    <row r="342" spans="1:12" ht="15">
      <c r="A342" s="14">
        <v>100</v>
      </c>
      <c r="B342" s="3" t="s">
        <v>257</v>
      </c>
      <c r="C342" s="67" t="s">
        <v>326</v>
      </c>
      <c r="D342" s="79">
        <v>0.17</v>
      </c>
      <c r="E342" s="13">
        <v>0.05</v>
      </c>
      <c r="F342" s="14">
        <v>120</v>
      </c>
      <c r="G342" s="13">
        <f t="shared" si="22"/>
        <v>0.12000000000000001</v>
      </c>
      <c r="H342" s="14">
        <v>0</v>
      </c>
      <c r="I342" s="13">
        <f>1.05*2.5</f>
        <v>2.625</v>
      </c>
      <c r="J342" s="13">
        <f t="shared" si="23"/>
        <v>2.505</v>
      </c>
      <c r="K342" s="13">
        <f t="shared" si="24"/>
        <v>2.505</v>
      </c>
      <c r="L342" s="28" t="s">
        <v>365</v>
      </c>
    </row>
    <row r="343" spans="1:12" ht="15">
      <c r="A343" s="14">
        <v>101</v>
      </c>
      <c r="B343" s="3" t="s">
        <v>258</v>
      </c>
      <c r="C343" s="67" t="s">
        <v>326</v>
      </c>
      <c r="D343" s="79">
        <v>0.67</v>
      </c>
      <c r="E343" s="13">
        <v>0.25</v>
      </c>
      <c r="F343" s="14">
        <v>120</v>
      </c>
      <c r="G343" s="13">
        <f t="shared" si="22"/>
        <v>0.42000000000000004</v>
      </c>
      <c r="H343" s="14">
        <v>0</v>
      </c>
      <c r="I343" s="13">
        <f>1.05*2.5</f>
        <v>2.625</v>
      </c>
      <c r="J343" s="13">
        <f t="shared" si="23"/>
        <v>2.205</v>
      </c>
      <c r="K343" s="13">
        <f t="shared" si="24"/>
        <v>2.205</v>
      </c>
      <c r="L343" s="28" t="s">
        <v>365</v>
      </c>
    </row>
    <row r="344" spans="1:12" ht="15">
      <c r="A344" s="14">
        <v>102</v>
      </c>
      <c r="B344" s="3" t="s">
        <v>259</v>
      </c>
      <c r="C344" s="67" t="s">
        <v>325</v>
      </c>
      <c r="D344" s="17">
        <v>2.83</v>
      </c>
      <c r="E344" s="13">
        <v>0.23</v>
      </c>
      <c r="F344" s="14">
        <v>120</v>
      </c>
      <c r="G344" s="13">
        <f t="shared" si="22"/>
        <v>2.6</v>
      </c>
      <c r="H344" s="14">
        <v>0</v>
      </c>
      <c r="I344" s="13">
        <f>1.05*6.3</f>
        <v>6.615</v>
      </c>
      <c r="J344" s="13">
        <f t="shared" si="23"/>
        <v>4.015000000000001</v>
      </c>
      <c r="K344" s="13">
        <f t="shared" si="24"/>
        <v>4.015000000000001</v>
      </c>
      <c r="L344" s="28" t="s">
        <v>365</v>
      </c>
    </row>
    <row r="345" spans="1:12" ht="15">
      <c r="A345" s="14">
        <v>103</v>
      </c>
      <c r="B345" s="3" t="s">
        <v>260</v>
      </c>
      <c r="C345" s="67" t="s">
        <v>336</v>
      </c>
      <c r="D345" s="17">
        <v>0.75</v>
      </c>
      <c r="E345" s="13">
        <v>1.59</v>
      </c>
      <c r="F345" s="14">
        <v>80</v>
      </c>
      <c r="G345" s="13">
        <f aca="true" t="shared" si="25" ref="G345:G394">D345-E345</f>
        <v>-0.8400000000000001</v>
      </c>
      <c r="H345" s="14">
        <v>0</v>
      </c>
      <c r="I345" s="13">
        <f>1.05*4</f>
        <v>4.2</v>
      </c>
      <c r="J345" s="13">
        <f t="shared" si="23"/>
        <v>5.04</v>
      </c>
      <c r="K345" s="13">
        <f t="shared" si="24"/>
        <v>5.04</v>
      </c>
      <c r="L345" s="28" t="s">
        <v>365</v>
      </c>
    </row>
    <row r="346" spans="1:12" ht="15">
      <c r="A346" s="14">
        <v>104</v>
      </c>
      <c r="B346" s="3" t="s">
        <v>261</v>
      </c>
      <c r="C346" s="67" t="s">
        <v>326</v>
      </c>
      <c r="D346" s="17">
        <v>0.67</v>
      </c>
      <c r="E346" s="13">
        <v>0.08</v>
      </c>
      <c r="F346" s="14">
        <v>120</v>
      </c>
      <c r="G346" s="13">
        <f t="shared" si="25"/>
        <v>0.5900000000000001</v>
      </c>
      <c r="H346" s="14">
        <v>0</v>
      </c>
      <c r="I346" s="13">
        <f>1.05*2.5</f>
        <v>2.625</v>
      </c>
      <c r="J346" s="13">
        <f aca="true" t="shared" si="26" ref="J346:J394">I346-H346-G346</f>
        <v>2.035</v>
      </c>
      <c r="K346" s="13">
        <f t="shared" si="24"/>
        <v>2.035</v>
      </c>
      <c r="L346" s="28" t="s">
        <v>365</v>
      </c>
    </row>
    <row r="347" spans="1:12" ht="15">
      <c r="A347" s="14">
        <v>105</v>
      </c>
      <c r="B347" s="3" t="s">
        <v>262</v>
      </c>
      <c r="C347" s="67" t="s">
        <v>326</v>
      </c>
      <c r="D347" s="17">
        <v>0.41</v>
      </c>
      <c r="E347" s="13">
        <v>0.3</v>
      </c>
      <c r="F347" s="14">
        <v>120</v>
      </c>
      <c r="G347" s="13">
        <f t="shared" si="25"/>
        <v>0.10999999999999999</v>
      </c>
      <c r="H347" s="14">
        <v>0</v>
      </c>
      <c r="I347" s="13">
        <f>1.05*2.5</f>
        <v>2.625</v>
      </c>
      <c r="J347" s="13">
        <f t="shared" si="26"/>
        <v>2.515</v>
      </c>
      <c r="K347" s="13">
        <f t="shared" si="24"/>
        <v>2.515</v>
      </c>
      <c r="L347" s="28" t="s">
        <v>365</v>
      </c>
    </row>
    <row r="348" spans="1:12" ht="15">
      <c r="A348" s="14">
        <v>106</v>
      </c>
      <c r="B348" s="3" t="s">
        <v>263</v>
      </c>
      <c r="C348" s="67" t="s">
        <v>344</v>
      </c>
      <c r="D348" s="79">
        <v>2.15</v>
      </c>
      <c r="E348" s="13">
        <v>1.7</v>
      </c>
      <c r="F348" s="14">
        <v>80</v>
      </c>
      <c r="G348" s="13">
        <f t="shared" si="25"/>
        <v>0.44999999999999996</v>
      </c>
      <c r="H348" s="14">
        <v>0</v>
      </c>
      <c r="I348" s="13">
        <f>1.05*4</f>
        <v>4.2</v>
      </c>
      <c r="J348" s="13">
        <f t="shared" si="26"/>
        <v>3.75</v>
      </c>
      <c r="K348" s="13">
        <f t="shared" si="24"/>
        <v>3.75</v>
      </c>
      <c r="L348" s="28" t="s">
        <v>365</v>
      </c>
    </row>
    <row r="349" spans="1:12" ht="15">
      <c r="A349" s="14">
        <v>107</v>
      </c>
      <c r="B349" s="3" t="s">
        <v>264</v>
      </c>
      <c r="C349" s="67" t="s">
        <v>336</v>
      </c>
      <c r="D349" s="17">
        <v>0.69</v>
      </c>
      <c r="E349" s="13">
        <v>0.3</v>
      </c>
      <c r="F349" s="14">
        <v>120</v>
      </c>
      <c r="G349" s="13">
        <f t="shared" si="25"/>
        <v>0.38999999999999996</v>
      </c>
      <c r="H349" s="14">
        <v>0</v>
      </c>
      <c r="I349" s="13">
        <f>1.05*4</f>
        <v>4.2</v>
      </c>
      <c r="J349" s="13">
        <f t="shared" si="26"/>
        <v>3.81</v>
      </c>
      <c r="K349" s="13">
        <f t="shared" si="24"/>
        <v>3.81</v>
      </c>
      <c r="L349" s="28" t="s">
        <v>365</v>
      </c>
    </row>
    <row r="350" spans="1:12" ht="15">
      <c r="A350" s="14">
        <v>108</v>
      </c>
      <c r="B350" s="3" t="s">
        <v>265</v>
      </c>
      <c r="C350" s="67" t="s">
        <v>326</v>
      </c>
      <c r="D350" s="17">
        <v>0.5</v>
      </c>
      <c r="E350" s="13">
        <v>0.63</v>
      </c>
      <c r="F350" s="14">
        <v>120</v>
      </c>
      <c r="G350" s="13">
        <f t="shared" si="25"/>
        <v>-0.13</v>
      </c>
      <c r="H350" s="14">
        <v>0</v>
      </c>
      <c r="I350" s="13">
        <f>1.05*2.5</f>
        <v>2.625</v>
      </c>
      <c r="J350" s="13">
        <f t="shared" si="26"/>
        <v>2.755</v>
      </c>
      <c r="K350" s="13">
        <f t="shared" si="24"/>
        <v>2.755</v>
      </c>
      <c r="L350" s="28" t="s">
        <v>365</v>
      </c>
    </row>
    <row r="351" spans="1:12" ht="15">
      <c r="A351" s="14">
        <v>109</v>
      </c>
      <c r="B351" s="3" t="s">
        <v>266</v>
      </c>
      <c r="C351" s="67" t="s">
        <v>345</v>
      </c>
      <c r="D351" s="17">
        <v>0.63</v>
      </c>
      <c r="E351" s="13">
        <v>0.03</v>
      </c>
      <c r="F351" s="14">
        <v>80</v>
      </c>
      <c r="G351" s="13">
        <f t="shared" si="25"/>
        <v>0.6</v>
      </c>
      <c r="H351" s="14">
        <v>0</v>
      </c>
      <c r="I351" s="13">
        <f>1.05*1.6</f>
        <v>1.6800000000000002</v>
      </c>
      <c r="J351" s="13">
        <f t="shared" si="26"/>
        <v>1.08</v>
      </c>
      <c r="K351" s="13">
        <f t="shared" si="24"/>
        <v>1.08</v>
      </c>
      <c r="L351" s="28" t="s">
        <v>365</v>
      </c>
    </row>
    <row r="352" spans="1:12" ht="15">
      <c r="A352" s="14">
        <v>110</v>
      </c>
      <c r="B352" s="3" t="s">
        <v>267</v>
      </c>
      <c r="C352" s="67" t="s">
        <v>326</v>
      </c>
      <c r="D352" s="17">
        <v>1.08</v>
      </c>
      <c r="E352" s="13">
        <v>0.4</v>
      </c>
      <c r="F352" s="14">
        <v>120</v>
      </c>
      <c r="G352" s="13">
        <f t="shared" si="25"/>
        <v>0.68</v>
      </c>
      <c r="H352" s="14">
        <v>0</v>
      </c>
      <c r="I352" s="13">
        <f>1.05*2.5</f>
        <v>2.625</v>
      </c>
      <c r="J352" s="13">
        <f t="shared" si="26"/>
        <v>1.9449999999999998</v>
      </c>
      <c r="K352" s="13">
        <f t="shared" si="24"/>
        <v>1.9449999999999998</v>
      </c>
      <c r="L352" s="28" t="s">
        <v>365</v>
      </c>
    </row>
    <row r="353" spans="1:12" ht="15">
      <c r="A353" s="14">
        <v>111</v>
      </c>
      <c r="B353" s="3" t="s">
        <v>268</v>
      </c>
      <c r="C353" s="67" t="s">
        <v>326</v>
      </c>
      <c r="D353" s="17">
        <v>0.73</v>
      </c>
      <c r="E353" s="13">
        <v>0.19</v>
      </c>
      <c r="F353" s="14">
        <v>120</v>
      </c>
      <c r="G353" s="13">
        <f t="shared" si="25"/>
        <v>0.54</v>
      </c>
      <c r="H353" s="14">
        <v>0</v>
      </c>
      <c r="I353" s="13">
        <f>1.05*2.5</f>
        <v>2.625</v>
      </c>
      <c r="J353" s="13">
        <f t="shared" si="26"/>
        <v>2.085</v>
      </c>
      <c r="K353" s="13">
        <f t="shared" si="24"/>
        <v>2.085</v>
      </c>
      <c r="L353" s="28" t="s">
        <v>365</v>
      </c>
    </row>
    <row r="354" spans="1:12" ht="15">
      <c r="A354" s="14">
        <v>112</v>
      </c>
      <c r="B354" s="3" t="s">
        <v>269</v>
      </c>
      <c r="C354" s="67" t="s">
        <v>326</v>
      </c>
      <c r="D354" s="17">
        <v>0.17</v>
      </c>
      <c r="E354" s="13">
        <v>0.52</v>
      </c>
      <c r="F354" s="14">
        <v>120</v>
      </c>
      <c r="G354" s="13">
        <f t="shared" si="25"/>
        <v>-0.35</v>
      </c>
      <c r="H354" s="14">
        <v>0</v>
      </c>
      <c r="I354" s="13">
        <f>1.05*2.5</f>
        <v>2.625</v>
      </c>
      <c r="J354" s="13">
        <f t="shared" si="26"/>
        <v>2.975</v>
      </c>
      <c r="K354" s="13">
        <f t="shared" si="24"/>
        <v>2.975</v>
      </c>
      <c r="L354" s="28" t="s">
        <v>365</v>
      </c>
    </row>
    <row r="355" spans="1:12" ht="15">
      <c r="A355" s="14">
        <v>113</v>
      </c>
      <c r="B355" s="3" t="s">
        <v>270</v>
      </c>
      <c r="C355" s="67" t="s">
        <v>326</v>
      </c>
      <c r="D355" s="79">
        <v>0.19</v>
      </c>
      <c r="E355" s="13">
        <v>0.2</v>
      </c>
      <c r="F355" s="14">
        <v>120</v>
      </c>
      <c r="G355" s="13">
        <f t="shared" si="25"/>
        <v>-0.010000000000000009</v>
      </c>
      <c r="H355" s="14">
        <v>0</v>
      </c>
      <c r="I355" s="13">
        <f>1.05*2.5</f>
        <v>2.625</v>
      </c>
      <c r="J355" s="13">
        <f t="shared" si="26"/>
        <v>2.635</v>
      </c>
      <c r="K355" s="13">
        <f t="shared" si="24"/>
        <v>2.635</v>
      </c>
      <c r="L355" s="28" t="s">
        <v>365</v>
      </c>
    </row>
    <row r="356" spans="1:12" ht="15">
      <c r="A356" s="14">
        <v>114</v>
      </c>
      <c r="B356" s="3" t="s">
        <v>271</v>
      </c>
      <c r="C356" s="67" t="s">
        <v>344</v>
      </c>
      <c r="D356" s="17">
        <v>1.27</v>
      </c>
      <c r="E356" s="13">
        <v>0.74</v>
      </c>
      <c r="F356" s="14">
        <v>120</v>
      </c>
      <c r="G356" s="13">
        <f t="shared" si="25"/>
        <v>0.53</v>
      </c>
      <c r="H356" s="14">
        <v>0</v>
      </c>
      <c r="I356" s="13">
        <f>1.05*4</f>
        <v>4.2</v>
      </c>
      <c r="J356" s="13">
        <f t="shared" si="26"/>
        <v>3.67</v>
      </c>
      <c r="K356" s="13">
        <f t="shared" si="24"/>
        <v>3.67</v>
      </c>
      <c r="L356" s="28" t="s">
        <v>365</v>
      </c>
    </row>
    <row r="357" spans="1:12" ht="15">
      <c r="A357" s="14">
        <v>115</v>
      </c>
      <c r="B357" s="3" t="s">
        <v>272</v>
      </c>
      <c r="C357" s="67" t="s">
        <v>326</v>
      </c>
      <c r="D357" s="17">
        <v>0.26</v>
      </c>
      <c r="E357" s="13">
        <v>0.11</v>
      </c>
      <c r="F357" s="14">
        <v>80</v>
      </c>
      <c r="G357" s="13">
        <f t="shared" si="25"/>
        <v>0.15000000000000002</v>
      </c>
      <c r="H357" s="14">
        <v>0</v>
      </c>
      <c r="I357" s="13">
        <f>1.05*2.5</f>
        <v>2.625</v>
      </c>
      <c r="J357" s="13">
        <f t="shared" si="26"/>
        <v>2.475</v>
      </c>
      <c r="K357" s="13">
        <f t="shared" si="24"/>
        <v>2.475</v>
      </c>
      <c r="L357" s="28" t="s">
        <v>365</v>
      </c>
    </row>
    <row r="358" spans="1:12" ht="15">
      <c r="A358" s="14">
        <v>116</v>
      </c>
      <c r="B358" s="3" t="s">
        <v>273</v>
      </c>
      <c r="C358" s="67" t="s">
        <v>346</v>
      </c>
      <c r="D358" s="79">
        <v>0.74</v>
      </c>
      <c r="E358" s="13">
        <v>0.52</v>
      </c>
      <c r="F358" s="14">
        <v>120</v>
      </c>
      <c r="G358" s="13">
        <f t="shared" si="25"/>
        <v>0.21999999999999997</v>
      </c>
      <c r="H358" s="14">
        <v>0</v>
      </c>
      <c r="I358" s="13">
        <f>1.05*2.5</f>
        <v>2.625</v>
      </c>
      <c r="J358" s="13">
        <f t="shared" si="26"/>
        <v>2.4050000000000002</v>
      </c>
      <c r="K358" s="13">
        <f t="shared" si="24"/>
        <v>2.4050000000000002</v>
      </c>
      <c r="L358" s="28" t="s">
        <v>365</v>
      </c>
    </row>
    <row r="359" spans="1:12" ht="15">
      <c r="A359" s="14">
        <v>117</v>
      </c>
      <c r="B359" s="3" t="s">
        <v>274</v>
      </c>
      <c r="C359" s="67" t="s">
        <v>338</v>
      </c>
      <c r="D359" s="17">
        <v>1.1</v>
      </c>
      <c r="E359" s="13">
        <v>0.3</v>
      </c>
      <c r="F359" s="14">
        <v>120</v>
      </c>
      <c r="G359" s="13">
        <f t="shared" si="25"/>
        <v>0.8</v>
      </c>
      <c r="H359" s="14">
        <v>0</v>
      </c>
      <c r="I359" s="13">
        <f>1.05*2.5</f>
        <v>2.625</v>
      </c>
      <c r="J359" s="13">
        <f t="shared" si="26"/>
        <v>1.825</v>
      </c>
      <c r="K359" s="13">
        <f t="shared" si="24"/>
        <v>1.825</v>
      </c>
      <c r="L359" s="28" t="s">
        <v>365</v>
      </c>
    </row>
    <row r="360" spans="1:12" ht="15">
      <c r="A360" s="14">
        <v>118</v>
      </c>
      <c r="B360" s="3" t="s">
        <v>275</v>
      </c>
      <c r="C360" s="67" t="s">
        <v>326</v>
      </c>
      <c r="D360" s="17">
        <v>1.07</v>
      </c>
      <c r="E360" s="13">
        <v>0.26</v>
      </c>
      <c r="F360" s="14">
        <v>120</v>
      </c>
      <c r="G360" s="13">
        <f t="shared" si="25"/>
        <v>0.81</v>
      </c>
      <c r="H360" s="14">
        <v>0</v>
      </c>
      <c r="I360" s="13">
        <f>1.05*2.5</f>
        <v>2.625</v>
      </c>
      <c r="J360" s="13">
        <f t="shared" si="26"/>
        <v>1.815</v>
      </c>
      <c r="K360" s="13">
        <f t="shared" si="24"/>
        <v>1.815</v>
      </c>
      <c r="L360" s="28" t="s">
        <v>365</v>
      </c>
    </row>
    <row r="361" spans="1:12" ht="15">
      <c r="A361" s="14">
        <v>119</v>
      </c>
      <c r="B361" s="3" t="s">
        <v>276</v>
      </c>
      <c r="C361" s="67" t="s">
        <v>340</v>
      </c>
      <c r="D361" s="17">
        <v>0.23</v>
      </c>
      <c r="E361" s="13">
        <v>0.46</v>
      </c>
      <c r="F361" s="14">
        <v>120</v>
      </c>
      <c r="G361" s="13">
        <f t="shared" si="25"/>
        <v>-0.23</v>
      </c>
      <c r="H361" s="14">
        <v>0</v>
      </c>
      <c r="I361" s="13">
        <f>1.05*1.6</f>
        <v>1.6800000000000002</v>
      </c>
      <c r="J361" s="13">
        <f t="shared" si="26"/>
        <v>1.9100000000000001</v>
      </c>
      <c r="K361" s="13">
        <f t="shared" si="24"/>
        <v>1.9100000000000001</v>
      </c>
      <c r="L361" s="28" t="s">
        <v>365</v>
      </c>
    </row>
    <row r="362" spans="1:12" ht="15">
      <c r="A362" s="14">
        <v>120</v>
      </c>
      <c r="B362" s="3" t="s">
        <v>277</v>
      </c>
      <c r="C362" s="67" t="s">
        <v>336</v>
      </c>
      <c r="D362" s="17">
        <v>0.5</v>
      </c>
      <c r="E362" s="13">
        <v>1.16</v>
      </c>
      <c r="F362" s="14">
        <v>120</v>
      </c>
      <c r="G362" s="13">
        <f t="shared" si="25"/>
        <v>-0.6599999999999999</v>
      </c>
      <c r="H362" s="14">
        <v>0</v>
      </c>
      <c r="I362" s="13">
        <f>1.05*4</f>
        <v>4.2</v>
      </c>
      <c r="J362" s="13">
        <f t="shared" si="26"/>
        <v>4.86</v>
      </c>
      <c r="K362" s="13">
        <f t="shared" si="24"/>
        <v>4.86</v>
      </c>
      <c r="L362" s="28" t="s">
        <v>365</v>
      </c>
    </row>
    <row r="363" spans="1:12" ht="15">
      <c r="A363" s="14">
        <v>121</v>
      </c>
      <c r="B363" s="3" t="s">
        <v>278</v>
      </c>
      <c r="C363" s="67" t="s">
        <v>325</v>
      </c>
      <c r="D363" s="79">
        <v>0.13</v>
      </c>
      <c r="E363" s="13">
        <v>0.08</v>
      </c>
      <c r="F363" s="14">
        <v>120</v>
      </c>
      <c r="G363" s="13">
        <f t="shared" si="25"/>
        <v>0.05</v>
      </c>
      <c r="H363" s="14">
        <v>0</v>
      </c>
      <c r="I363" s="13">
        <f>1.05*6.3</f>
        <v>6.615</v>
      </c>
      <c r="J363" s="13">
        <f t="shared" si="26"/>
        <v>6.565</v>
      </c>
      <c r="K363" s="13">
        <f t="shared" si="24"/>
        <v>6.565</v>
      </c>
      <c r="L363" s="28" t="s">
        <v>365</v>
      </c>
    </row>
    <row r="364" spans="1:12" ht="15">
      <c r="A364" s="14">
        <v>122</v>
      </c>
      <c r="B364" s="3" t="s">
        <v>279</v>
      </c>
      <c r="C364" s="67" t="s">
        <v>326</v>
      </c>
      <c r="D364" s="17">
        <v>0.8</v>
      </c>
      <c r="E364" s="13">
        <v>0.3</v>
      </c>
      <c r="F364" s="14">
        <v>80</v>
      </c>
      <c r="G364" s="13">
        <f t="shared" si="25"/>
        <v>0.5</v>
      </c>
      <c r="H364" s="14">
        <v>0</v>
      </c>
      <c r="I364" s="13">
        <f>1.05*2.5</f>
        <v>2.625</v>
      </c>
      <c r="J364" s="13">
        <f t="shared" si="26"/>
        <v>2.125</v>
      </c>
      <c r="K364" s="13">
        <f t="shared" si="24"/>
        <v>2.125</v>
      </c>
      <c r="L364" s="28" t="s">
        <v>365</v>
      </c>
    </row>
    <row r="365" spans="1:12" ht="15">
      <c r="A365" s="14">
        <v>123</v>
      </c>
      <c r="B365" s="3" t="s">
        <v>280</v>
      </c>
      <c r="C365" s="67" t="s">
        <v>340</v>
      </c>
      <c r="D365" s="17">
        <v>0.2</v>
      </c>
      <c r="E365" s="13">
        <v>0.24</v>
      </c>
      <c r="F365" s="14">
        <v>120</v>
      </c>
      <c r="G365" s="13">
        <f t="shared" si="25"/>
        <v>-0.03999999999999998</v>
      </c>
      <c r="H365" s="14">
        <v>0</v>
      </c>
      <c r="I365" s="13">
        <f>1.05*1.6</f>
        <v>1.6800000000000002</v>
      </c>
      <c r="J365" s="13">
        <f t="shared" si="26"/>
        <v>1.7200000000000002</v>
      </c>
      <c r="K365" s="13">
        <f t="shared" si="24"/>
        <v>1.7200000000000002</v>
      </c>
      <c r="L365" s="28" t="s">
        <v>365</v>
      </c>
    </row>
    <row r="366" spans="1:12" ht="15">
      <c r="A366" s="14">
        <v>124</v>
      </c>
      <c r="B366" s="3" t="s">
        <v>281</v>
      </c>
      <c r="C366" s="67" t="s">
        <v>347</v>
      </c>
      <c r="D366" s="17">
        <v>0.4</v>
      </c>
      <c r="E366" s="13">
        <v>0.43</v>
      </c>
      <c r="F366" s="14">
        <v>120</v>
      </c>
      <c r="G366" s="13">
        <f t="shared" si="25"/>
        <v>-0.02999999999999997</v>
      </c>
      <c r="H366" s="14">
        <v>0</v>
      </c>
      <c r="I366" s="13">
        <f>1.05*1.6</f>
        <v>1.6800000000000002</v>
      </c>
      <c r="J366" s="13">
        <f t="shared" si="26"/>
        <v>1.7100000000000002</v>
      </c>
      <c r="K366" s="13">
        <f t="shared" si="24"/>
        <v>1.7100000000000002</v>
      </c>
      <c r="L366" s="28" t="s">
        <v>365</v>
      </c>
    </row>
    <row r="367" spans="1:12" ht="15">
      <c r="A367" s="14">
        <v>125</v>
      </c>
      <c r="B367" s="3" t="s">
        <v>282</v>
      </c>
      <c r="C367" s="67" t="s">
        <v>326</v>
      </c>
      <c r="D367" s="17">
        <v>0.91</v>
      </c>
      <c r="E367" s="13">
        <v>0.32</v>
      </c>
      <c r="F367" s="14">
        <v>120</v>
      </c>
      <c r="G367" s="13">
        <f t="shared" si="25"/>
        <v>0.5900000000000001</v>
      </c>
      <c r="H367" s="14">
        <v>0</v>
      </c>
      <c r="I367" s="13">
        <f>1.05*2.5</f>
        <v>2.625</v>
      </c>
      <c r="J367" s="13">
        <f t="shared" si="26"/>
        <v>2.035</v>
      </c>
      <c r="K367" s="13">
        <f t="shared" si="24"/>
        <v>2.035</v>
      </c>
      <c r="L367" s="28" t="s">
        <v>365</v>
      </c>
    </row>
    <row r="368" spans="1:12" ht="15">
      <c r="A368" s="14">
        <v>126</v>
      </c>
      <c r="B368" s="3" t="s">
        <v>283</v>
      </c>
      <c r="C368" s="67" t="s">
        <v>326</v>
      </c>
      <c r="D368" s="17">
        <v>0.6</v>
      </c>
      <c r="E368" s="13">
        <v>0.44</v>
      </c>
      <c r="F368" s="14">
        <v>120</v>
      </c>
      <c r="G368" s="13">
        <f t="shared" si="25"/>
        <v>0.15999999999999998</v>
      </c>
      <c r="H368" s="14">
        <v>0</v>
      </c>
      <c r="I368" s="13">
        <f>1.05*2.5</f>
        <v>2.625</v>
      </c>
      <c r="J368" s="13">
        <f t="shared" si="26"/>
        <v>2.465</v>
      </c>
      <c r="K368" s="13">
        <f t="shared" si="24"/>
        <v>2.465</v>
      </c>
      <c r="L368" s="28" t="s">
        <v>365</v>
      </c>
    </row>
    <row r="369" spans="1:12" ht="15">
      <c r="A369" s="14">
        <v>127</v>
      </c>
      <c r="B369" s="3" t="s">
        <v>284</v>
      </c>
      <c r="C369" s="67" t="s">
        <v>336</v>
      </c>
      <c r="D369" s="79">
        <v>2.38</v>
      </c>
      <c r="E369" s="13">
        <v>1.03</v>
      </c>
      <c r="F369" s="14">
        <v>120</v>
      </c>
      <c r="G369" s="13">
        <f t="shared" si="25"/>
        <v>1.3499999999999999</v>
      </c>
      <c r="H369" s="14">
        <v>0</v>
      </c>
      <c r="I369" s="13">
        <f>1.05*4</f>
        <v>4.2</v>
      </c>
      <c r="J369" s="13">
        <f t="shared" si="26"/>
        <v>2.8500000000000005</v>
      </c>
      <c r="K369" s="13">
        <f t="shared" si="24"/>
        <v>2.8500000000000005</v>
      </c>
      <c r="L369" s="28" t="s">
        <v>365</v>
      </c>
    </row>
    <row r="370" spans="1:12" ht="15">
      <c r="A370" s="14">
        <v>128</v>
      </c>
      <c r="B370" s="3" t="s">
        <v>285</v>
      </c>
      <c r="C370" s="67" t="s">
        <v>336</v>
      </c>
      <c r="D370" s="17">
        <v>0.3</v>
      </c>
      <c r="E370" s="13">
        <v>0.11</v>
      </c>
      <c r="F370" s="14">
        <v>120</v>
      </c>
      <c r="G370" s="13">
        <f t="shared" si="25"/>
        <v>0.19</v>
      </c>
      <c r="H370" s="14">
        <v>0</v>
      </c>
      <c r="I370" s="13">
        <f>1.05*4</f>
        <v>4.2</v>
      </c>
      <c r="J370" s="13">
        <f t="shared" si="26"/>
        <v>4.01</v>
      </c>
      <c r="K370" s="13">
        <f t="shared" si="24"/>
        <v>4.01</v>
      </c>
      <c r="L370" s="28" t="s">
        <v>365</v>
      </c>
    </row>
    <row r="371" spans="1:12" ht="15">
      <c r="A371" s="14">
        <v>129</v>
      </c>
      <c r="B371" s="3" t="s">
        <v>286</v>
      </c>
      <c r="C371" s="67" t="s">
        <v>340</v>
      </c>
      <c r="D371" s="17">
        <v>0.3</v>
      </c>
      <c r="E371" s="13">
        <v>0.29</v>
      </c>
      <c r="F371" s="14">
        <v>120</v>
      </c>
      <c r="G371" s="13">
        <f t="shared" si="25"/>
        <v>0.010000000000000009</v>
      </c>
      <c r="H371" s="14">
        <v>0</v>
      </c>
      <c r="I371" s="13">
        <f>1.05*1.6</f>
        <v>1.6800000000000002</v>
      </c>
      <c r="J371" s="13">
        <f t="shared" si="26"/>
        <v>1.6700000000000002</v>
      </c>
      <c r="K371" s="13">
        <f t="shared" si="24"/>
        <v>1.6700000000000002</v>
      </c>
      <c r="L371" s="28" t="s">
        <v>365</v>
      </c>
    </row>
    <row r="372" spans="1:12" ht="15">
      <c r="A372" s="14">
        <v>130</v>
      </c>
      <c r="B372" s="3" t="s">
        <v>287</v>
      </c>
      <c r="C372" s="67" t="s">
        <v>326</v>
      </c>
      <c r="D372" s="17">
        <v>0.78</v>
      </c>
      <c r="E372" s="13">
        <v>1.18</v>
      </c>
      <c r="F372" s="14">
        <v>80</v>
      </c>
      <c r="G372" s="13">
        <f t="shared" si="25"/>
        <v>-0.3999999999999999</v>
      </c>
      <c r="H372" s="14">
        <v>0</v>
      </c>
      <c r="I372" s="13">
        <f>1.05*2.5</f>
        <v>2.625</v>
      </c>
      <c r="J372" s="13">
        <f t="shared" si="26"/>
        <v>3.025</v>
      </c>
      <c r="K372" s="13">
        <f t="shared" si="24"/>
        <v>3.025</v>
      </c>
      <c r="L372" s="28" t="s">
        <v>365</v>
      </c>
    </row>
    <row r="373" spans="1:12" ht="15">
      <c r="A373" s="14">
        <v>131</v>
      </c>
      <c r="B373" s="3" t="s">
        <v>288</v>
      </c>
      <c r="C373" s="67" t="s">
        <v>340</v>
      </c>
      <c r="D373" s="17">
        <v>0.23</v>
      </c>
      <c r="E373" s="13">
        <v>0.08</v>
      </c>
      <c r="F373" s="14">
        <v>20</v>
      </c>
      <c r="G373" s="13">
        <f t="shared" si="25"/>
        <v>0.15000000000000002</v>
      </c>
      <c r="H373" s="14">
        <v>0</v>
      </c>
      <c r="I373" s="13">
        <f>1.05*1.6</f>
        <v>1.6800000000000002</v>
      </c>
      <c r="J373" s="13">
        <f t="shared" si="26"/>
        <v>1.5300000000000002</v>
      </c>
      <c r="K373" s="13">
        <f aca="true" t="shared" si="27" ref="K373:K392">J373</f>
        <v>1.5300000000000002</v>
      </c>
      <c r="L373" s="28" t="s">
        <v>365</v>
      </c>
    </row>
    <row r="374" spans="1:12" ht="15">
      <c r="A374" s="14">
        <v>132</v>
      </c>
      <c r="B374" s="3" t="s">
        <v>289</v>
      </c>
      <c r="C374" s="67" t="s">
        <v>326</v>
      </c>
      <c r="D374" s="17">
        <v>1.57</v>
      </c>
      <c r="E374" s="13">
        <v>0.6</v>
      </c>
      <c r="F374" s="14">
        <v>20</v>
      </c>
      <c r="G374" s="13">
        <f t="shared" si="25"/>
        <v>0.9700000000000001</v>
      </c>
      <c r="H374" s="14">
        <v>0</v>
      </c>
      <c r="I374" s="13">
        <f>1.05*2.5</f>
        <v>2.625</v>
      </c>
      <c r="J374" s="13">
        <f t="shared" si="26"/>
        <v>1.6549999999999998</v>
      </c>
      <c r="K374" s="13">
        <f t="shared" si="27"/>
        <v>1.6549999999999998</v>
      </c>
      <c r="L374" s="28" t="s">
        <v>365</v>
      </c>
    </row>
    <row r="375" spans="1:12" ht="15">
      <c r="A375" s="14">
        <v>133</v>
      </c>
      <c r="B375" s="3" t="s">
        <v>290</v>
      </c>
      <c r="C375" s="67" t="s">
        <v>325</v>
      </c>
      <c r="D375" s="17">
        <v>4.01</v>
      </c>
      <c r="E375" s="13">
        <v>2.25</v>
      </c>
      <c r="F375" s="14">
        <v>80</v>
      </c>
      <c r="G375" s="13">
        <f t="shared" si="25"/>
        <v>1.7599999999999998</v>
      </c>
      <c r="H375" s="14">
        <v>0</v>
      </c>
      <c r="I375" s="13">
        <f>1.05*6.3</f>
        <v>6.615</v>
      </c>
      <c r="J375" s="13">
        <f t="shared" si="26"/>
        <v>4.855</v>
      </c>
      <c r="K375" s="13">
        <f t="shared" si="27"/>
        <v>4.855</v>
      </c>
      <c r="L375" s="28" t="s">
        <v>365</v>
      </c>
    </row>
    <row r="376" spans="1:12" ht="15">
      <c r="A376" s="14">
        <v>134</v>
      </c>
      <c r="B376" s="3" t="s">
        <v>291</v>
      </c>
      <c r="C376" s="67" t="s">
        <v>336</v>
      </c>
      <c r="D376" s="17">
        <v>1.56</v>
      </c>
      <c r="E376" s="13">
        <v>1.4</v>
      </c>
      <c r="F376" s="14">
        <v>45</v>
      </c>
      <c r="G376" s="13">
        <f t="shared" si="25"/>
        <v>0.16000000000000014</v>
      </c>
      <c r="H376" s="14">
        <v>0</v>
      </c>
      <c r="I376" s="13">
        <f>1.05*4</f>
        <v>4.2</v>
      </c>
      <c r="J376" s="13">
        <f t="shared" si="26"/>
        <v>4.04</v>
      </c>
      <c r="K376" s="13">
        <f t="shared" si="27"/>
        <v>4.04</v>
      </c>
      <c r="L376" s="28" t="s">
        <v>365</v>
      </c>
    </row>
    <row r="377" spans="1:12" ht="15">
      <c r="A377" s="14">
        <v>135</v>
      </c>
      <c r="B377" s="3" t="s">
        <v>292</v>
      </c>
      <c r="C377" s="67" t="s">
        <v>326</v>
      </c>
      <c r="D377" s="17">
        <v>0.5</v>
      </c>
      <c r="E377" s="13">
        <v>0</v>
      </c>
      <c r="F377" s="14" t="s">
        <v>356</v>
      </c>
      <c r="G377" s="13">
        <f t="shared" si="25"/>
        <v>0.5</v>
      </c>
      <c r="H377" s="14">
        <v>0</v>
      </c>
      <c r="I377" s="13">
        <f>1.05*2.5</f>
        <v>2.625</v>
      </c>
      <c r="J377" s="13">
        <f t="shared" si="26"/>
        <v>2.125</v>
      </c>
      <c r="K377" s="13">
        <f t="shared" si="27"/>
        <v>2.125</v>
      </c>
      <c r="L377" s="28" t="s">
        <v>365</v>
      </c>
    </row>
    <row r="378" spans="1:12" ht="15">
      <c r="A378" s="14">
        <v>136</v>
      </c>
      <c r="B378" s="3" t="s">
        <v>293</v>
      </c>
      <c r="C378" s="67" t="s">
        <v>326</v>
      </c>
      <c r="D378" s="17">
        <v>0.6</v>
      </c>
      <c r="E378" s="13">
        <v>0.6</v>
      </c>
      <c r="F378" s="14">
        <v>120</v>
      </c>
      <c r="G378" s="13">
        <f t="shared" si="25"/>
        <v>0</v>
      </c>
      <c r="H378" s="14">
        <v>0</v>
      </c>
      <c r="I378" s="13">
        <f>1.05*2.5</f>
        <v>2.625</v>
      </c>
      <c r="J378" s="13">
        <f t="shared" si="26"/>
        <v>2.625</v>
      </c>
      <c r="K378" s="13">
        <f t="shared" si="27"/>
        <v>2.625</v>
      </c>
      <c r="L378" s="28" t="s">
        <v>365</v>
      </c>
    </row>
    <row r="379" spans="1:12" ht="15">
      <c r="A379" s="14">
        <v>137</v>
      </c>
      <c r="B379" s="3" t="s">
        <v>294</v>
      </c>
      <c r="C379" s="67" t="s">
        <v>336</v>
      </c>
      <c r="D379" s="17">
        <v>1.26</v>
      </c>
      <c r="E379" s="13">
        <v>0.05</v>
      </c>
      <c r="F379" s="14">
        <v>10</v>
      </c>
      <c r="G379" s="13">
        <f t="shared" si="25"/>
        <v>1.21</v>
      </c>
      <c r="H379" s="14">
        <v>0</v>
      </c>
      <c r="I379" s="13">
        <f>1.05*4</f>
        <v>4.2</v>
      </c>
      <c r="J379" s="13">
        <f t="shared" si="26"/>
        <v>2.99</v>
      </c>
      <c r="K379" s="13">
        <f t="shared" si="27"/>
        <v>2.99</v>
      </c>
      <c r="L379" s="28" t="s">
        <v>365</v>
      </c>
    </row>
    <row r="380" spans="1:12" ht="15">
      <c r="A380" s="14">
        <v>138</v>
      </c>
      <c r="B380" s="3" t="s">
        <v>295</v>
      </c>
      <c r="C380" s="67" t="s">
        <v>347</v>
      </c>
      <c r="D380" s="17">
        <v>1.56</v>
      </c>
      <c r="E380" s="13">
        <v>0.08</v>
      </c>
      <c r="F380" s="14">
        <v>10</v>
      </c>
      <c r="G380" s="13">
        <f t="shared" si="25"/>
        <v>1.48</v>
      </c>
      <c r="H380" s="14">
        <v>0</v>
      </c>
      <c r="I380" s="13">
        <f>1.05*1.6</f>
        <v>1.6800000000000002</v>
      </c>
      <c r="J380" s="13">
        <f t="shared" si="26"/>
        <v>0.20000000000000018</v>
      </c>
      <c r="K380" s="13">
        <f t="shared" si="27"/>
        <v>0.20000000000000018</v>
      </c>
      <c r="L380" s="28" t="s">
        <v>365</v>
      </c>
    </row>
    <row r="381" spans="1:12" ht="15">
      <c r="A381" s="14">
        <v>139</v>
      </c>
      <c r="B381" s="3" t="s">
        <v>296</v>
      </c>
      <c r="C381" s="67" t="s">
        <v>343</v>
      </c>
      <c r="D381" s="17">
        <v>0.69</v>
      </c>
      <c r="E381" s="13">
        <v>0.69</v>
      </c>
      <c r="F381" s="14">
        <v>120</v>
      </c>
      <c r="G381" s="13">
        <f t="shared" si="25"/>
        <v>0</v>
      </c>
      <c r="H381" s="14">
        <v>0</v>
      </c>
      <c r="I381" s="13">
        <f>1.05*3.2</f>
        <v>3.3600000000000003</v>
      </c>
      <c r="J381" s="13">
        <f t="shared" si="26"/>
        <v>3.3600000000000003</v>
      </c>
      <c r="K381" s="13">
        <f t="shared" si="27"/>
        <v>3.3600000000000003</v>
      </c>
      <c r="L381" s="28" t="s">
        <v>365</v>
      </c>
    </row>
    <row r="382" spans="1:12" ht="15">
      <c r="A382" s="14">
        <v>140</v>
      </c>
      <c r="B382" s="3" t="s">
        <v>297</v>
      </c>
      <c r="C382" s="67" t="s">
        <v>326</v>
      </c>
      <c r="D382" s="17">
        <v>1.23</v>
      </c>
      <c r="E382" s="13">
        <v>0.58</v>
      </c>
      <c r="F382" s="14">
        <v>80</v>
      </c>
      <c r="G382" s="13">
        <f t="shared" si="25"/>
        <v>0.65</v>
      </c>
      <c r="H382" s="14">
        <v>0</v>
      </c>
      <c r="I382" s="13">
        <f>1.05*2.5</f>
        <v>2.625</v>
      </c>
      <c r="J382" s="13">
        <f t="shared" si="26"/>
        <v>1.975</v>
      </c>
      <c r="K382" s="13">
        <f t="shared" si="27"/>
        <v>1.975</v>
      </c>
      <c r="L382" s="28" t="s">
        <v>365</v>
      </c>
    </row>
    <row r="383" spans="1:12" ht="15">
      <c r="A383" s="14">
        <v>141</v>
      </c>
      <c r="B383" s="3" t="s">
        <v>298</v>
      </c>
      <c r="C383" s="67" t="s">
        <v>340</v>
      </c>
      <c r="D383" s="17">
        <v>0.45</v>
      </c>
      <c r="E383" s="13">
        <v>0.2</v>
      </c>
      <c r="F383" s="14">
        <v>80</v>
      </c>
      <c r="G383" s="13">
        <f t="shared" si="25"/>
        <v>0.25</v>
      </c>
      <c r="H383" s="14">
        <v>0</v>
      </c>
      <c r="I383" s="13">
        <f>1.05*1.6</f>
        <v>1.6800000000000002</v>
      </c>
      <c r="J383" s="13">
        <f t="shared" si="26"/>
        <v>1.4300000000000002</v>
      </c>
      <c r="K383" s="13">
        <f t="shared" si="27"/>
        <v>1.4300000000000002</v>
      </c>
      <c r="L383" s="28" t="s">
        <v>365</v>
      </c>
    </row>
    <row r="384" spans="1:12" ht="15">
      <c r="A384" s="14">
        <v>142</v>
      </c>
      <c r="B384" s="3" t="s">
        <v>299</v>
      </c>
      <c r="C384" s="67" t="s">
        <v>340</v>
      </c>
      <c r="D384" s="79">
        <v>0.31</v>
      </c>
      <c r="E384" s="13">
        <v>0.2</v>
      </c>
      <c r="F384" s="14">
        <v>120</v>
      </c>
      <c r="G384" s="13">
        <f t="shared" si="25"/>
        <v>0.10999999999999999</v>
      </c>
      <c r="H384" s="14">
        <v>0</v>
      </c>
      <c r="I384" s="13">
        <f>1.05*1.6</f>
        <v>1.6800000000000002</v>
      </c>
      <c r="J384" s="13">
        <f t="shared" si="26"/>
        <v>1.5700000000000003</v>
      </c>
      <c r="K384" s="13">
        <f t="shared" si="27"/>
        <v>1.5700000000000003</v>
      </c>
      <c r="L384" s="28" t="s">
        <v>365</v>
      </c>
    </row>
    <row r="385" spans="1:12" ht="15">
      <c r="A385" s="14">
        <v>143</v>
      </c>
      <c r="B385" s="3" t="s">
        <v>300</v>
      </c>
      <c r="C385" s="67" t="s">
        <v>336</v>
      </c>
      <c r="D385" s="17">
        <v>2.25</v>
      </c>
      <c r="E385" s="13">
        <v>1.08</v>
      </c>
      <c r="F385" s="14">
        <v>45</v>
      </c>
      <c r="G385" s="13">
        <f t="shared" si="25"/>
        <v>1.17</v>
      </c>
      <c r="H385" s="14">
        <v>0</v>
      </c>
      <c r="I385" s="13">
        <f>1.05*4</f>
        <v>4.2</v>
      </c>
      <c r="J385" s="13">
        <f t="shared" si="26"/>
        <v>3.0300000000000002</v>
      </c>
      <c r="K385" s="13">
        <f t="shared" si="27"/>
        <v>3.0300000000000002</v>
      </c>
      <c r="L385" s="28" t="s">
        <v>365</v>
      </c>
    </row>
    <row r="386" spans="1:12" ht="15">
      <c r="A386" s="14">
        <v>144</v>
      </c>
      <c r="B386" s="3" t="s">
        <v>301</v>
      </c>
      <c r="C386" s="67" t="s">
        <v>326</v>
      </c>
      <c r="D386" s="17">
        <v>0.8</v>
      </c>
      <c r="E386" s="13">
        <v>0.6</v>
      </c>
      <c r="F386" s="14">
        <v>120</v>
      </c>
      <c r="G386" s="13">
        <f t="shared" si="25"/>
        <v>0.20000000000000007</v>
      </c>
      <c r="H386" s="14">
        <v>0</v>
      </c>
      <c r="I386" s="13">
        <f>1.05*2.5</f>
        <v>2.625</v>
      </c>
      <c r="J386" s="13">
        <f t="shared" si="26"/>
        <v>2.425</v>
      </c>
      <c r="K386" s="13">
        <f t="shared" si="27"/>
        <v>2.425</v>
      </c>
      <c r="L386" s="28" t="s">
        <v>365</v>
      </c>
    </row>
    <row r="387" spans="1:12" ht="15">
      <c r="A387" s="14">
        <v>145</v>
      </c>
      <c r="B387" s="3" t="s">
        <v>302</v>
      </c>
      <c r="C387" s="67" t="s">
        <v>326</v>
      </c>
      <c r="D387" s="17">
        <v>1.19</v>
      </c>
      <c r="E387" s="13">
        <v>1</v>
      </c>
      <c r="F387" s="14">
        <v>80</v>
      </c>
      <c r="G387" s="13">
        <f t="shared" si="25"/>
        <v>0.18999999999999995</v>
      </c>
      <c r="H387" s="14">
        <v>0</v>
      </c>
      <c r="I387" s="13">
        <f>1.05*2.5</f>
        <v>2.625</v>
      </c>
      <c r="J387" s="13">
        <f t="shared" si="26"/>
        <v>2.435</v>
      </c>
      <c r="K387" s="13">
        <f t="shared" si="27"/>
        <v>2.435</v>
      </c>
      <c r="L387" s="28" t="s">
        <v>365</v>
      </c>
    </row>
    <row r="388" spans="1:12" ht="15">
      <c r="A388" s="14">
        <v>146</v>
      </c>
      <c r="B388" s="3" t="s">
        <v>303</v>
      </c>
      <c r="C388" s="67" t="s">
        <v>327</v>
      </c>
      <c r="D388" s="17">
        <v>24.9</v>
      </c>
      <c r="E388" s="13">
        <v>5</v>
      </c>
      <c r="F388" s="14" t="s">
        <v>368</v>
      </c>
      <c r="G388" s="13">
        <f t="shared" si="25"/>
        <v>19.9</v>
      </c>
      <c r="H388" s="14">
        <v>0</v>
      </c>
      <c r="I388" s="13">
        <f>1.05*25</f>
        <v>26.25</v>
      </c>
      <c r="J388" s="13">
        <f t="shared" si="26"/>
        <v>6.350000000000001</v>
      </c>
      <c r="K388" s="13">
        <f t="shared" si="27"/>
        <v>6.350000000000001</v>
      </c>
      <c r="L388" s="28" t="s">
        <v>365</v>
      </c>
    </row>
    <row r="389" spans="1:12" ht="15">
      <c r="A389" s="14">
        <v>147</v>
      </c>
      <c r="B389" s="3" t="s">
        <v>304</v>
      </c>
      <c r="C389" s="67" t="s">
        <v>326</v>
      </c>
      <c r="D389" s="17">
        <v>0.45</v>
      </c>
      <c r="E389" s="13">
        <v>0.5</v>
      </c>
      <c r="F389" s="14">
        <v>120</v>
      </c>
      <c r="G389" s="13">
        <f t="shared" si="25"/>
        <v>-0.04999999999999999</v>
      </c>
      <c r="H389" s="14">
        <v>0</v>
      </c>
      <c r="I389" s="13">
        <f>1.05*2.5</f>
        <v>2.625</v>
      </c>
      <c r="J389" s="13">
        <f t="shared" si="26"/>
        <v>2.675</v>
      </c>
      <c r="K389" s="13">
        <f t="shared" si="27"/>
        <v>2.675</v>
      </c>
      <c r="L389" s="28" t="s">
        <v>365</v>
      </c>
    </row>
    <row r="390" spans="1:12" ht="15">
      <c r="A390" s="14">
        <v>148</v>
      </c>
      <c r="B390" s="3" t="s">
        <v>305</v>
      </c>
      <c r="C390" s="67" t="s">
        <v>338</v>
      </c>
      <c r="D390" s="17">
        <v>0.31</v>
      </c>
      <c r="E390" s="13">
        <v>0.21</v>
      </c>
      <c r="F390" s="14">
        <v>80</v>
      </c>
      <c r="G390" s="13">
        <f t="shared" si="25"/>
        <v>0.1</v>
      </c>
      <c r="H390" s="14">
        <v>0</v>
      </c>
      <c r="I390" s="13">
        <f>1.05*2.5</f>
        <v>2.625</v>
      </c>
      <c r="J390" s="13">
        <f t="shared" si="26"/>
        <v>2.525</v>
      </c>
      <c r="K390" s="13">
        <f t="shared" si="27"/>
        <v>2.525</v>
      </c>
      <c r="L390" s="28" t="s">
        <v>365</v>
      </c>
    </row>
    <row r="391" spans="1:12" ht="15">
      <c r="A391" s="14">
        <v>149</v>
      </c>
      <c r="B391" s="3" t="s">
        <v>306</v>
      </c>
      <c r="C391" s="67" t="s">
        <v>326</v>
      </c>
      <c r="D391" s="17">
        <v>0.2</v>
      </c>
      <c r="E391" s="13">
        <v>0.3</v>
      </c>
      <c r="F391" s="14">
        <v>120</v>
      </c>
      <c r="G391" s="13">
        <f t="shared" si="25"/>
        <v>-0.09999999999999998</v>
      </c>
      <c r="H391" s="14">
        <v>0</v>
      </c>
      <c r="I391" s="13">
        <f>1.05*2.5</f>
        <v>2.625</v>
      </c>
      <c r="J391" s="13">
        <f t="shared" si="26"/>
        <v>2.725</v>
      </c>
      <c r="K391" s="13">
        <f t="shared" si="27"/>
        <v>2.725</v>
      </c>
      <c r="L391" s="28" t="s">
        <v>365</v>
      </c>
    </row>
    <row r="392" spans="1:12" ht="15">
      <c r="A392" s="14">
        <v>150</v>
      </c>
      <c r="B392" s="3" t="s">
        <v>307</v>
      </c>
      <c r="C392" s="67" t="s">
        <v>344</v>
      </c>
      <c r="D392" s="79">
        <v>2.21</v>
      </c>
      <c r="E392" s="13">
        <v>0.6</v>
      </c>
      <c r="F392" s="14">
        <v>120</v>
      </c>
      <c r="G392" s="13">
        <f t="shared" si="25"/>
        <v>1.6099999999999999</v>
      </c>
      <c r="H392" s="14">
        <v>0</v>
      </c>
      <c r="I392" s="13">
        <f>1.05*4</f>
        <v>4.2</v>
      </c>
      <c r="J392" s="13">
        <f t="shared" si="26"/>
        <v>2.5900000000000003</v>
      </c>
      <c r="K392" s="13">
        <f t="shared" si="27"/>
        <v>2.5900000000000003</v>
      </c>
      <c r="L392" s="28" t="s">
        <v>365</v>
      </c>
    </row>
    <row r="393" spans="1:12" ht="15">
      <c r="A393" s="14">
        <v>151</v>
      </c>
      <c r="B393" s="3" t="s">
        <v>308</v>
      </c>
      <c r="C393" s="67" t="s">
        <v>330</v>
      </c>
      <c r="D393" s="17">
        <v>9.28</v>
      </c>
      <c r="E393" s="13">
        <v>4.7</v>
      </c>
      <c r="F393" s="14">
        <v>80</v>
      </c>
      <c r="G393" s="13">
        <f t="shared" si="25"/>
        <v>4.579999999999999</v>
      </c>
      <c r="H393" s="14">
        <v>0</v>
      </c>
      <c r="I393" s="13">
        <f>1.05*10</f>
        <v>10.5</v>
      </c>
      <c r="J393" s="13">
        <f t="shared" si="26"/>
        <v>5.920000000000001</v>
      </c>
      <c r="K393" s="13">
        <f>J393</f>
        <v>5.920000000000001</v>
      </c>
      <c r="L393" s="28" t="s">
        <v>365</v>
      </c>
    </row>
    <row r="394" spans="1:12" ht="15">
      <c r="A394" s="14">
        <v>152</v>
      </c>
      <c r="B394" s="3" t="s">
        <v>360</v>
      </c>
      <c r="C394" s="67" t="s">
        <v>326</v>
      </c>
      <c r="D394" s="17">
        <v>1.97</v>
      </c>
      <c r="E394" s="13">
        <v>3.9</v>
      </c>
      <c r="F394" s="14">
        <v>120</v>
      </c>
      <c r="G394" s="13">
        <f t="shared" si="25"/>
        <v>-1.93</v>
      </c>
      <c r="H394" s="14">
        <v>0</v>
      </c>
      <c r="I394" s="13">
        <f>1.05*2.5</f>
        <v>2.625</v>
      </c>
      <c r="J394" s="13">
        <f t="shared" si="26"/>
        <v>4.555</v>
      </c>
      <c r="K394" s="13">
        <f>J394</f>
        <v>4.555</v>
      </c>
      <c r="L394" s="28" t="s">
        <v>365</v>
      </c>
    </row>
    <row r="395" spans="1:12" ht="15">
      <c r="A395" s="136"/>
      <c r="B395" s="44" t="s">
        <v>355</v>
      </c>
      <c r="C395" s="76">
        <v>3185.9</v>
      </c>
      <c r="D395" s="76">
        <f>D7+D10+D11+D14+D15+D18+D21+D22+D23+D26+D27+D28+D31+D32+D33+D36+SUM(D37:D151)+SUM(D153:D155)+D158+D159+D162+D165+D168+D169+D172+D173+D176+D177+D180+D183+D184+D187+D190+D193+D196+D199+D202+D203+D206+D207+D210+D211+D214+D217+D220+D223+D226+D227+D230+D233+D234+D237+D240+D243+D244+D247+D250+D251+D252+D255+D258+D261+D264+D265+D266+D267+D270+D273+D276+D279+D282+D285+D288+D291+D294+D297+D300+D303+D306+SUM(D307:D394)</f>
        <v>784.983</v>
      </c>
      <c r="E395" s="76">
        <f>E7+E10+E11+E14+E15+E18+E21+E22+E23+E26+E27+E31+E32+E33+SUM(E36:E151)+E153+E154+E155+E158+E159+E162+E165+E168+E169+E172+E173+E176+E177+E180+E183+E184+E187+E190+E193+E196+E199+E202+E203+E206+E207+E210+E211+E214+E217+E220+E223+E226+E227+E230+E233+E234+E237+E240+E243+E244+E247+E250+E251+E252+E255+E258+E261+SUM(E264:E267)+E270+E273+E276+E279+E282+E285+E288+E291+E294+E297+E300+E303+E306+SUM(E307:E394)</f>
        <v>777.9900000000002</v>
      </c>
      <c r="F395" s="76"/>
      <c r="G395" s="76"/>
      <c r="H395" s="76"/>
      <c r="I395" s="76"/>
      <c r="J395" s="76"/>
      <c r="K395" s="76">
        <f>K397+8.27</f>
        <v>1202.1969999999997</v>
      </c>
      <c r="L395" s="50"/>
    </row>
    <row r="396" spans="1:12" ht="15">
      <c r="A396" s="136"/>
      <c r="B396" s="44" t="s">
        <v>11</v>
      </c>
      <c r="C396" s="76"/>
      <c r="D396" s="76"/>
      <c r="E396" s="76"/>
      <c r="F396" s="76"/>
      <c r="G396" s="76"/>
      <c r="H396" s="76"/>
      <c r="I396" s="76"/>
      <c r="J396" s="76"/>
      <c r="K396" s="76">
        <v>-8.27</v>
      </c>
      <c r="L396" s="51"/>
    </row>
    <row r="397" spans="1:12" ht="15">
      <c r="A397" s="136"/>
      <c r="B397" s="44" t="s">
        <v>12</v>
      </c>
      <c r="C397" s="76"/>
      <c r="D397" s="76"/>
      <c r="E397" s="76"/>
      <c r="F397" s="76"/>
      <c r="G397" s="76"/>
      <c r="H397" s="76"/>
      <c r="I397" s="76"/>
      <c r="J397" s="76"/>
      <c r="K397" s="76">
        <f>SUM(K7:K151)+SUM(K153:K171)+SUM(K173:K394)</f>
        <v>1193.9269999999997</v>
      </c>
      <c r="L397" s="53"/>
    </row>
    <row r="398" spans="1:12" ht="15">
      <c r="A398" s="6"/>
      <c r="B398" s="5"/>
      <c r="C398" s="71"/>
      <c r="D398" s="78"/>
      <c r="E398" s="4"/>
      <c r="F398" s="4"/>
      <c r="G398" s="5"/>
      <c r="H398" s="39"/>
      <c r="I398" s="4"/>
      <c r="J398" s="4"/>
      <c r="K398" s="4"/>
      <c r="L398" s="40"/>
    </row>
    <row r="399" spans="1:12" ht="15">
      <c r="A399" s="7"/>
      <c r="B399" s="77" t="s">
        <v>379</v>
      </c>
      <c r="H399" s="41"/>
      <c r="L399" s="40"/>
    </row>
    <row r="400" spans="1:12" ht="15">
      <c r="A400" s="7"/>
      <c r="B400" s="8" t="s">
        <v>380</v>
      </c>
      <c r="H400" s="41"/>
      <c r="L400" s="40"/>
    </row>
    <row r="401" spans="1:12" ht="15">
      <c r="A401" s="7"/>
      <c r="H401" s="41"/>
      <c r="L401" s="40"/>
    </row>
    <row r="402" spans="1:12" ht="15">
      <c r="A402" s="7"/>
      <c r="C402" s="85" t="s">
        <v>381</v>
      </c>
      <c r="D402" s="86"/>
      <c r="E402" s="86"/>
      <c r="F402" s="86"/>
      <c r="G402" s="85"/>
      <c r="H402" s="87"/>
      <c r="I402" s="86"/>
      <c r="J402" s="86"/>
      <c r="L402" s="40"/>
    </row>
    <row r="403" spans="1:10" ht="15">
      <c r="A403" s="7"/>
      <c r="C403" s="85" t="s">
        <v>382</v>
      </c>
      <c r="D403" s="86"/>
      <c r="E403" s="86"/>
      <c r="F403" s="86"/>
      <c r="G403" s="85"/>
      <c r="H403" s="87"/>
      <c r="I403" s="86"/>
      <c r="J403" s="86" t="s">
        <v>383</v>
      </c>
    </row>
    <row r="404" spans="1:8" ht="15">
      <c r="A404" s="7"/>
      <c r="H404" s="41"/>
    </row>
    <row r="405" spans="1:8" ht="15">
      <c r="A405" s="7"/>
      <c r="H405" s="41"/>
    </row>
    <row r="406" spans="1:8" ht="15">
      <c r="A406" s="7"/>
      <c r="H406" s="41"/>
    </row>
    <row r="407" spans="1:8" ht="15">
      <c r="A407" s="7"/>
      <c r="H407" s="41"/>
    </row>
    <row r="408" spans="1:8" ht="15">
      <c r="A408" s="7"/>
      <c r="H408" s="41"/>
    </row>
    <row r="409" spans="1:8" ht="15">
      <c r="A409" s="7"/>
      <c r="H409" s="41"/>
    </row>
    <row r="410" spans="1:8" ht="15">
      <c r="A410" s="7"/>
      <c r="H410" s="41"/>
    </row>
    <row r="411" spans="1:8" ht="15">
      <c r="A411" s="7"/>
      <c r="H411" s="41"/>
    </row>
    <row r="412" spans="1:8" ht="15">
      <c r="A412" s="7"/>
      <c r="H412" s="41"/>
    </row>
    <row r="413" spans="1:8" ht="15">
      <c r="A413" s="7"/>
      <c r="H413" s="41"/>
    </row>
    <row r="414" spans="1:8" ht="15">
      <c r="A414" s="7"/>
      <c r="H414" s="41"/>
    </row>
    <row r="415" spans="1:8" ht="15">
      <c r="A415" s="7"/>
      <c r="H415" s="41"/>
    </row>
    <row r="416" spans="1:8" ht="15">
      <c r="A416" s="7"/>
      <c r="H416" s="41"/>
    </row>
    <row r="417" spans="1:8" ht="15">
      <c r="A417" s="7"/>
      <c r="H417" s="41"/>
    </row>
    <row r="418" spans="1:8" ht="15">
      <c r="A418" s="7"/>
      <c r="H418" s="41"/>
    </row>
    <row r="419" spans="1:8" ht="15">
      <c r="A419" s="7"/>
      <c r="H419" s="41"/>
    </row>
    <row r="420" spans="1:8" ht="15">
      <c r="A420" s="7"/>
      <c r="H420" s="41"/>
    </row>
    <row r="421" spans="1:8" ht="15">
      <c r="A421" s="7"/>
      <c r="H421" s="41"/>
    </row>
    <row r="422" spans="1:8" ht="15">
      <c r="A422" s="7"/>
      <c r="H422" s="41"/>
    </row>
    <row r="423" spans="1:8" ht="15">
      <c r="A423" s="7"/>
      <c r="H423" s="41"/>
    </row>
    <row r="424" spans="1:8" ht="15">
      <c r="A424" s="7"/>
      <c r="H424" s="41"/>
    </row>
    <row r="425" spans="1:8" ht="15">
      <c r="A425" s="7"/>
      <c r="H425" s="41"/>
    </row>
    <row r="426" spans="1:8" ht="15">
      <c r="A426" s="7"/>
      <c r="H426" s="41"/>
    </row>
    <row r="427" spans="1:8" ht="15">
      <c r="A427" s="7"/>
      <c r="H427" s="41"/>
    </row>
    <row r="428" spans="1:8" ht="15">
      <c r="A428" s="7"/>
      <c r="H428" s="41"/>
    </row>
    <row r="429" spans="1:8" ht="15">
      <c r="A429" s="7"/>
      <c r="H429" s="41"/>
    </row>
    <row r="430" spans="1:8" ht="15">
      <c r="A430" s="7"/>
      <c r="H430" s="41"/>
    </row>
    <row r="431" spans="1:8" ht="15">
      <c r="A431" s="7"/>
      <c r="H431" s="41"/>
    </row>
    <row r="432" spans="1:8" ht="15">
      <c r="A432" s="7"/>
      <c r="H432" s="41"/>
    </row>
    <row r="433" spans="1:8" ht="15">
      <c r="A433" s="7"/>
      <c r="H433" s="41"/>
    </row>
    <row r="434" spans="1:8" ht="15">
      <c r="A434" s="7"/>
      <c r="H434" s="41"/>
    </row>
    <row r="435" spans="1:8" ht="15">
      <c r="A435" s="7"/>
      <c r="H435" s="41"/>
    </row>
    <row r="436" spans="1:8" ht="15">
      <c r="A436" s="7"/>
      <c r="H436" s="41"/>
    </row>
    <row r="437" spans="1:8" ht="15">
      <c r="A437" s="7"/>
      <c r="H437" s="41"/>
    </row>
    <row r="438" spans="1:8" ht="15">
      <c r="A438" s="7"/>
      <c r="H438" s="41"/>
    </row>
    <row r="439" spans="1:8" ht="15">
      <c r="A439" s="7"/>
      <c r="H439" s="41"/>
    </row>
    <row r="440" spans="1:8" ht="15">
      <c r="A440" s="7"/>
      <c r="H440" s="41"/>
    </row>
    <row r="441" spans="1:8" ht="15">
      <c r="A441" s="7"/>
      <c r="H441" s="41"/>
    </row>
    <row r="442" spans="1:8" ht="15">
      <c r="A442" s="7"/>
      <c r="H442" s="41"/>
    </row>
    <row r="443" spans="1:8" ht="15">
      <c r="A443" s="7"/>
      <c r="H443" s="41"/>
    </row>
    <row r="444" spans="1:8" ht="15">
      <c r="A444" s="7"/>
      <c r="H444" s="41"/>
    </row>
    <row r="445" spans="1:8" ht="15">
      <c r="A445" s="7"/>
      <c r="H445" s="41"/>
    </row>
    <row r="446" spans="1:8" ht="15">
      <c r="A446" s="7"/>
      <c r="H446" s="41"/>
    </row>
    <row r="447" spans="1:8" ht="15">
      <c r="A447" s="7"/>
      <c r="H447" s="41"/>
    </row>
    <row r="448" spans="1:8" ht="15">
      <c r="A448" s="7"/>
      <c r="H448" s="41"/>
    </row>
    <row r="449" spans="1:8" ht="15">
      <c r="A449" s="7"/>
      <c r="H449" s="41"/>
    </row>
    <row r="450" spans="1:8" ht="15">
      <c r="A450" s="7"/>
      <c r="H450" s="41"/>
    </row>
    <row r="451" spans="1:8" ht="15">
      <c r="A451" s="7"/>
      <c r="H451" s="41"/>
    </row>
    <row r="452" spans="1:8" ht="15">
      <c r="A452" s="7"/>
      <c r="H452" s="41"/>
    </row>
    <row r="453" spans="1:8" ht="15">
      <c r="A453" s="7"/>
      <c r="H453" s="41"/>
    </row>
    <row r="454" spans="1:8" ht="15">
      <c r="A454" s="7"/>
      <c r="H454" s="41"/>
    </row>
    <row r="455" spans="1:8" ht="15">
      <c r="A455" s="7"/>
      <c r="H455" s="41"/>
    </row>
    <row r="456" spans="1:8" ht="15">
      <c r="A456" s="7"/>
      <c r="H456" s="41"/>
    </row>
    <row r="457" spans="1:8" ht="15">
      <c r="A457" s="7"/>
      <c r="H457" s="41"/>
    </row>
    <row r="458" spans="1:8" ht="15">
      <c r="A458" s="7"/>
      <c r="H458" s="41"/>
    </row>
    <row r="459" spans="1:8" ht="15">
      <c r="A459" s="7"/>
      <c r="H459" s="41"/>
    </row>
    <row r="460" spans="1:8" ht="15">
      <c r="A460" s="7"/>
      <c r="H460" s="41"/>
    </row>
    <row r="461" spans="1:8" ht="15">
      <c r="A461" s="7"/>
      <c r="H461" s="41"/>
    </row>
    <row r="462" spans="1:8" ht="15">
      <c r="A462" s="7"/>
      <c r="H462" s="41"/>
    </row>
    <row r="463" spans="1:8" ht="15">
      <c r="A463" s="7"/>
      <c r="H463" s="41"/>
    </row>
    <row r="464" spans="1:8" ht="15">
      <c r="A464" s="7"/>
      <c r="H464" s="41"/>
    </row>
    <row r="465" spans="1:8" ht="15">
      <c r="A465" s="7"/>
      <c r="H465" s="41"/>
    </row>
    <row r="466" spans="1:8" ht="15">
      <c r="A466" s="7"/>
      <c r="H466" s="41"/>
    </row>
    <row r="467" spans="1:8" ht="15">
      <c r="A467" s="7"/>
      <c r="H467" s="41"/>
    </row>
    <row r="468" spans="1:8" ht="15">
      <c r="A468" s="7"/>
      <c r="H468" s="41"/>
    </row>
    <row r="469" spans="1:8" ht="15">
      <c r="A469" s="7"/>
      <c r="H469" s="41"/>
    </row>
    <row r="470" spans="1:8" ht="15">
      <c r="A470" s="7"/>
      <c r="H470" s="41"/>
    </row>
    <row r="471" spans="1:8" ht="15">
      <c r="A471" s="7"/>
      <c r="H471" s="41"/>
    </row>
    <row r="472" spans="1:8" ht="15">
      <c r="A472" s="7"/>
      <c r="H472" s="41"/>
    </row>
    <row r="473" spans="1:8" ht="15">
      <c r="A473" s="7"/>
      <c r="H473" s="41"/>
    </row>
    <row r="474" spans="1:8" ht="15">
      <c r="A474" s="7"/>
      <c r="H474" s="41"/>
    </row>
    <row r="475" spans="1:8" ht="15">
      <c r="A475" s="7"/>
      <c r="H475" s="41"/>
    </row>
    <row r="476" spans="1:8" ht="15">
      <c r="A476" s="7"/>
      <c r="H476" s="41"/>
    </row>
    <row r="477" spans="1:8" ht="15">
      <c r="A477" s="7"/>
      <c r="H477" s="41"/>
    </row>
    <row r="478" spans="1:8" ht="15">
      <c r="A478" s="7"/>
      <c r="H478" s="41"/>
    </row>
    <row r="479" spans="1:8" ht="15">
      <c r="A479" s="7"/>
      <c r="H479" s="41"/>
    </row>
    <row r="480" spans="1:8" ht="15">
      <c r="A480" s="7"/>
      <c r="H480" s="41"/>
    </row>
    <row r="481" ht="15">
      <c r="H481" s="41"/>
    </row>
    <row r="482" ht="15"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</sheetData>
  <sheetProtection/>
  <mergeCells count="171">
    <mergeCell ref="A297:A299"/>
    <mergeCell ref="K297:K299"/>
    <mergeCell ref="L297:L299"/>
    <mergeCell ref="A395:A397"/>
    <mergeCell ref="A300:A302"/>
    <mergeCell ref="K300:K302"/>
    <mergeCell ref="L300:L302"/>
    <mergeCell ref="A303:A305"/>
    <mergeCell ref="K303:K305"/>
    <mergeCell ref="L303:L305"/>
    <mergeCell ref="A285:A287"/>
    <mergeCell ref="K285:K287"/>
    <mergeCell ref="L285:L287"/>
    <mergeCell ref="A288:A290"/>
    <mergeCell ref="K288:K290"/>
    <mergeCell ref="L288:L290"/>
    <mergeCell ref="A291:A293"/>
    <mergeCell ref="K291:K293"/>
    <mergeCell ref="L291:L293"/>
    <mergeCell ref="A294:A296"/>
    <mergeCell ref="K294:K296"/>
    <mergeCell ref="L294:L296"/>
    <mergeCell ref="A273:A275"/>
    <mergeCell ref="K273:K275"/>
    <mergeCell ref="L273:L275"/>
    <mergeCell ref="A276:A278"/>
    <mergeCell ref="K276:K278"/>
    <mergeCell ref="L276:L278"/>
    <mergeCell ref="A279:A281"/>
    <mergeCell ref="K279:K281"/>
    <mergeCell ref="L279:L281"/>
    <mergeCell ref="A282:A284"/>
    <mergeCell ref="K282:K284"/>
    <mergeCell ref="L282:L284"/>
    <mergeCell ref="A258:A260"/>
    <mergeCell ref="K258:K260"/>
    <mergeCell ref="L258:L260"/>
    <mergeCell ref="A261:A263"/>
    <mergeCell ref="K261:K263"/>
    <mergeCell ref="L261:L263"/>
    <mergeCell ref="A267:A269"/>
    <mergeCell ref="K267:K269"/>
    <mergeCell ref="L267:L269"/>
    <mergeCell ref="A270:A272"/>
    <mergeCell ref="K270:K272"/>
    <mergeCell ref="L270:L272"/>
    <mergeCell ref="A244:A246"/>
    <mergeCell ref="K244:K246"/>
    <mergeCell ref="L244:L246"/>
    <mergeCell ref="A247:A249"/>
    <mergeCell ref="K247:K249"/>
    <mergeCell ref="L247:L249"/>
    <mergeCell ref="A252:A254"/>
    <mergeCell ref="K252:K254"/>
    <mergeCell ref="L252:L254"/>
    <mergeCell ref="A255:A257"/>
    <mergeCell ref="K255:K257"/>
    <mergeCell ref="L255:L257"/>
    <mergeCell ref="A230:A232"/>
    <mergeCell ref="K230:K232"/>
    <mergeCell ref="L230:L232"/>
    <mergeCell ref="A234:A236"/>
    <mergeCell ref="K234:K236"/>
    <mergeCell ref="L234:L236"/>
    <mergeCell ref="A237:A239"/>
    <mergeCell ref="K237:K239"/>
    <mergeCell ref="L237:L239"/>
    <mergeCell ref="A240:A242"/>
    <mergeCell ref="K240:K242"/>
    <mergeCell ref="L240:L242"/>
    <mergeCell ref="A217:A219"/>
    <mergeCell ref="K217:K219"/>
    <mergeCell ref="L217:L219"/>
    <mergeCell ref="A220:A222"/>
    <mergeCell ref="K220:K222"/>
    <mergeCell ref="L220:L222"/>
    <mergeCell ref="A223:A225"/>
    <mergeCell ref="K223:K225"/>
    <mergeCell ref="L223:L225"/>
    <mergeCell ref="A227:A229"/>
    <mergeCell ref="K227:K229"/>
    <mergeCell ref="L227:L229"/>
    <mergeCell ref="A203:A205"/>
    <mergeCell ref="K203:K205"/>
    <mergeCell ref="L203:L205"/>
    <mergeCell ref="A207:A209"/>
    <mergeCell ref="K207:K209"/>
    <mergeCell ref="L207:L209"/>
    <mergeCell ref="A211:A213"/>
    <mergeCell ref="K211:K213"/>
    <mergeCell ref="L211:L213"/>
    <mergeCell ref="A214:A216"/>
    <mergeCell ref="K214:K216"/>
    <mergeCell ref="L214:L216"/>
    <mergeCell ref="A190:A192"/>
    <mergeCell ref="K190:K192"/>
    <mergeCell ref="L190:L192"/>
    <mergeCell ref="A193:A195"/>
    <mergeCell ref="K193:K195"/>
    <mergeCell ref="L193:L195"/>
    <mergeCell ref="A196:A198"/>
    <mergeCell ref="K196:K198"/>
    <mergeCell ref="L196:L198"/>
    <mergeCell ref="A199:A201"/>
    <mergeCell ref="K199:K201"/>
    <mergeCell ref="L199:L201"/>
    <mergeCell ref="A177:A179"/>
    <mergeCell ref="K177:K179"/>
    <mergeCell ref="L177:L179"/>
    <mergeCell ref="A180:A182"/>
    <mergeCell ref="K180:K182"/>
    <mergeCell ref="L180:L182"/>
    <mergeCell ref="A184:A186"/>
    <mergeCell ref="K184:K186"/>
    <mergeCell ref="L184:L186"/>
    <mergeCell ref="A187:A189"/>
    <mergeCell ref="K187:K189"/>
    <mergeCell ref="L187:L189"/>
    <mergeCell ref="A162:A164"/>
    <mergeCell ref="K162:K164"/>
    <mergeCell ref="L162:L164"/>
    <mergeCell ref="A165:A167"/>
    <mergeCell ref="K165:K167"/>
    <mergeCell ref="L165:L167"/>
    <mergeCell ref="A169:A171"/>
    <mergeCell ref="K169:K171"/>
    <mergeCell ref="L169:L171"/>
    <mergeCell ref="A173:A175"/>
    <mergeCell ref="K173:K175"/>
    <mergeCell ref="L173:L175"/>
    <mergeCell ref="L18:L20"/>
    <mergeCell ref="A155:A157"/>
    <mergeCell ref="K155:K157"/>
    <mergeCell ref="L155:L157"/>
    <mergeCell ref="A23:A25"/>
    <mergeCell ref="K23:K25"/>
    <mergeCell ref="L23:L25"/>
    <mergeCell ref="A28:A30"/>
    <mergeCell ref="A152:K152"/>
    <mergeCell ref="A18:A20"/>
    <mergeCell ref="L159:L161"/>
    <mergeCell ref="K28:K30"/>
    <mergeCell ref="L28:L30"/>
    <mergeCell ref="A33:A35"/>
    <mergeCell ref="K33:K35"/>
    <mergeCell ref="L33:L35"/>
    <mergeCell ref="E3:F3"/>
    <mergeCell ref="G3:G4"/>
    <mergeCell ref="A159:A161"/>
    <mergeCell ref="K159:K161"/>
    <mergeCell ref="K18:K20"/>
    <mergeCell ref="J1:K1"/>
    <mergeCell ref="L7:L9"/>
    <mergeCell ref="A15:A17"/>
    <mergeCell ref="K15:K17"/>
    <mergeCell ref="L15:L17"/>
    <mergeCell ref="L11:L13"/>
    <mergeCell ref="L2:L4"/>
    <mergeCell ref="A11:A13"/>
    <mergeCell ref="B2:B4"/>
    <mergeCell ref="C2:K2"/>
    <mergeCell ref="A7:A9"/>
    <mergeCell ref="K11:K13"/>
    <mergeCell ref="K7:K9"/>
    <mergeCell ref="A2:A4"/>
    <mergeCell ref="J3:K4"/>
    <mergeCell ref="H3:H4"/>
    <mergeCell ref="I3:I4"/>
    <mergeCell ref="A6:K6"/>
    <mergeCell ref="C3:C4"/>
    <mergeCell ref="D3:D4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view="pageBreakPreview" zoomScale="93" zoomScaleSheetLayoutView="93" zoomScalePageLayoutView="0" workbookViewId="0" topLeftCell="A1">
      <selection activeCell="G4" sqref="G4"/>
    </sheetView>
  </sheetViews>
  <sheetFormatPr defaultColWidth="9.140625" defaultRowHeight="15"/>
  <cols>
    <col min="2" max="2" width="19.00390625" style="0" customWidth="1"/>
    <col min="3" max="3" width="14.7109375" style="0" customWidth="1"/>
    <col min="4" max="4" width="13.8515625" style="98" customWidth="1"/>
    <col min="5" max="5" width="14.7109375" style="0" customWidth="1"/>
    <col min="8" max="8" width="11.140625" style="0" customWidth="1"/>
    <col min="9" max="9" width="10.8515625" style="0" customWidth="1"/>
    <col min="10" max="10" width="11.28125" style="0" customWidth="1"/>
    <col min="11" max="11" width="12.28125" style="0" customWidth="1"/>
    <col min="12" max="12" width="12.57421875" style="0" customWidth="1"/>
    <col min="13" max="13" width="14.57421875" style="0" customWidth="1"/>
  </cols>
  <sheetData>
    <row r="1" spans="1:13" ht="15">
      <c r="A1" s="4"/>
      <c r="B1" s="5"/>
      <c r="C1" s="5"/>
      <c r="D1" s="71"/>
      <c r="E1" s="4"/>
      <c r="F1" s="4"/>
      <c r="G1" s="4"/>
      <c r="H1" s="5"/>
      <c r="I1" s="5"/>
      <c r="J1" s="4"/>
      <c r="K1" s="125" t="s">
        <v>15</v>
      </c>
      <c r="L1" s="125"/>
      <c r="M1" s="23"/>
    </row>
    <row r="2" spans="1:13" ht="15">
      <c r="A2" s="124" t="s">
        <v>13</v>
      </c>
      <c r="B2" s="128" t="s">
        <v>0</v>
      </c>
      <c r="C2" s="128" t="s">
        <v>359</v>
      </c>
      <c r="D2" s="128"/>
      <c r="E2" s="128"/>
      <c r="F2" s="128"/>
      <c r="G2" s="128"/>
      <c r="H2" s="128"/>
      <c r="I2" s="128"/>
      <c r="J2" s="128"/>
      <c r="K2" s="128"/>
      <c r="L2" s="128"/>
      <c r="M2" s="127" t="s">
        <v>364</v>
      </c>
    </row>
    <row r="3" spans="1:13" ht="122.25" customHeight="1">
      <c r="A3" s="124"/>
      <c r="B3" s="128"/>
      <c r="C3" s="128" t="s">
        <v>8</v>
      </c>
      <c r="D3" s="117" t="s">
        <v>357</v>
      </c>
      <c r="E3" s="118" t="s">
        <v>358</v>
      </c>
      <c r="F3" s="128" t="s">
        <v>7</v>
      </c>
      <c r="G3" s="128"/>
      <c r="H3" s="128" t="s">
        <v>2</v>
      </c>
      <c r="I3" s="128" t="s">
        <v>10</v>
      </c>
      <c r="J3" s="128" t="s">
        <v>5</v>
      </c>
      <c r="K3" s="128" t="s">
        <v>349</v>
      </c>
      <c r="L3" s="128"/>
      <c r="M3" s="127"/>
    </row>
    <row r="4" spans="1:13" ht="131.25" customHeight="1">
      <c r="A4" s="124"/>
      <c r="B4" s="128"/>
      <c r="C4" s="128"/>
      <c r="D4" s="117"/>
      <c r="E4" s="118"/>
      <c r="F4" s="10" t="s">
        <v>3</v>
      </c>
      <c r="G4" s="10" t="s">
        <v>6</v>
      </c>
      <c r="H4" s="128"/>
      <c r="I4" s="128"/>
      <c r="J4" s="128"/>
      <c r="K4" s="128"/>
      <c r="L4" s="128"/>
      <c r="M4" s="127"/>
    </row>
    <row r="5" spans="1:13" ht="15">
      <c r="A5" s="10">
        <v>1</v>
      </c>
      <c r="B5" s="10">
        <v>2</v>
      </c>
      <c r="C5" s="10">
        <v>3</v>
      </c>
      <c r="D5" s="72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88">
        <v>13</v>
      </c>
    </row>
    <row r="6" spans="1:13" ht="15">
      <c r="A6" s="114" t="s">
        <v>348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1:13" ht="28.5">
      <c r="A7" s="124">
        <v>1</v>
      </c>
      <c r="B7" s="56" t="s">
        <v>16</v>
      </c>
      <c r="C7" s="56" t="s">
        <v>147</v>
      </c>
      <c r="D7" s="60">
        <v>0.018</v>
      </c>
      <c r="E7" s="13">
        <f>D7+'ЦП Текущий дефицит, табл.1'!D7</f>
        <v>1.658</v>
      </c>
      <c r="F7" s="13">
        <f>F8+F9</f>
        <v>6.3</v>
      </c>
      <c r="G7" s="14" t="s">
        <v>4</v>
      </c>
      <c r="H7" s="13">
        <f>F7</f>
        <v>6.3</v>
      </c>
      <c r="I7" s="14">
        <v>0</v>
      </c>
      <c r="J7" s="13">
        <f>H7-I7</f>
        <v>6.3</v>
      </c>
      <c r="K7" s="13">
        <f>J7-E7</f>
        <v>4.6419999999999995</v>
      </c>
      <c r="L7" s="123">
        <f>MIN(K7:K9)</f>
        <v>1.1889999999999998</v>
      </c>
      <c r="M7" s="126" t="s">
        <v>365</v>
      </c>
    </row>
    <row r="8" spans="1:13" ht="28.5">
      <c r="A8" s="124"/>
      <c r="B8" s="56" t="s">
        <v>350</v>
      </c>
      <c r="C8" s="56">
        <v>6.3</v>
      </c>
      <c r="D8" s="60">
        <v>0.011</v>
      </c>
      <c r="E8" s="13">
        <f>D8+'ЦП Текущий дефицит, табл.1'!D8</f>
        <v>1.111</v>
      </c>
      <c r="F8" s="13">
        <v>2.3</v>
      </c>
      <c r="G8" s="14" t="s">
        <v>4</v>
      </c>
      <c r="H8" s="30">
        <f aca="true" t="shared" si="0" ref="H8:H71">F8</f>
        <v>2.3</v>
      </c>
      <c r="I8" s="14">
        <v>0</v>
      </c>
      <c r="J8" s="13">
        <f aca="true" t="shared" si="1" ref="J8:J71">H8-I8</f>
        <v>2.3</v>
      </c>
      <c r="K8" s="13">
        <f aca="true" t="shared" si="2" ref="K8:K71">J8-E8</f>
        <v>1.1889999999999998</v>
      </c>
      <c r="L8" s="123"/>
      <c r="M8" s="126"/>
    </row>
    <row r="9" spans="1:13" ht="28.5">
      <c r="A9" s="124"/>
      <c r="B9" s="56" t="s">
        <v>351</v>
      </c>
      <c r="C9" s="56">
        <v>6.3</v>
      </c>
      <c r="D9" s="60">
        <v>0.007</v>
      </c>
      <c r="E9" s="13">
        <f>D9+'ЦП Текущий дефицит, табл.1'!D9</f>
        <v>0.547</v>
      </c>
      <c r="F9" s="13">
        <v>4</v>
      </c>
      <c r="G9" s="14" t="s">
        <v>4</v>
      </c>
      <c r="H9" s="30">
        <f t="shared" si="0"/>
        <v>4</v>
      </c>
      <c r="I9" s="14">
        <v>0</v>
      </c>
      <c r="J9" s="13">
        <f t="shared" si="1"/>
        <v>4</v>
      </c>
      <c r="K9" s="13">
        <f t="shared" si="2"/>
        <v>3.453</v>
      </c>
      <c r="L9" s="123"/>
      <c r="M9" s="126"/>
    </row>
    <row r="10" spans="1:13" ht="28.5">
      <c r="A10" s="91">
        <v>2</v>
      </c>
      <c r="B10" s="92" t="s">
        <v>17</v>
      </c>
      <c r="C10" s="92" t="s">
        <v>147</v>
      </c>
      <c r="D10" s="93">
        <v>2.439</v>
      </c>
      <c r="E10" s="94">
        <f>D10+'ЦП Текущий дефицит, табл.1'!D10</f>
        <v>2.829</v>
      </c>
      <c r="F10" s="94">
        <v>2.15</v>
      </c>
      <c r="G10" s="95" t="s">
        <v>4</v>
      </c>
      <c r="H10" s="96">
        <f t="shared" si="0"/>
        <v>2.15</v>
      </c>
      <c r="I10" s="95">
        <v>0</v>
      </c>
      <c r="J10" s="94">
        <f t="shared" si="1"/>
        <v>2.15</v>
      </c>
      <c r="K10" s="94">
        <f t="shared" si="2"/>
        <v>-0.6790000000000003</v>
      </c>
      <c r="L10" s="94">
        <f>K10</f>
        <v>-0.6790000000000003</v>
      </c>
      <c r="M10" s="97" t="s">
        <v>366</v>
      </c>
    </row>
    <row r="11" spans="1:13" ht="28.5">
      <c r="A11" s="124">
        <v>3</v>
      </c>
      <c r="B11" s="56" t="s">
        <v>18</v>
      </c>
      <c r="C11" s="56" t="s">
        <v>147</v>
      </c>
      <c r="D11" s="60">
        <v>0.033</v>
      </c>
      <c r="E11" s="13">
        <f>D11+'ЦП Текущий дефицит, табл.1'!D11</f>
        <v>2.8729999999999998</v>
      </c>
      <c r="F11" s="13">
        <f>F12+F13</f>
        <v>6.800000000000001</v>
      </c>
      <c r="G11" s="14" t="s">
        <v>4</v>
      </c>
      <c r="H11" s="30">
        <f t="shared" si="0"/>
        <v>6.800000000000001</v>
      </c>
      <c r="I11" s="14">
        <v>0</v>
      </c>
      <c r="J11" s="13">
        <f t="shared" si="1"/>
        <v>6.800000000000001</v>
      </c>
      <c r="K11" s="13">
        <f t="shared" si="2"/>
        <v>3.927000000000001</v>
      </c>
      <c r="L11" s="123">
        <f>MIN(K11:K13)</f>
        <v>0.26000000000000023</v>
      </c>
      <c r="M11" s="126" t="s">
        <v>365</v>
      </c>
    </row>
    <row r="12" spans="1:13" ht="28.5">
      <c r="A12" s="124"/>
      <c r="B12" s="56" t="s">
        <v>350</v>
      </c>
      <c r="C12" s="56">
        <v>6.3</v>
      </c>
      <c r="D12" s="60">
        <v>0.033</v>
      </c>
      <c r="E12" s="13">
        <f>D12+'ЦП Текущий дефицит, табл.1'!D12</f>
        <v>0.533</v>
      </c>
      <c r="F12" s="13">
        <v>4.2</v>
      </c>
      <c r="G12" s="14" t="s">
        <v>4</v>
      </c>
      <c r="H12" s="30">
        <f t="shared" si="0"/>
        <v>4.2</v>
      </c>
      <c r="I12" s="14">
        <v>0</v>
      </c>
      <c r="J12" s="13">
        <f t="shared" si="1"/>
        <v>4.2</v>
      </c>
      <c r="K12" s="13">
        <f t="shared" si="2"/>
        <v>3.6670000000000003</v>
      </c>
      <c r="L12" s="123"/>
      <c r="M12" s="126"/>
    </row>
    <row r="13" spans="1:13" ht="28.5">
      <c r="A13" s="124"/>
      <c r="B13" s="56" t="s">
        <v>351</v>
      </c>
      <c r="C13" s="56">
        <v>6.3</v>
      </c>
      <c r="D13" s="60"/>
      <c r="E13" s="13">
        <f>D13+'ЦП Текущий дефицит, табл.1'!D13</f>
        <v>2.34</v>
      </c>
      <c r="F13" s="13">
        <v>2.6</v>
      </c>
      <c r="G13" s="14" t="s">
        <v>4</v>
      </c>
      <c r="H13" s="30">
        <f t="shared" si="0"/>
        <v>2.6</v>
      </c>
      <c r="I13" s="14">
        <v>0</v>
      </c>
      <c r="J13" s="13">
        <f t="shared" si="1"/>
        <v>2.6</v>
      </c>
      <c r="K13" s="13">
        <f t="shared" si="2"/>
        <v>0.26000000000000023</v>
      </c>
      <c r="L13" s="123"/>
      <c r="M13" s="126"/>
    </row>
    <row r="14" spans="1:13" ht="15">
      <c r="A14" s="55">
        <v>4</v>
      </c>
      <c r="B14" s="56" t="s">
        <v>19</v>
      </c>
      <c r="C14" s="56" t="s">
        <v>148</v>
      </c>
      <c r="D14" s="60">
        <v>0.055</v>
      </c>
      <c r="E14" s="13">
        <f>D14+'ЦП Текущий дефицит, табл.1'!D14</f>
        <v>0.8550000000000001</v>
      </c>
      <c r="F14" s="13">
        <v>2.5</v>
      </c>
      <c r="G14" s="14" t="s">
        <v>4</v>
      </c>
      <c r="H14" s="30">
        <f t="shared" si="0"/>
        <v>2.5</v>
      </c>
      <c r="I14" s="14">
        <v>0</v>
      </c>
      <c r="J14" s="13">
        <f t="shared" si="1"/>
        <v>2.5</v>
      </c>
      <c r="K14" s="13">
        <f t="shared" si="2"/>
        <v>1.645</v>
      </c>
      <c r="L14" s="13">
        <f>K14</f>
        <v>1.645</v>
      </c>
      <c r="M14" s="28" t="s">
        <v>365</v>
      </c>
    </row>
    <row r="15" spans="1:13" ht="28.5">
      <c r="A15" s="124">
        <v>5</v>
      </c>
      <c r="B15" s="56" t="s">
        <v>20</v>
      </c>
      <c r="C15" s="56" t="s">
        <v>147</v>
      </c>
      <c r="D15" s="60">
        <v>0.037</v>
      </c>
      <c r="E15" s="13">
        <f>D15+'ЦП Текущий дефицит, табл.1'!D15</f>
        <v>0.857</v>
      </c>
      <c r="F15" s="13">
        <f>F16+F17</f>
        <v>6</v>
      </c>
      <c r="G15" s="14" t="s">
        <v>4</v>
      </c>
      <c r="H15" s="30">
        <f t="shared" si="0"/>
        <v>6</v>
      </c>
      <c r="I15" s="14">
        <v>0</v>
      </c>
      <c r="J15" s="13">
        <f t="shared" si="1"/>
        <v>6</v>
      </c>
      <c r="K15" s="13">
        <f t="shared" si="2"/>
        <v>5.143</v>
      </c>
      <c r="L15" s="123">
        <f>MIN(K15:K17)</f>
        <v>1.4429999999999998</v>
      </c>
      <c r="M15" s="126" t="s">
        <v>365</v>
      </c>
    </row>
    <row r="16" spans="1:13" ht="28.5">
      <c r="A16" s="124"/>
      <c r="B16" s="56" t="s">
        <v>350</v>
      </c>
      <c r="C16" s="56">
        <v>6.3</v>
      </c>
      <c r="D16" s="60">
        <v>0</v>
      </c>
      <c r="E16" s="13">
        <f>D16+'ЦП Текущий дефицит, табл.1'!D16</f>
        <v>0</v>
      </c>
      <c r="F16" s="13">
        <v>3.7</v>
      </c>
      <c r="G16" s="14" t="s">
        <v>4</v>
      </c>
      <c r="H16" s="30">
        <f t="shared" si="0"/>
        <v>3.7</v>
      </c>
      <c r="I16" s="14">
        <v>0</v>
      </c>
      <c r="J16" s="13">
        <f t="shared" si="1"/>
        <v>3.7</v>
      </c>
      <c r="K16" s="13">
        <f t="shared" si="2"/>
        <v>3.7</v>
      </c>
      <c r="L16" s="123"/>
      <c r="M16" s="126"/>
    </row>
    <row r="17" spans="1:13" ht="28.5">
      <c r="A17" s="124"/>
      <c r="B17" s="56" t="s">
        <v>351</v>
      </c>
      <c r="C17" s="56">
        <v>6.3</v>
      </c>
      <c r="D17" s="60">
        <v>0.037</v>
      </c>
      <c r="E17" s="13">
        <f>D17+'ЦП Текущий дефицит, табл.1'!D17</f>
        <v>0.857</v>
      </c>
      <c r="F17" s="13">
        <v>2.3</v>
      </c>
      <c r="G17" s="14" t="s">
        <v>4</v>
      </c>
      <c r="H17" s="30">
        <f t="shared" si="0"/>
        <v>2.3</v>
      </c>
      <c r="I17" s="14">
        <v>0</v>
      </c>
      <c r="J17" s="13">
        <f t="shared" si="1"/>
        <v>2.3</v>
      </c>
      <c r="K17" s="13">
        <f t="shared" si="2"/>
        <v>1.4429999999999998</v>
      </c>
      <c r="L17" s="123"/>
      <c r="M17" s="126"/>
    </row>
    <row r="18" spans="1:13" ht="28.5">
      <c r="A18" s="124">
        <v>6</v>
      </c>
      <c r="B18" s="56" t="s">
        <v>175</v>
      </c>
      <c r="C18" s="56" t="s">
        <v>148</v>
      </c>
      <c r="D18" s="60">
        <v>0.091</v>
      </c>
      <c r="E18" s="13">
        <f>D18+'ЦП Текущий дефицит, табл.1'!D18</f>
        <v>1.191</v>
      </c>
      <c r="F18" s="13">
        <f>F19+F20</f>
        <v>5.16</v>
      </c>
      <c r="G18" s="14">
        <v>120</v>
      </c>
      <c r="H18" s="30">
        <f t="shared" si="0"/>
        <v>5.16</v>
      </c>
      <c r="I18" s="14">
        <v>0</v>
      </c>
      <c r="J18" s="13">
        <f t="shared" si="1"/>
        <v>5.16</v>
      </c>
      <c r="K18" s="13">
        <f t="shared" si="2"/>
        <v>3.9690000000000003</v>
      </c>
      <c r="L18" s="123">
        <f>MIN(K18:K20)</f>
        <v>0.49</v>
      </c>
      <c r="M18" s="126" t="s">
        <v>365</v>
      </c>
    </row>
    <row r="19" spans="1:13" ht="28.5">
      <c r="A19" s="124"/>
      <c r="B19" s="56" t="s">
        <v>350</v>
      </c>
      <c r="C19" s="56">
        <v>10</v>
      </c>
      <c r="D19" s="60">
        <v>0.091</v>
      </c>
      <c r="E19" s="13">
        <f>D19+'ЦП Текущий дефицит, табл.1'!D19</f>
        <v>1.0210000000000001</v>
      </c>
      <c r="F19" s="13">
        <v>4.5</v>
      </c>
      <c r="G19" s="14" t="s">
        <v>4</v>
      </c>
      <c r="H19" s="30">
        <f t="shared" si="0"/>
        <v>4.5</v>
      </c>
      <c r="I19" s="14">
        <v>0</v>
      </c>
      <c r="J19" s="13">
        <f t="shared" si="1"/>
        <v>4.5</v>
      </c>
      <c r="K19" s="13">
        <f t="shared" si="2"/>
        <v>3.479</v>
      </c>
      <c r="L19" s="123"/>
      <c r="M19" s="126"/>
    </row>
    <row r="20" spans="1:13" ht="28.5">
      <c r="A20" s="124"/>
      <c r="B20" s="56" t="s">
        <v>351</v>
      </c>
      <c r="C20" s="56">
        <v>10</v>
      </c>
      <c r="D20" s="60"/>
      <c r="E20" s="13">
        <f>D20+'ЦП Текущий дефицит, табл.1'!D20</f>
        <v>0.17</v>
      </c>
      <c r="F20" s="13">
        <v>0.66</v>
      </c>
      <c r="G20" s="14">
        <v>120</v>
      </c>
      <c r="H20" s="30">
        <f t="shared" si="0"/>
        <v>0.66</v>
      </c>
      <c r="I20" s="14">
        <v>0</v>
      </c>
      <c r="J20" s="13">
        <f t="shared" si="1"/>
        <v>0.66</v>
      </c>
      <c r="K20" s="13">
        <f t="shared" si="2"/>
        <v>0.49</v>
      </c>
      <c r="L20" s="123"/>
      <c r="M20" s="126"/>
    </row>
    <row r="21" spans="1:13" ht="28.5">
      <c r="A21" s="55">
        <v>7</v>
      </c>
      <c r="B21" s="56" t="s">
        <v>21</v>
      </c>
      <c r="C21" s="56" t="s">
        <v>149</v>
      </c>
      <c r="D21" s="60">
        <v>0.028</v>
      </c>
      <c r="E21" s="13">
        <f>D21+'ЦП Текущий дефицит, табл.1'!D21</f>
        <v>0.338</v>
      </c>
      <c r="F21" s="13">
        <v>2.15</v>
      </c>
      <c r="G21" s="14" t="s">
        <v>4</v>
      </c>
      <c r="H21" s="30">
        <f t="shared" si="0"/>
        <v>2.15</v>
      </c>
      <c r="I21" s="14">
        <v>0</v>
      </c>
      <c r="J21" s="13">
        <f t="shared" si="1"/>
        <v>2.15</v>
      </c>
      <c r="K21" s="13">
        <f t="shared" si="2"/>
        <v>1.8119999999999998</v>
      </c>
      <c r="L21" s="13">
        <f>K21</f>
        <v>1.8119999999999998</v>
      </c>
      <c r="M21" s="28" t="s">
        <v>365</v>
      </c>
    </row>
    <row r="22" spans="1:13" ht="28.5">
      <c r="A22" s="55">
        <v>8</v>
      </c>
      <c r="B22" s="56" t="s">
        <v>22</v>
      </c>
      <c r="C22" s="56" t="s">
        <v>147</v>
      </c>
      <c r="D22" s="60"/>
      <c r="E22" s="13">
        <f>D22+'ЦП Текущий дефицит, табл.1'!D22</f>
        <v>0.4</v>
      </c>
      <c r="F22" s="13">
        <v>0.45</v>
      </c>
      <c r="G22" s="14" t="s">
        <v>4</v>
      </c>
      <c r="H22" s="30">
        <f t="shared" si="0"/>
        <v>0.45</v>
      </c>
      <c r="I22" s="14">
        <v>0</v>
      </c>
      <c r="J22" s="13">
        <f t="shared" si="1"/>
        <v>0.45</v>
      </c>
      <c r="K22" s="13">
        <f t="shared" si="2"/>
        <v>0.04999999999999999</v>
      </c>
      <c r="L22" s="13">
        <f>K22</f>
        <v>0.04999999999999999</v>
      </c>
      <c r="M22" s="28" t="s">
        <v>365</v>
      </c>
    </row>
    <row r="23" spans="1:13" ht="28.5">
      <c r="A23" s="124">
        <v>9</v>
      </c>
      <c r="B23" s="56" t="s">
        <v>23</v>
      </c>
      <c r="C23" s="56" t="s">
        <v>148</v>
      </c>
      <c r="D23" s="60">
        <v>0.49</v>
      </c>
      <c r="E23" s="13">
        <f>D23+'ЦП Текущий дефицит, табл.1'!D23</f>
        <v>1.77</v>
      </c>
      <c r="F23" s="13">
        <f>F24+F25</f>
        <v>5.13</v>
      </c>
      <c r="G23" s="14" t="s">
        <v>4</v>
      </c>
      <c r="H23" s="30">
        <f t="shared" si="0"/>
        <v>5.13</v>
      </c>
      <c r="I23" s="14">
        <v>0</v>
      </c>
      <c r="J23" s="13">
        <f t="shared" si="1"/>
        <v>5.13</v>
      </c>
      <c r="K23" s="13">
        <f t="shared" si="2"/>
        <v>3.36</v>
      </c>
      <c r="L23" s="123">
        <f>MIN(K23:K25)</f>
        <v>0.51</v>
      </c>
      <c r="M23" s="126" t="s">
        <v>365</v>
      </c>
    </row>
    <row r="24" spans="1:13" ht="28.5">
      <c r="A24" s="124"/>
      <c r="B24" s="56" t="s">
        <v>350</v>
      </c>
      <c r="C24" s="56">
        <v>10</v>
      </c>
      <c r="D24" s="60">
        <v>0</v>
      </c>
      <c r="E24" s="13">
        <f>D24+'ЦП Текущий дефицит, табл.1'!D24</f>
        <v>0.75</v>
      </c>
      <c r="F24" s="13">
        <v>3.6</v>
      </c>
      <c r="G24" s="14" t="s">
        <v>4</v>
      </c>
      <c r="H24" s="30">
        <f t="shared" si="0"/>
        <v>3.6</v>
      </c>
      <c r="I24" s="14">
        <v>0</v>
      </c>
      <c r="J24" s="13">
        <f t="shared" si="1"/>
        <v>3.6</v>
      </c>
      <c r="K24" s="13">
        <f t="shared" si="2"/>
        <v>2.85</v>
      </c>
      <c r="L24" s="123"/>
      <c r="M24" s="126"/>
    </row>
    <row r="25" spans="1:13" ht="28.5">
      <c r="A25" s="124"/>
      <c r="B25" s="56" t="s">
        <v>351</v>
      </c>
      <c r="C25" s="56">
        <v>10</v>
      </c>
      <c r="D25" s="60">
        <v>0.49</v>
      </c>
      <c r="E25" s="13">
        <f>D25+'ЦП Текущий дефицит, табл.1'!D25</f>
        <v>1.02</v>
      </c>
      <c r="F25" s="13">
        <v>1.53</v>
      </c>
      <c r="G25" s="14" t="s">
        <v>4</v>
      </c>
      <c r="H25" s="30">
        <f t="shared" si="0"/>
        <v>1.53</v>
      </c>
      <c r="I25" s="14">
        <v>0</v>
      </c>
      <c r="J25" s="13">
        <f t="shared" si="1"/>
        <v>1.53</v>
      </c>
      <c r="K25" s="13">
        <f t="shared" si="2"/>
        <v>0.51</v>
      </c>
      <c r="L25" s="123"/>
      <c r="M25" s="126"/>
    </row>
    <row r="26" spans="1:13" ht="28.5">
      <c r="A26" s="69">
        <v>10</v>
      </c>
      <c r="B26" s="70" t="s">
        <v>25</v>
      </c>
      <c r="C26" s="70" t="s">
        <v>148</v>
      </c>
      <c r="D26" s="60">
        <v>0.014</v>
      </c>
      <c r="E26" s="17">
        <f>D26+'ЦП Текущий дефицит, табл.1'!D26</f>
        <v>1.214</v>
      </c>
      <c r="F26" s="17">
        <v>1.4</v>
      </c>
      <c r="G26" s="66" t="s">
        <v>4</v>
      </c>
      <c r="H26" s="68">
        <f t="shared" si="0"/>
        <v>1.4</v>
      </c>
      <c r="I26" s="66">
        <v>0</v>
      </c>
      <c r="J26" s="17">
        <f t="shared" si="1"/>
        <v>1.4</v>
      </c>
      <c r="K26" s="17">
        <f t="shared" si="2"/>
        <v>0.18599999999999994</v>
      </c>
      <c r="L26" s="17">
        <f>K26</f>
        <v>0.18599999999999994</v>
      </c>
      <c r="M26" s="28" t="s">
        <v>365</v>
      </c>
    </row>
    <row r="27" spans="1:13" ht="28.5">
      <c r="A27" s="55">
        <v>11</v>
      </c>
      <c r="B27" s="56" t="s">
        <v>26</v>
      </c>
      <c r="C27" s="56" t="s">
        <v>147</v>
      </c>
      <c r="D27" s="60">
        <v>0.025</v>
      </c>
      <c r="E27" s="13">
        <f>D27+'ЦП Текущий дефицит, табл.1'!D27</f>
        <v>1.015</v>
      </c>
      <c r="F27" s="13">
        <v>1.92</v>
      </c>
      <c r="G27" s="14" t="s">
        <v>4</v>
      </c>
      <c r="H27" s="30">
        <f t="shared" si="0"/>
        <v>1.92</v>
      </c>
      <c r="I27" s="14">
        <v>0</v>
      </c>
      <c r="J27" s="13">
        <f t="shared" si="1"/>
        <v>1.92</v>
      </c>
      <c r="K27" s="13">
        <f t="shared" si="2"/>
        <v>0.905</v>
      </c>
      <c r="L27" s="13">
        <f>K27</f>
        <v>0.905</v>
      </c>
      <c r="M27" s="28" t="s">
        <v>365</v>
      </c>
    </row>
    <row r="28" spans="1:13" ht="28.5">
      <c r="A28" s="124">
        <v>12</v>
      </c>
      <c r="B28" s="56" t="s">
        <v>27</v>
      </c>
      <c r="C28" s="56" t="s">
        <v>150</v>
      </c>
      <c r="D28" s="60">
        <v>0.019</v>
      </c>
      <c r="E28" s="13">
        <f>D28+'ЦП Текущий дефицит, табл.1'!D28</f>
        <v>0.5790000000000001</v>
      </c>
      <c r="F28" s="13">
        <f>F29+F30</f>
        <v>5.890000000000001</v>
      </c>
      <c r="G28" s="14" t="s">
        <v>4</v>
      </c>
      <c r="H28" s="30">
        <f t="shared" si="0"/>
        <v>5.890000000000001</v>
      </c>
      <c r="I28" s="14">
        <v>0</v>
      </c>
      <c r="J28" s="13">
        <f t="shared" si="1"/>
        <v>5.890000000000001</v>
      </c>
      <c r="K28" s="13">
        <f t="shared" si="2"/>
        <v>5.311000000000001</v>
      </c>
      <c r="L28" s="123">
        <f>MIN(K28:K30)</f>
        <v>1.97</v>
      </c>
      <c r="M28" s="126" t="s">
        <v>365</v>
      </c>
    </row>
    <row r="29" spans="1:13" ht="28.5">
      <c r="A29" s="124"/>
      <c r="B29" s="56" t="s">
        <v>350</v>
      </c>
      <c r="C29" s="56">
        <v>6.3</v>
      </c>
      <c r="D29" s="60">
        <v>0.019</v>
      </c>
      <c r="E29" s="13">
        <f>D29+'ЦП Текущий дефицит, табл.1'!D29</f>
        <v>0.399</v>
      </c>
      <c r="F29" s="13">
        <v>3.74</v>
      </c>
      <c r="G29" s="14" t="s">
        <v>4</v>
      </c>
      <c r="H29" s="30">
        <f t="shared" si="0"/>
        <v>3.74</v>
      </c>
      <c r="I29" s="14">
        <v>0</v>
      </c>
      <c r="J29" s="13">
        <f t="shared" si="1"/>
        <v>3.74</v>
      </c>
      <c r="K29" s="13">
        <f t="shared" si="2"/>
        <v>3.341</v>
      </c>
      <c r="L29" s="123"/>
      <c r="M29" s="126"/>
    </row>
    <row r="30" spans="1:13" ht="28.5">
      <c r="A30" s="124"/>
      <c r="B30" s="56" t="s">
        <v>351</v>
      </c>
      <c r="C30" s="56">
        <v>6.3</v>
      </c>
      <c r="D30" s="60"/>
      <c r="E30" s="13">
        <f>D30+'ЦП Текущий дефицит, табл.1'!D30</f>
        <v>0.18</v>
      </c>
      <c r="F30" s="13">
        <v>2.15</v>
      </c>
      <c r="G30" s="14" t="s">
        <v>4</v>
      </c>
      <c r="H30" s="30">
        <f t="shared" si="0"/>
        <v>2.15</v>
      </c>
      <c r="I30" s="14">
        <v>0</v>
      </c>
      <c r="J30" s="13">
        <f t="shared" si="1"/>
        <v>2.15</v>
      </c>
      <c r="K30" s="13">
        <f t="shared" si="2"/>
        <v>1.97</v>
      </c>
      <c r="L30" s="123"/>
      <c r="M30" s="126"/>
    </row>
    <row r="31" spans="1:13" ht="28.5">
      <c r="A31" s="55">
        <v>13</v>
      </c>
      <c r="B31" s="56" t="s">
        <v>28</v>
      </c>
      <c r="C31" s="56" t="s">
        <v>151</v>
      </c>
      <c r="D31" s="60">
        <v>0.003</v>
      </c>
      <c r="E31" s="13">
        <f>D31+'ЦП Текущий дефицит, табл.1'!D31</f>
        <v>0.403</v>
      </c>
      <c r="F31" s="13">
        <v>1.4</v>
      </c>
      <c r="G31" s="14" t="s">
        <v>4</v>
      </c>
      <c r="H31" s="30">
        <f t="shared" si="0"/>
        <v>1.4</v>
      </c>
      <c r="I31" s="14">
        <v>0</v>
      </c>
      <c r="J31" s="13">
        <f t="shared" si="1"/>
        <v>1.4</v>
      </c>
      <c r="K31" s="13">
        <f t="shared" si="2"/>
        <v>0.9969999999999999</v>
      </c>
      <c r="L31" s="13">
        <v>1.097</v>
      </c>
      <c r="M31" s="28" t="s">
        <v>365</v>
      </c>
    </row>
    <row r="32" spans="1:13" ht="28.5">
      <c r="A32" s="57">
        <v>14</v>
      </c>
      <c r="B32" s="34" t="s">
        <v>29</v>
      </c>
      <c r="C32" s="34" t="s">
        <v>152</v>
      </c>
      <c r="D32" s="93">
        <v>5.7</v>
      </c>
      <c r="E32" s="58">
        <f>D32+'ЦП Текущий дефицит, табл.1'!D32</f>
        <v>9.8</v>
      </c>
      <c r="F32" s="58">
        <v>6.64</v>
      </c>
      <c r="G32" s="36" t="s">
        <v>4</v>
      </c>
      <c r="H32" s="42">
        <f t="shared" si="0"/>
        <v>6.64</v>
      </c>
      <c r="I32" s="36">
        <v>0</v>
      </c>
      <c r="J32" s="58">
        <f t="shared" si="1"/>
        <v>6.64</v>
      </c>
      <c r="K32" s="58">
        <f t="shared" si="2"/>
        <v>-3.160000000000001</v>
      </c>
      <c r="L32" s="58">
        <f>K32</f>
        <v>-3.160000000000001</v>
      </c>
      <c r="M32" s="59" t="s">
        <v>366</v>
      </c>
    </row>
    <row r="33" spans="1:13" ht="28.5">
      <c r="A33" s="124">
        <v>15</v>
      </c>
      <c r="B33" s="56" t="s">
        <v>30</v>
      </c>
      <c r="C33" s="56" t="s">
        <v>153</v>
      </c>
      <c r="D33" s="60">
        <v>1.6349999999999998</v>
      </c>
      <c r="E33" s="13">
        <f>D33+'ЦП Текущий дефицит, табл.1'!D33</f>
        <v>4.645</v>
      </c>
      <c r="F33" s="13">
        <f>F34+F35</f>
        <v>7.5</v>
      </c>
      <c r="G33" s="14" t="s">
        <v>4</v>
      </c>
      <c r="H33" s="30">
        <f t="shared" si="0"/>
        <v>7.5</v>
      </c>
      <c r="I33" s="14">
        <v>0</v>
      </c>
      <c r="J33" s="13">
        <f t="shared" si="1"/>
        <v>7.5</v>
      </c>
      <c r="K33" s="13">
        <f t="shared" si="2"/>
        <v>2.8550000000000004</v>
      </c>
      <c r="L33" s="123">
        <f>MIN(K33:K35)</f>
        <v>0.7540000000000001</v>
      </c>
      <c r="M33" s="134" t="s">
        <v>365</v>
      </c>
    </row>
    <row r="34" spans="1:13" ht="28.5">
      <c r="A34" s="124"/>
      <c r="B34" s="56" t="s">
        <v>350</v>
      </c>
      <c r="C34" s="56">
        <v>10</v>
      </c>
      <c r="D34" s="60">
        <v>1.5989999999999998</v>
      </c>
      <c r="E34" s="13">
        <f>D34+'ЦП Текущий дефицит, табл.1'!D34</f>
        <v>4.2989999999999995</v>
      </c>
      <c r="F34" s="13">
        <v>6.4</v>
      </c>
      <c r="G34" s="14" t="s">
        <v>4</v>
      </c>
      <c r="H34" s="30">
        <f t="shared" si="0"/>
        <v>6.4</v>
      </c>
      <c r="I34" s="14">
        <v>0</v>
      </c>
      <c r="J34" s="13">
        <f t="shared" si="1"/>
        <v>6.4</v>
      </c>
      <c r="K34" s="13">
        <f t="shared" si="2"/>
        <v>2.101000000000001</v>
      </c>
      <c r="L34" s="123"/>
      <c r="M34" s="134"/>
    </row>
    <row r="35" spans="1:13" ht="28.5">
      <c r="A35" s="124"/>
      <c r="B35" s="56" t="s">
        <v>351</v>
      </c>
      <c r="C35" s="56">
        <v>10</v>
      </c>
      <c r="D35" s="60">
        <v>0.036</v>
      </c>
      <c r="E35" s="13">
        <f>D35+'ЦП Текущий дефицит, табл.1'!D35</f>
        <v>0.346</v>
      </c>
      <c r="F35" s="13">
        <v>1.1</v>
      </c>
      <c r="G35" s="14" t="s">
        <v>4</v>
      </c>
      <c r="H35" s="30">
        <f t="shared" si="0"/>
        <v>1.1</v>
      </c>
      <c r="I35" s="14">
        <v>0</v>
      </c>
      <c r="J35" s="13">
        <f t="shared" si="1"/>
        <v>1.1</v>
      </c>
      <c r="K35" s="13">
        <f t="shared" si="2"/>
        <v>0.7540000000000001</v>
      </c>
      <c r="L35" s="123"/>
      <c r="M35" s="134"/>
    </row>
    <row r="36" spans="1:13" ht="15">
      <c r="A36" s="55">
        <v>16</v>
      </c>
      <c r="B36" s="56" t="s">
        <v>31</v>
      </c>
      <c r="C36" s="56" t="s">
        <v>151</v>
      </c>
      <c r="D36" s="60">
        <v>0.043</v>
      </c>
      <c r="E36" s="13">
        <f>D36+'ЦП Текущий дефицит, табл.1'!D36</f>
        <v>0.503</v>
      </c>
      <c r="F36" s="13">
        <v>0.8</v>
      </c>
      <c r="G36" s="14" t="s">
        <v>4</v>
      </c>
      <c r="H36" s="30">
        <f t="shared" si="0"/>
        <v>0.8</v>
      </c>
      <c r="I36" s="14">
        <v>0</v>
      </c>
      <c r="J36" s="13">
        <f t="shared" si="1"/>
        <v>0.8</v>
      </c>
      <c r="K36" s="13">
        <f t="shared" si="2"/>
        <v>0.29700000000000004</v>
      </c>
      <c r="L36" s="13">
        <f>K36</f>
        <v>0.29700000000000004</v>
      </c>
      <c r="M36" s="28" t="s">
        <v>365</v>
      </c>
    </row>
    <row r="37" spans="1:13" ht="15">
      <c r="A37" s="55">
        <v>17</v>
      </c>
      <c r="B37" s="56" t="s">
        <v>32</v>
      </c>
      <c r="C37" s="56" t="s">
        <v>154</v>
      </c>
      <c r="D37" s="60">
        <v>0.195</v>
      </c>
      <c r="E37" s="13">
        <f>D37+'ЦП Текущий дефицит, табл.1'!D37</f>
        <v>0.895</v>
      </c>
      <c r="F37" s="13">
        <v>0.95</v>
      </c>
      <c r="G37" s="14" t="s">
        <v>4</v>
      </c>
      <c r="H37" s="30">
        <f t="shared" si="0"/>
        <v>0.95</v>
      </c>
      <c r="I37" s="14">
        <v>0</v>
      </c>
      <c r="J37" s="13">
        <f t="shared" si="1"/>
        <v>0.95</v>
      </c>
      <c r="K37" s="13">
        <f t="shared" si="2"/>
        <v>0.05499999999999994</v>
      </c>
      <c r="L37" s="13">
        <f aca="true" t="shared" si="3" ref="L37:L50">K37</f>
        <v>0.05499999999999994</v>
      </c>
      <c r="M37" s="28" t="s">
        <v>365</v>
      </c>
    </row>
    <row r="38" spans="1:13" ht="28.5">
      <c r="A38" s="55">
        <v>18</v>
      </c>
      <c r="B38" s="56" t="s">
        <v>33</v>
      </c>
      <c r="C38" s="56" t="s">
        <v>151</v>
      </c>
      <c r="D38" s="60"/>
      <c r="E38" s="13">
        <f>D38+'ЦП Текущий дефицит, табл.1'!D38</f>
        <v>0.25</v>
      </c>
      <c r="F38" s="13">
        <v>0.68</v>
      </c>
      <c r="G38" s="14" t="s">
        <v>4</v>
      </c>
      <c r="H38" s="30">
        <f t="shared" si="0"/>
        <v>0.68</v>
      </c>
      <c r="I38" s="14">
        <v>0</v>
      </c>
      <c r="J38" s="13">
        <f t="shared" si="1"/>
        <v>0.68</v>
      </c>
      <c r="K38" s="13">
        <f t="shared" si="2"/>
        <v>0.43000000000000005</v>
      </c>
      <c r="L38" s="13">
        <f t="shared" si="3"/>
        <v>0.43000000000000005</v>
      </c>
      <c r="M38" s="28" t="s">
        <v>365</v>
      </c>
    </row>
    <row r="39" spans="1:13" ht="28.5">
      <c r="A39" s="55">
        <v>19</v>
      </c>
      <c r="B39" s="56" t="s">
        <v>34</v>
      </c>
      <c r="C39" s="56" t="s">
        <v>151</v>
      </c>
      <c r="D39" s="60">
        <v>0.015</v>
      </c>
      <c r="E39" s="13">
        <f>D39+'ЦП Текущий дефицит, табл.1'!D39</f>
        <v>0.29500000000000004</v>
      </c>
      <c r="F39" s="13">
        <v>1.43</v>
      </c>
      <c r="G39" s="14" t="s">
        <v>4</v>
      </c>
      <c r="H39" s="30">
        <f t="shared" si="0"/>
        <v>1.43</v>
      </c>
      <c r="I39" s="14">
        <v>0</v>
      </c>
      <c r="J39" s="13">
        <f t="shared" si="1"/>
        <v>1.43</v>
      </c>
      <c r="K39" s="13">
        <f t="shared" si="2"/>
        <v>1.1349999999999998</v>
      </c>
      <c r="L39" s="13">
        <f t="shared" si="3"/>
        <v>1.1349999999999998</v>
      </c>
      <c r="M39" s="28" t="s">
        <v>365</v>
      </c>
    </row>
    <row r="40" spans="1:13" ht="42.75">
      <c r="A40" s="55">
        <v>20</v>
      </c>
      <c r="B40" s="56" t="s">
        <v>35</v>
      </c>
      <c r="C40" s="56" t="s">
        <v>155</v>
      </c>
      <c r="D40" s="60">
        <v>0.029</v>
      </c>
      <c r="E40" s="13">
        <f>D40+'ЦП Текущий дефицит, табл.1'!D40</f>
        <v>0.5790000000000001</v>
      </c>
      <c r="F40" s="13">
        <v>1.34</v>
      </c>
      <c r="G40" s="14" t="s">
        <v>4</v>
      </c>
      <c r="H40" s="30">
        <f t="shared" si="0"/>
        <v>1.34</v>
      </c>
      <c r="I40" s="14">
        <v>0</v>
      </c>
      <c r="J40" s="13">
        <f t="shared" si="1"/>
        <v>1.34</v>
      </c>
      <c r="K40" s="13">
        <f t="shared" si="2"/>
        <v>0.761</v>
      </c>
      <c r="L40" s="13">
        <f t="shared" si="3"/>
        <v>0.761</v>
      </c>
      <c r="M40" s="28" t="s">
        <v>365</v>
      </c>
    </row>
    <row r="41" spans="1:13" ht="28.5">
      <c r="A41" s="55">
        <v>21</v>
      </c>
      <c r="B41" s="56" t="s">
        <v>36</v>
      </c>
      <c r="C41" s="56" t="s">
        <v>151</v>
      </c>
      <c r="D41" s="60"/>
      <c r="E41" s="13">
        <f>D41+'ЦП Текущий дефицит, табл.1'!D41</f>
        <v>0.77</v>
      </c>
      <c r="F41" s="13">
        <v>0.96</v>
      </c>
      <c r="G41" s="14" t="s">
        <v>4</v>
      </c>
      <c r="H41" s="30">
        <f t="shared" si="0"/>
        <v>0.96</v>
      </c>
      <c r="I41" s="14">
        <v>0</v>
      </c>
      <c r="J41" s="13">
        <f t="shared" si="1"/>
        <v>0.96</v>
      </c>
      <c r="K41" s="13">
        <f t="shared" si="2"/>
        <v>0.18999999999999995</v>
      </c>
      <c r="L41" s="13">
        <f t="shared" si="3"/>
        <v>0.18999999999999995</v>
      </c>
      <c r="M41" s="28" t="s">
        <v>365</v>
      </c>
    </row>
    <row r="42" spans="1:13" ht="28.5">
      <c r="A42" s="55">
        <v>22</v>
      </c>
      <c r="B42" s="56" t="s">
        <v>38</v>
      </c>
      <c r="C42" s="56" t="s">
        <v>157</v>
      </c>
      <c r="D42" s="60">
        <v>0.246</v>
      </c>
      <c r="E42" s="13">
        <f>D42+'ЦП Текущий дефицит, табл.1'!D42</f>
        <v>1.246</v>
      </c>
      <c r="F42" s="13">
        <v>2.83</v>
      </c>
      <c r="G42" s="14" t="s">
        <v>4</v>
      </c>
      <c r="H42" s="30">
        <f t="shared" si="0"/>
        <v>2.83</v>
      </c>
      <c r="I42" s="14">
        <v>0</v>
      </c>
      <c r="J42" s="13">
        <f t="shared" si="1"/>
        <v>2.83</v>
      </c>
      <c r="K42" s="13">
        <f t="shared" si="2"/>
        <v>1.584</v>
      </c>
      <c r="L42" s="13">
        <f t="shared" si="3"/>
        <v>1.584</v>
      </c>
      <c r="M42" s="28" t="s">
        <v>365</v>
      </c>
    </row>
    <row r="43" spans="1:13" ht="15">
      <c r="A43" s="55">
        <v>23</v>
      </c>
      <c r="B43" s="56" t="s">
        <v>39</v>
      </c>
      <c r="C43" s="56" t="s">
        <v>156</v>
      </c>
      <c r="D43" s="60">
        <v>0.015</v>
      </c>
      <c r="E43" s="13">
        <f>D43+'ЦП Текущий дефицит, табл.1'!D43</f>
        <v>0.235</v>
      </c>
      <c r="F43" s="13">
        <v>0.64</v>
      </c>
      <c r="G43" s="14" t="s">
        <v>4</v>
      </c>
      <c r="H43" s="30">
        <f t="shared" si="0"/>
        <v>0.64</v>
      </c>
      <c r="I43" s="14">
        <v>0</v>
      </c>
      <c r="J43" s="13">
        <f t="shared" si="1"/>
        <v>0.64</v>
      </c>
      <c r="K43" s="13">
        <f t="shared" si="2"/>
        <v>0.405</v>
      </c>
      <c r="L43" s="13">
        <f t="shared" si="3"/>
        <v>0.405</v>
      </c>
      <c r="M43" s="28" t="s">
        <v>365</v>
      </c>
    </row>
    <row r="44" spans="1:13" ht="28.5">
      <c r="A44" s="55">
        <v>24</v>
      </c>
      <c r="B44" s="56" t="s">
        <v>40</v>
      </c>
      <c r="C44" s="56" t="s">
        <v>155</v>
      </c>
      <c r="D44" s="60">
        <v>0.135</v>
      </c>
      <c r="E44" s="13">
        <f>D44+'ЦП Текущий дефицит, табл.1'!D44</f>
        <v>0.595</v>
      </c>
      <c r="F44" s="13">
        <v>1.43</v>
      </c>
      <c r="G44" s="14" t="s">
        <v>4</v>
      </c>
      <c r="H44" s="30">
        <f t="shared" si="0"/>
        <v>1.43</v>
      </c>
      <c r="I44" s="14">
        <v>0</v>
      </c>
      <c r="J44" s="13">
        <f t="shared" si="1"/>
        <v>1.43</v>
      </c>
      <c r="K44" s="13">
        <f t="shared" si="2"/>
        <v>0.835</v>
      </c>
      <c r="L44" s="13">
        <f t="shared" si="3"/>
        <v>0.835</v>
      </c>
      <c r="M44" s="28" t="s">
        <v>365</v>
      </c>
    </row>
    <row r="45" spans="1:13" ht="28.5">
      <c r="A45" s="55">
        <v>25</v>
      </c>
      <c r="B45" s="56" t="s">
        <v>41</v>
      </c>
      <c r="C45" s="56" t="s">
        <v>151</v>
      </c>
      <c r="D45" s="60">
        <v>0.015</v>
      </c>
      <c r="E45" s="13">
        <f>D45+'ЦП Текущий дефицит, табл.1'!D45</f>
        <v>0.28500000000000003</v>
      </c>
      <c r="F45" s="13">
        <v>2.15</v>
      </c>
      <c r="G45" s="14" t="s">
        <v>4</v>
      </c>
      <c r="H45" s="30">
        <f t="shared" si="0"/>
        <v>2.15</v>
      </c>
      <c r="I45" s="14">
        <v>0</v>
      </c>
      <c r="J45" s="13">
        <f t="shared" si="1"/>
        <v>2.15</v>
      </c>
      <c r="K45" s="13">
        <f t="shared" si="2"/>
        <v>1.8649999999999998</v>
      </c>
      <c r="L45" s="13">
        <f t="shared" si="3"/>
        <v>1.8649999999999998</v>
      </c>
      <c r="M45" s="28" t="s">
        <v>365</v>
      </c>
    </row>
    <row r="46" spans="1:13" ht="15">
      <c r="A46" s="55">
        <v>26</v>
      </c>
      <c r="B46" s="56" t="s">
        <v>42</v>
      </c>
      <c r="C46" s="56" t="s">
        <v>155</v>
      </c>
      <c r="D46" s="60">
        <v>0.274</v>
      </c>
      <c r="E46" s="13">
        <f>D46+'ЦП Текущий дефицит, табл.1'!D46</f>
        <v>0.874</v>
      </c>
      <c r="F46" s="13">
        <v>1.76</v>
      </c>
      <c r="G46" s="14" t="s">
        <v>4</v>
      </c>
      <c r="H46" s="30">
        <f t="shared" si="0"/>
        <v>1.76</v>
      </c>
      <c r="I46" s="14">
        <v>0</v>
      </c>
      <c r="J46" s="13">
        <f t="shared" si="1"/>
        <v>1.76</v>
      </c>
      <c r="K46" s="13">
        <f t="shared" si="2"/>
        <v>0.886</v>
      </c>
      <c r="L46" s="13">
        <f t="shared" si="3"/>
        <v>0.886</v>
      </c>
      <c r="M46" s="28" t="s">
        <v>365</v>
      </c>
    </row>
    <row r="47" spans="1:13" ht="28.5">
      <c r="A47" s="55">
        <v>27</v>
      </c>
      <c r="B47" s="56" t="s">
        <v>353</v>
      </c>
      <c r="C47" s="56" t="s">
        <v>354</v>
      </c>
      <c r="D47" s="60"/>
      <c r="E47" s="13">
        <f>D47+'ЦП Текущий дефицит, табл.1'!D47</f>
        <v>0.6</v>
      </c>
      <c r="F47" s="13">
        <v>0.76</v>
      </c>
      <c r="G47" s="14" t="s">
        <v>4</v>
      </c>
      <c r="H47" s="30">
        <f t="shared" si="0"/>
        <v>0.76</v>
      </c>
      <c r="I47" s="14">
        <v>0</v>
      </c>
      <c r="J47" s="13">
        <f t="shared" si="1"/>
        <v>0.76</v>
      </c>
      <c r="K47" s="13">
        <f t="shared" si="2"/>
        <v>0.16000000000000003</v>
      </c>
      <c r="L47" s="13">
        <f t="shared" si="3"/>
        <v>0.16000000000000003</v>
      </c>
      <c r="M47" s="28" t="s">
        <v>365</v>
      </c>
    </row>
    <row r="48" spans="1:13" ht="28.5">
      <c r="A48" s="55">
        <v>28</v>
      </c>
      <c r="B48" s="56" t="s">
        <v>43</v>
      </c>
      <c r="C48" s="56" t="s">
        <v>156</v>
      </c>
      <c r="D48" s="60"/>
      <c r="E48" s="13">
        <f>D48+'ЦП Текущий дефицит, табл.1'!D48</f>
        <v>0.24</v>
      </c>
      <c r="F48" s="13">
        <v>0.67</v>
      </c>
      <c r="G48" s="14" t="s">
        <v>4</v>
      </c>
      <c r="H48" s="30">
        <f t="shared" si="0"/>
        <v>0.67</v>
      </c>
      <c r="I48" s="14">
        <v>0</v>
      </c>
      <c r="J48" s="13">
        <f t="shared" si="1"/>
        <v>0.67</v>
      </c>
      <c r="K48" s="13">
        <f t="shared" si="2"/>
        <v>0.43000000000000005</v>
      </c>
      <c r="L48" s="13">
        <f t="shared" si="3"/>
        <v>0.43000000000000005</v>
      </c>
      <c r="M48" s="28" t="s">
        <v>365</v>
      </c>
    </row>
    <row r="49" spans="1:13" ht="15">
      <c r="A49" s="55">
        <v>29</v>
      </c>
      <c r="B49" s="56" t="s">
        <v>44</v>
      </c>
      <c r="C49" s="56" t="s">
        <v>151</v>
      </c>
      <c r="D49" s="60"/>
      <c r="E49" s="13">
        <f>D49+'ЦП Текущий дефицит, табл.1'!D49</f>
        <v>0.42</v>
      </c>
      <c r="F49" s="13">
        <v>0.76</v>
      </c>
      <c r="G49" s="14" t="s">
        <v>4</v>
      </c>
      <c r="H49" s="30">
        <f t="shared" si="0"/>
        <v>0.76</v>
      </c>
      <c r="I49" s="14">
        <v>0</v>
      </c>
      <c r="J49" s="13">
        <f t="shared" si="1"/>
        <v>0.76</v>
      </c>
      <c r="K49" s="13">
        <f t="shared" si="2"/>
        <v>0.34</v>
      </c>
      <c r="L49" s="13">
        <f t="shared" si="3"/>
        <v>0.34</v>
      </c>
      <c r="M49" s="28" t="s">
        <v>365</v>
      </c>
    </row>
    <row r="50" spans="1:13" ht="15">
      <c r="A50" s="55">
        <v>30</v>
      </c>
      <c r="B50" s="56" t="s">
        <v>45</v>
      </c>
      <c r="C50" s="56" t="s">
        <v>158</v>
      </c>
      <c r="D50" s="60"/>
      <c r="E50" s="13">
        <f>D50+'ЦП Текущий дефицит, табл.1'!D50</f>
        <v>0.68</v>
      </c>
      <c r="F50" s="13">
        <v>0.74</v>
      </c>
      <c r="G50" s="14" t="s">
        <v>4</v>
      </c>
      <c r="H50" s="30">
        <f t="shared" si="0"/>
        <v>0.74</v>
      </c>
      <c r="I50" s="14">
        <v>0</v>
      </c>
      <c r="J50" s="13">
        <f t="shared" si="1"/>
        <v>0.74</v>
      </c>
      <c r="K50" s="13">
        <f t="shared" si="2"/>
        <v>0.05999999999999994</v>
      </c>
      <c r="L50" s="13">
        <f t="shared" si="3"/>
        <v>0.05999999999999994</v>
      </c>
      <c r="M50" s="28" t="s">
        <v>365</v>
      </c>
    </row>
    <row r="51" spans="1:13" ht="28.5">
      <c r="A51" s="55">
        <v>31</v>
      </c>
      <c r="B51" s="56" t="s">
        <v>46</v>
      </c>
      <c r="C51" s="56" t="s">
        <v>154</v>
      </c>
      <c r="D51" s="60">
        <v>0.037</v>
      </c>
      <c r="E51" s="13">
        <f>D51+'ЦП Текущий дефицит, табл.1'!D51</f>
        <v>0.627</v>
      </c>
      <c r="F51" s="13">
        <v>1.6</v>
      </c>
      <c r="G51" s="14">
        <v>50</v>
      </c>
      <c r="H51" s="30">
        <f t="shared" si="0"/>
        <v>1.6</v>
      </c>
      <c r="I51" s="14">
        <v>0</v>
      </c>
      <c r="J51" s="13">
        <f t="shared" si="1"/>
        <v>1.6</v>
      </c>
      <c r="K51" s="13">
        <f t="shared" si="2"/>
        <v>0.9730000000000001</v>
      </c>
      <c r="L51" s="13">
        <f>K51</f>
        <v>0.9730000000000001</v>
      </c>
      <c r="M51" s="28" t="s">
        <v>365</v>
      </c>
    </row>
    <row r="52" spans="1:13" ht="28.5">
      <c r="A52" s="55">
        <v>32</v>
      </c>
      <c r="B52" s="56" t="s">
        <v>47</v>
      </c>
      <c r="C52" s="56" t="s">
        <v>156</v>
      </c>
      <c r="D52" s="60">
        <v>0.045</v>
      </c>
      <c r="E52" s="13">
        <f>D52+'ЦП Текущий дефицит, табл.1'!D52</f>
        <v>0.995</v>
      </c>
      <c r="F52" s="13">
        <v>1</v>
      </c>
      <c r="G52" s="14" t="s">
        <v>4</v>
      </c>
      <c r="H52" s="30">
        <f t="shared" si="0"/>
        <v>1</v>
      </c>
      <c r="I52" s="14">
        <v>0</v>
      </c>
      <c r="J52" s="13">
        <f t="shared" si="1"/>
        <v>1</v>
      </c>
      <c r="K52" s="13">
        <f t="shared" si="2"/>
        <v>0.0050000000000000044</v>
      </c>
      <c r="L52" s="13">
        <f aca="true" t="shared" si="4" ref="L52:L115">K52</f>
        <v>0.0050000000000000044</v>
      </c>
      <c r="M52" s="28" t="s">
        <v>365</v>
      </c>
    </row>
    <row r="53" spans="1:13" ht="28.5">
      <c r="A53" s="55">
        <v>33</v>
      </c>
      <c r="B53" s="56" t="s">
        <v>48</v>
      </c>
      <c r="C53" s="56" t="s">
        <v>156</v>
      </c>
      <c r="D53" s="60">
        <v>0.04</v>
      </c>
      <c r="E53" s="13">
        <f>D53+'ЦП Текущий дефицит, табл.1'!D53</f>
        <v>0.22</v>
      </c>
      <c r="F53" s="13">
        <v>1.43</v>
      </c>
      <c r="G53" s="14" t="s">
        <v>4</v>
      </c>
      <c r="H53" s="30">
        <f t="shared" si="0"/>
        <v>1.43</v>
      </c>
      <c r="I53" s="14">
        <v>0</v>
      </c>
      <c r="J53" s="13">
        <f t="shared" si="1"/>
        <v>1.43</v>
      </c>
      <c r="K53" s="13">
        <f t="shared" si="2"/>
        <v>1.21</v>
      </c>
      <c r="L53" s="13">
        <f t="shared" si="4"/>
        <v>1.21</v>
      </c>
      <c r="M53" s="28" t="s">
        <v>365</v>
      </c>
    </row>
    <row r="54" spans="1:13" ht="15">
      <c r="A54" s="91">
        <v>34</v>
      </c>
      <c r="B54" s="92" t="s">
        <v>49</v>
      </c>
      <c r="C54" s="92" t="s">
        <v>155</v>
      </c>
      <c r="D54" s="93">
        <v>3.805</v>
      </c>
      <c r="E54" s="94">
        <f>D54+'ЦП Текущий дефицит, табл.1'!D54</f>
        <v>4.695</v>
      </c>
      <c r="F54" s="94">
        <v>1.43</v>
      </c>
      <c r="G54" s="95" t="s">
        <v>4</v>
      </c>
      <c r="H54" s="96">
        <f t="shared" si="0"/>
        <v>1.43</v>
      </c>
      <c r="I54" s="95">
        <v>0</v>
      </c>
      <c r="J54" s="94">
        <f t="shared" si="1"/>
        <v>1.43</v>
      </c>
      <c r="K54" s="94">
        <f t="shared" si="2"/>
        <v>-3.2650000000000006</v>
      </c>
      <c r="L54" s="94">
        <f t="shared" si="4"/>
        <v>-3.2650000000000006</v>
      </c>
      <c r="M54" s="97" t="s">
        <v>366</v>
      </c>
    </row>
    <row r="55" spans="1:13" ht="28.5">
      <c r="A55" s="55">
        <v>35</v>
      </c>
      <c r="B55" s="56" t="s">
        <v>50</v>
      </c>
      <c r="C55" s="56" t="s">
        <v>151</v>
      </c>
      <c r="D55" s="60"/>
      <c r="E55" s="13">
        <f>D55+'ЦП Текущий дефицит, табл.1'!D55</f>
        <v>0.12</v>
      </c>
      <c r="F55" s="13">
        <v>2.15</v>
      </c>
      <c r="G55" s="14" t="s">
        <v>4</v>
      </c>
      <c r="H55" s="30">
        <f t="shared" si="0"/>
        <v>2.15</v>
      </c>
      <c r="I55" s="14">
        <v>0</v>
      </c>
      <c r="J55" s="13">
        <f t="shared" si="1"/>
        <v>2.15</v>
      </c>
      <c r="K55" s="13">
        <f t="shared" si="2"/>
        <v>2.03</v>
      </c>
      <c r="L55" s="13">
        <f t="shared" si="4"/>
        <v>2.03</v>
      </c>
      <c r="M55" s="28" t="s">
        <v>365</v>
      </c>
    </row>
    <row r="56" spans="1:13" ht="15">
      <c r="A56" s="55">
        <v>36</v>
      </c>
      <c r="B56" s="56" t="s">
        <v>51</v>
      </c>
      <c r="C56" s="56" t="s">
        <v>151</v>
      </c>
      <c r="D56" s="60">
        <v>0.065</v>
      </c>
      <c r="E56" s="13">
        <f>D56+'ЦП Текущий дефицит, табл.1'!D56</f>
        <v>0.475</v>
      </c>
      <c r="F56" s="13">
        <v>0.8</v>
      </c>
      <c r="G56" s="14" t="s">
        <v>4</v>
      </c>
      <c r="H56" s="30">
        <f t="shared" si="0"/>
        <v>0.8</v>
      </c>
      <c r="I56" s="14">
        <v>0</v>
      </c>
      <c r="J56" s="13">
        <f t="shared" si="1"/>
        <v>0.8</v>
      </c>
      <c r="K56" s="13">
        <f t="shared" si="2"/>
        <v>0.32500000000000007</v>
      </c>
      <c r="L56" s="13">
        <f t="shared" si="4"/>
        <v>0.32500000000000007</v>
      </c>
      <c r="M56" s="28" t="s">
        <v>365</v>
      </c>
    </row>
    <row r="57" spans="1:13" ht="28.5">
      <c r="A57" s="55">
        <v>37</v>
      </c>
      <c r="B57" s="56" t="s">
        <v>52</v>
      </c>
      <c r="C57" s="56" t="s">
        <v>151</v>
      </c>
      <c r="D57" s="60">
        <v>0.035</v>
      </c>
      <c r="E57" s="13">
        <f>D57+'ЦП Текущий дефицит, табл.1'!D57</f>
        <v>0.675</v>
      </c>
      <c r="F57" s="13">
        <v>1.05</v>
      </c>
      <c r="G57" s="14" t="s">
        <v>4</v>
      </c>
      <c r="H57" s="30">
        <f t="shared" si="0"/>
        <v>1.05</v>
      </c>
      <c r="I57" s="14">
        <v>0</v>
      </c>
      <c r="J57" s="13">
        <f t="shared" si="1"/>
        <v>1.05</v>
      </c>
      <c r="K57" s="13">
        <f t="shared" si="2"/>
        <v>0.375</v>
      </c>
      <c r="L57" s="13">
        <f t="shared" si="4"/>
        <v>0.375</v>
      </c>
      <c r="M57" s="28" t="s">
        <v>365</v>
      </c>
    </row>
    <row r="58" spans="1:13" ht="28.5">
      <c r="A58" s="57">
        <v>38</v>
      </c>
      <c r="B58" s="34" t="s">
        <v>53</v>
      </c>
      <c r="C58" s="34" t="s">
        <v>155</v>
      </c>
      <c r="D58" s="93">
        <v>3.545</v>
      </c>
      <c r="E58" s="58">
        <f>D58+'ЦП Текущий дефицит, табл.1'!D58</f>
        <v>5.125</v>
      </c>
      <c r="F58" s="58">
        <v>2.72</v>
      </c>
      <c r="G58" s="36" t="s">
        <v>4</v>
      </c>
      <c r="H58" s="42">
        <f t="shared" si="0"/>
        <v>2.72</v>
      </c>
      <c r="I58" s="36">
        <v>0</v>
      </c>
      <c r="J58" s="58">
        <f t="shared" si="1"/>
        <v>2.72</v>
      </c>
      <c r="K58" s="58">
        <f t="shared" si="2"/>
        <v>-2.405</v>
      </c>
      <c r="L58" s="58">
        <f t="shared" si="4"/>
        <v>-2.405</v>
      </c>
      <c r="M58" s="59" t="s">
        <v>366</v>
      </c>
    </row>
    <row r="59" spans="1:13" ht="28.5">
      <c r="A59" s="55">
        <v>39</v>
      </c>
      <c r="B59" s="56" t="s">
        <v>54</v>
      </c>
      <c r="C59" s="56" t="s">
        <v>151</v>
      </c>
      <c r="D59" s="60"/>
      <c r="E59" s="13">
        <f>D59+'ЦП Текущий дефицит, табл.1'!D59</f>
        <v>0.3</v>
      </c>
      <c r="F59" s="13">
        <v>1.1</v>
      </c>
      <c r="G59" s="14" t="s">
        <v>4</v>
      </c>
      <c r="H59" s="30">
        <f t="shared" si="0"/>
        <v>1.1</v>
      </c>
      <c r="I59" s="14">
        <v>0</v>
      </c>
      <c r="J59" s="13">
        <f t="shared" si="1"/>
        <v>1.1</v>
      </c>
      <c r="K59" s="13">
        <f t="shared" si="2"/>
        <v>0.8</v>
      </c>
      <c r="L59" s="13">
        <f t="shared" si="4"/>
        <v>0.8</v>
      </c>
      <c r="M59" s="28" t="s">
        <v>365</v>
      </c>
    </row>
    <row r="60" spans="1:13" ht="28.5">
      <c r="A60" s="55">
        <v>40</v>
      </c>
      <c r="B60" s="56" t="s">
        <v>55</v>
      </c>
      <c r="C60" s="56" t="s">
        <v>151</v>
      </c>
      <c r="D60" s="60">
        <v>0.014</v>
      </c>
      <c r="E60" s="13">
        <f>D60+'ЦП Текущий дефицит, табл.1'!D60</f>
        <v>0.664</v>
      </c>
      <c r="F60" s="13">
        <v>0.9</v>
      </c>
      <c r="G60" s="14" t="s">
        <v>4</v>
      </c>
      <c r="H60" s="30">
        <f t="shared" si="0"/>
        <v>0.9</v>
      </c>
      <c r="I60" s="14">
        <v>0</v>
      </c>
      <c r="J60" s="13">
        <f t="shared" si="1"/>
        <v>0.9</v>
      </c>
      <c r="K60" s="13">
        <f t="shared" si="2"/>
        <v>0.236</v>
      </c>
      <c r="L60" s="13">
        <f t="shared" si="4"/>
        <v>0.236</v>
      </c>
      <c r="M60" s="28" t="s">
        <v>365</v>
      </c>
    </row>
    <row r="61" spans="1:13" ht="15">
      <c r="A61" s="55">
        <v>41</v>
      </c>
      <c r="B61" s="56" t="s">
        <v>56</v>
      </c>
      <c r="C61" s="56" t="s">
        <v>155</v>
      </c>
      <c r="D61" s="60">
        <v>0.013</v>
      </c>
      <c r="E61" s="13">
        <f>D61+'ЦП Текущий дефицит, табл.1'!D61</f>
        <v>0.873</v>
      </c>
      <c r="F61" s="13">
        <v>2.1</v>
      </c>
      <c r="G61" s="14" t="s">
        <v>4</v>
      </c>
      <c r="H61" s="30">
        <f t="shared" si="0"/>
        <v>2.1</v>
      </c>
      <c r="I61" s="14">
        <v>0</v>
      </c>
      <c r="J61" s="13">
        <f t="shared" si="1"/>
        <v>2.1</v>
      </c>
      <c r="K61" s="13">
        <f t="shared" si="2"/>
        <v>1.227</v>
      </c>
      <c r="L61" s="13">
        <f t="shared" si="4"/>
        <v>1.227</v>
      </c>
      <c r="M61" s="28" t="s">
        <v>365</v>
      </c>
    </row>
    <row r="62" spans="1:13" ht="15">
      <c r="A62" s="55">
        <v>42</v>
      </c>
      <c r="B62" s="56" t="s">
        <v>57</v>
      </c>
      <c r="C62" s="56" t="s">
        <v>151</v>
      </c>
      <c r="D62" s="60">
        <v>0.02</v>
      </c>
      <c r="E62" s="13">
        <f>D62+'ЦП Текущий дефицит, табл.1'!D62</f>
        <v>0.68</v>
      </c>
      <c r="F62" s="13">
        <v>2.15</v>
      </c>
      <c r="G62" s="14" t="s">
        <v>4</v>
      </c>
      <c r="H62" s="30">
        <f t="shared" si="0"/>
        <v>2.15</v>
      </c>
      <c r="I62" s="14">
        <v>0</v>
      </c>
      <c r="J62" s="13">
        <f t="shared" si="1"/>
        <v>2.15</v>
      </c>
      <c r="K62" s="13">
        <f t="shared" si="2"/>
        <v>1.4699999999999998</v>
      </c>
      <c r="L62" s="13">
        <f t="shared" si="4"/>
        <v>1.4699999999999998</v>
      </c>
      <c r="M62" s="28" t="s">
        <v>365</v>
      </c>
    </row>
    <row r="63" spans="1:13" ht="15">
      <c r="A63" s="55">
        <v>43</v>
      </c>
      <c r="B63" s="56" t="s">
        <v>58</v>
      </c>
      <c r="C63" s="56" t="s">
        <v>151</v>
      </c>
      <c r="D63" s="60">
        <v>0.02</v>
      </c>
      <c r="E63" s="13">
        <f>D63+'ЦП Текущий дефицит, табл.1'!D63</f>
        <v>0.22999999999999998</v>
      </c>
      <c r="F63" s="13">
        <v>1.8</v>
      </c>
      <c r="G63" s="14" t="s">
        <v>4</v>
      </c>
      <c r="H63" s="30">
        <f t="shared" si="0"/>
        <v>1.8</v>
      </c>
      <c r="I63" s="14">
        <v>0</v>
      </c>
      <c r="J63" s="13">
        <f t="shared" si="1"/>
        <v>1.8</v>
      </c>
      <c r="K63" s="13">
        <f t="shared" si="2"/>
        <v>1.57</v>
      </c>
      <c r="L63" s="13">
        <f t="shared" si="4"/>
        <v>1.57</v>
      </c>
      <c r="M63" s="28" t="s">
        <v>365</v>
      </c>
    </row>
    <row r="64" spans="1:13" ht="28.5">
      <c r="A64" s="55">
        <v>44</v>
      </c>
      <c r="B64" s="56" t="s">
        <v>59</v>
      </c>
      <c r="C64" s="56" t="s">
        <v>151</v>
      </c>
      <c r="D64" s="60">
        <v>0.01</v>
      </c>
      <c r="E64" s="13">
        <f>D64+'ЦП Текущий дефицит, табл.1'!D64</f>
        <v>0.26</v>
      </c>
      <c r="F64" s="13">
        <v>1.5</v>
      </c>
      <c r="G64" s="14" t="s">
        <v>4</v>
      </c>
      <c r="H64" s="30">
        <f t="shared" si="0"/>
        <v>1.5</v>
      </c>
      <c r="I64" s="14">
        <v>0</v>
      </c>
      <c r="J64" s="13">
        <f t="shared" si="1"/>
        <v>1.5</v>
      </c>
      <c r="K64" s="13">
        <f t="shared" si="2"/>
        <v>1.24</v>
      </c>
      <c r="L64" s="13">
        <f t="shared" si="4"/>
        <v>1.24</v>
      </c>
      <c r="M64" s="28" t="s">
        <v>365</v>
      </c>
    </row>
    <row r="65" spans="1:13" ht="15">
      <c r="A65" s="55">
        <v>45</v>
      </c>
      <c r="B65" s="56" t="s">
        <v>60</v>
      </c>
      <c r="C65" s="56" t="s">
        <v>151</v>
      </c>
      <c r="D65" s="60">
        <v>0.02</v>
      </c>
      <c r="E65" s="13">
        <f>D65+'ЦП Текущий дефицит, табл.1'!D65</f>
        <v>0.96</v>
      </c>
      <c r="F65" s="13">
        <v>1.1</v>
      </c>
      <c r="G65" s="14" t="s">
        <v>4</v>
      </c>
      <c r="H65" s="30">
        <f t="shared" si="0"/>
        <v>1.1</v>
      </c>
      <c r="I65" s="14">
        <v>0</v>
      </c>
      <c r="J65" s="13">
        <f t="shared" si="1"/>
        <v>1.1</v>
      </c>
      <c r="K65" s="13">
        <f t="shared" si="2"/>
        <v>0.14000000000000012</v>
      </c>
      <c r="L65" s="13">
        <f t="shared" si="4"/>
        <v>0.14000000000000012</v>
      </c>
      <c r="M65" s="28" t="s">
        <v>365</v>
      </c>
    </row>
    <row r="66" spans="1:13" ht="15">
      <c r="A66" s="55">
        <v>46</v>
      </c>
      <c r="B66" s="56" t="s">
        <v>61</v>
      </c>
      <c r="C66" s="56" t="s">
        <v>151</v>
      </c>
      <c r="D66" s="60">
        <v>0.018</v>
      </c>
      <c r="E66" s="13">
        <f>D66+'ЦП Текущий дефицит, табл.1'!D66</f>
        <v>0.508</v>
      </c>
      <c r="F66" s="13">
        <v>1.4</v>
      </c>
      <c r="G66" s="14" t="s">
        <v>4</v>
      </c>
      <c r="H66" s="30">
        <f t="shared" si="0"/>
        <v>1.4</v>
      </c>
      <c r="I66" s="14">
        <v>0</v>
      </c>
      <c r="J66" s="13">
        <f t="shared" si="1"/>
        <v>1.4</v>
      </c>
      <c r="K66" s="13">
        <f t="shared" si="2"/>
        <v>0.8919999999999999</v>
      </c>
      <c r="L66" s="13">
        <f t="shared" si="4"/>
        <v>0.8919999999999999</v>
      </c>
      <c r="M66" s="28" t="s">
        <v>365</v>
      </c>
    </row>
    <row r="67" spans="1:13" ht="28.5">
      <c r="A67" s="55">
        <v>47</v>
      </c>
      <c r="B67" s="56" t="s">
        <v>62</v>
      </c>
      <c r="C67" s="56" t="s">
        <v>156</v>
      </c>
      <c r="D67" s="60">
        <v>0.07</v>
      </c>
      <c r="E67" s="13">
        <f>D67+'ЦП Текущий дефицит, табл.1'!D67</f>
        <v>0.19</v>
      </c>
      <c r="F67" s="13">
        <v>0.7</v>
      </c>
      <c r="G67" s="14" t="s">
        <v>4</v>
      </c>
      <c r="H67" s="30">
        <f t="shared" si="0"/>
        <v>0.7</v>
      </c>
      <c r="I67" s="14">
        <v>0</v>
      </c>
      <c r="J67" s="13">
        <f t="shared" si="1"/>
        <v>0.7</v>
      </c>
      <c r="K67" s="13">
        <f t="shared" si="2"/>
        <v>0.51</v>
      </c>
      <c r="L67" s="13">
        <f t="shared" si="4"/>
        <v>0.51</v>
      </c>
      <c r="M67" s="28" t="s">
        <v>365</v>
      </c>
    </row>
    <row r="68" spans="1:13" ht="28.5">
      <c r="A68" s="55">
        <v>48</v>
      </c>
      <c r="B68" s="56" t="s">
        <v>63</v>
      </c>
      <c r="C68" s="56" t="s">
        <v>156</v>
      </c>
      <c r="D68" s="60">
        <v>0.044</v>
      </c>
      <c r="E68" s="13">
        <f>D68+'ЦП Текущий дефицит, табл.1'!D68</f>
        <v>0.634</v>
      </c>
      <c r="F68" s="13">
        <v>0.76</v>
      </c>
      <c r="G68" s="14" t="s">
        <v>4</v>
      </c>
      <c r="H68" s="30">
        <f t="shared" si="0"/>
        <v>0.76</v>
      </c>
      <c r="I68" s="14">
        <v>0</v>
      </c>
      <c r="J68" s="13">
        <f t="shared" si="1"/>
        <v>0.76</v>
      </c>
      <c r="K68" s="13">
        <f t="shared" si="2"/>
        <v>0.126</v>
      </c>
      <c r="L68" s="13">
        <f t="shared" si="4"/>
        <v>0.126</v>
      </c>
      <c r="M68" s="28" t="s">
        <v>365</v>
      </c>
    </row>
    <row r="69" spans="1:13" ht="28.5">
      <c r="A69" s="55">
        <v>49</v>
      </c>
      <c r="B69" s="56" t="s">
        <v>64</v>
      </c>
      <c r="C69" s="56" t="s">
        <v>151</v>
      </c>
      <c r="D69" s="60">
        <v>0.025</v>
      </c>
      <c r="E69" s="13">
        <f>D69+'ЦП Текущий дефицит, табл.1'!D69</f>
        <v>0.525</v>
      </c>
      <c r="F69" s="13">
        <v>1.1</v>
      </c>
      <c r="G69" s="14" t="s">
        <v>4</v>
      </c>
      <c r="H69" s="30">
        <f t="shared" si="0"/>
        <v>1.1</v>
      </c>
      <c r="I69" s="14">
        <v>0</v>
      </c>
      <c r="J69" s="13">
        <f t="shared" si="1"/>
        <v>1.1</v>
      </c>
      <c r="K69" s="13">
        <f t="shared" si="2"/>
        <v>0.5750000000000001</v>
      </c>
      <c r="L69" s="13">
        <f t="shared" si="4"/>
        <v>0.5750000000000001</v>
      </c>
      <c r="M69" s="28" t="s">
        <v>365</v>
      </c>
    </row>
    <row r="70" spans="1:13" ht="28.5">
      <c r="A70" s="55">
        <v>50</v>
      </c>
      <c r="B70" s="56" t="s">
        <v>65</v>
      </c>
      <c r="C70" s="56" t="s">
        <v>151</v>
      </c>
      <c r="D70" s="60"/>
      <c r="E70" s="13">
        <f>D70+'ЦП Текущий дефицит, табл.1'!D70</f>
        <v>0.53</v>
      </c>
      <c r="F70" s="13">
        <v>1.43</v>
      </c>
      <c r="G70" s="14" t="s">
        <v>4</v>
      </c>
      <c r="H70" s="30">
        <f t="shared" si="0"/>
        <v>1.43</v>
      </c>
      <c r="I70" s="14">
        <v>0</v>
      </c>
      <c r="J70" s="13">
        <f t="shared" si="1"/>
        <v>1.43</v>
      </c>
      <c r="K70" s="13">
        <f t="shared" si="2"/>
        <v>0.8999999999999999</v>
      </c>
      <c r="L70" s="13">
        <f t="shared" si="4"/>
        <v>0.8999999999999999</v>
      </c>
      <c r="M70" s="28" t="s">
        <v>365</v>
      </c>
    </row>
    <row r="71" spans="1:13" ht="28.5">
      <c r="A71" s="55">
        <v>51</v>
      </c>
      <c r="B71" s="56" t="s">
        <v>66</v>
      </c>
      <c r="C71" s="56" t="s">
        <v>151</v>
      </c>
      <c r="D71" s="60">
        <v>0.042</v>
      </c>
      <c r="E71" s="13">
        <f>D71+'ЦП Текущий дефицит, табл.1'!D71</f>
        <v>0.542</v>
      </c>
      <c r="F71" s="13">
        <v>1.43</v>
      </c>
      <c r="G71" s="14" t="s">
        <v>4</v>
      </c>
      <c r="H71" s="30">
        <f t="shared" si="0"/>
        <v>1.43</v>
      </c>
      <c r="I71" s="14">
        <v>0</v>
      </c>
      <c r="J71" s="13">
        <f t="shared" si="1"/>
        <v>1.43</v>
      </c>
      <c r="K71" s="13">
        <f t="shared" si="2"/>
        <v>0.8879999999999999</v>
      </c>
      <c r="L71" s="13">
        <f t="shared" si="4"/>
        <v>0.8879999999999999</v>
      </c>
      <c r="M71" s="28" t="s">
        <v>365</v>
      </c>
    </row>
    <row r="72" spans="1:13" ht="28.5">
      <c r="A72" s="55">
        <v>52</v>
      </c>
      <c r="B72" s="56" t="s">
        <v>67</v>
      </c>
      <c r="C72" s="56" t="s">
        <v>151</v>
      </c>
      <c r="D72" s="60">
        <v>0.019</v>
      </c>
      <c r="E72" s="13">
        <f>D72+'ЦП Текущий дефицит, табл.1'!D72</f>
        <v>0.29900000000000004</v>
      </c>
      <c r="F72" s="13">
        <v>2.85</v>
      </c>
      <c r="G72" s="14" t="s">
        <v>4</v>
      </c>
      <c r="H72" s="30">
        <f aca="true" t="shared" si="5" ref="H72:H135">F72</f>
        <v>2.85</v>
      </c>
      <c r="I72" s="14">
        <v>0</v>
      </c>
      <c r="J72" s="13">
        <f aca="true" t="shared" si="6" ref="J72:J135">H72-I72</f>
        <v>2.85</v>
      </c>
      <c r="K72" s="13">
        <f aca="true" t="shared" si="7" ref="K72:K135">J72-E72</f>
        <v>2.551</v>
      </c>
      <c r="L72" s="13">
        <f t="shared" si="4"/>
        <v>2.551</v>
      </c>
      <c r="M72" s="28" t="s">
        <v>365</v>
      </c>
    </row>
    <row r="73" spans="1:13" ht="28.5">
      <c r="A73" s="55">
        <v>53</v>
      </c>
      <c r="B73" s="56" t="s">
        <v>68</v>
      </c>
      <c r="C73" s="56" t="s">
        <v>156</v>
      </c>
      <c r="D73" s="60">
        <v>0.009</v>
      </c>
      <c r="E73" s="13">
        <f>D73+'ЦП Текущий дефицит, табл.1'!D73</f>
        <v>0.219</v>
      </c>
      <c r="F73" s="13">
        <v>0.94</v>
      </c>
      <c r="G73" s="14" t="s">
        <v>4</v>
      </c>
      <c r="H73" s="30">
        <f t="shared" si="5"/>
        <v>0.94</v>
      </c>
      <c r="I73" s="14">
        <v>0</v>
      </c>
      <c r="J73" s="13">
        <f t="shared" si="6"/>
        <v>0.94</v>
      </c>
      <c r="K73" s="13">
        <f t="shared" si="7"/>
        <v>0.721</v>
      </c>
      <c r="L73" s="13">
        <f t="shared" si="4"/>
        <v>0.721</v>
      </c>
      <c r="M73" s="28" t="s">
        <v>365</v>
      </c>
    </row>
    <row r="74" spans="1:13" ht="15">
      <c r="A74" s="55">
        <v>54</v>
      </c>
      <c r="B74" s="56" t="s">
        <v>69</v>
      </c>
      <c r="C74" s="56" t="s">
        <v>151</v>
      </c>
      <c r="D74" s="60">
        <v>0.032</v>
      </c>
      <c r="E74" s="13">
        <f>D74+'ЦП Текущий дефицит, табл.1'!D74</f>
        <v>0.43200000000000005</v>
      </c>
      <c r="F74" s="13">
        <v>1.8</v>
      </c>
      <c r="G74" s="14" t="s">
        <v>4</v>
      </c>
      <c r="H74" s="30">
        <f t="shared" si="5"/>
        <v>1.8</v>
      </c>
      <c r="I74" s="14">
        <v>0</v>
      </c>
      <c r="J74" s="13">
        <f t="shared" si="6"/>
        <v>1.8</v>
      </c>
      <c r="K74" s="13">
        <f t="shared" si="7"/>
        <v>1.3679999999999999</v>
      </c>
      <c r="L74" s="13">
        <f t="shared" si="4"/>
        <v>1.3679999999999999</v>
      </c>
      <c r="M74" s="28" t="s">
        <v>365</v>
      </c>
    </row>
    <row r="75" spans="1:13" ht="28.5">
      <c r="A75" s="55">
        <v>55</v>
      </c>
      <c r="B75" s="56" t="s">
        <v>70</v>
      </c>
      <c r="C75" s="56" t="s">
        <v>151</v>
      </c>
      <c r="D75" s="60">
        <v>0.04</v>
      </c>
      <c r="E75" s="13">
        <f>D75+'ЦП Текущий дефицит, табл.1'!D75</f>
        <v>0.47</v>
      </c>
      <c r="F75" s="13">
        <v>0.8</v>
      </c>
      <c r="G75" s="14" t="s">
        <v>4</v>
      </c>
      <c r="H75" s="30">
        <f t="shared" si="5"/>
        <v>0.8</v>
      </c>
      <c r="I75" s="14">
        <v>0</v>
      </c>
      <c r="J75" s="13">
        <f t="shared" si="6"/>
        <v>0.8</v>
      </c>
      <c r="K75" s="13">
        <f t="shared" si="7"/>
        <v>0.33000000000000007</v>
      </c>
      <c r="L75" s="13">
        <f t="shared" si="4"/>
        <v>0.33000000000000007</v>
      </c>
      <c r="M75" s="28" t="s">
        <v>365</v>
      </c>
    </row>
    <row r="76" spans="1:13" ht="28.5">
      <c r="A76" s="55">
        <v>56</v>
      </c>
      <c r="B76" s="56" t="s">
        <v>71</v>
      </c>
      <c r="C76" s="56" t="s">
        <v>154</v>
      </c>
      <c r="D76" s="60">
        <v>0.03</v>
      </c>
      <c r="E76" s="13">
        <f>D76+'ЦП Текущий дефицит, табл.1'!D76</f>
        <v>0.41000000000000003</v>
      </c>
      <c r="F76" s="13">
        <v>1.07</v>
      </c>
      <c r="G76" s="14" t="s">
        <v>4</v>
      </c>
      <c r="H76" s="30">
        <f t="shared" si="5"/>
        <v>1.07</v>
      </c>
      <c r="I76" s="14">
        <v>0</v>
      </c>
      <c r="J76" s="13">
        <f t="shared" si="6"/>
        <v>1.07</v>
      </c>
      <c r="K76" s="13">
        <f t="shared" si="7"/>
        <v>0.66</v>
      </c>
      <c r="L76" s="13">
        <f t="shared" si="4"/>
        <v>0.66</v>
      </c>
      <c r="M76" s="28" t="s">
        <v>365</v>
      </c>
    </row>
    <row r="77" spans="1:13" ht="28.5">
      <c r="A77" s="55">
        <v>57</v>
      </c>
      <c r="B77" s="56" t="s">
        <v>72</v>
      </c>
      <c r="C77" s="56" t="s">
        <v>151</v>
      </c>
      <c r="D77" s="60">
        <v>0.038</v>
      </c>
      <c r="E77" s="13">
        <f>D77+'ЦП Текущий дефицит, табл.1'!D77</f>
        <v>0.418</v>
      </c>
      <c r="F77" s="13">
        <v>0.85</v>
      </c>
      <c r="G77" s="14" t="s">
        <v>4</v>
      </c>
      <c r="H77" s="30">
        <f t="shared" si="5"/>
        <v>0.85</v>
      </c>
      <c r="I77" s="14">
        <v>0</v>
      </c>
      <c r="J77" s="13">
        <f t="shared" si="6"/>
        <v>0.85</v>
      </c>
      <c r="K77" s="13">
        <f t="shared" si="7"/>
        <v>0.432</v>
      </c>
      <c r="L77" s="13">
        <f t="shared" si="4"/>
        <v>0.432</v>
      </c>
      <c r="M77" s="28" t="s">
        <v>365</v>
      </c>
    </row>
    <row r="78" spans="1:13" ht="28.5">
      <c r="A78" s="55">
        <v>58</v>
      </c>
      <c r="B78" s="56" t="s">
        <v>73</v>
      </c>
      <c r="C78" s="56" t="s">
        <v>156</v>
      </c>
      <c r="D78" s="60">
        <v>0.011</v>
      </c>
      <c r="E78" s="13">
        <f>D78+'ЦП Текущий дефицит, табл.1'!D78</f>
        <v>0.331</v>
      </c>
      <c r="F78" s="13">
        <v>2.15</v>
      </c>
      <c r="G78" s="14" t="s">
        <v>4</v>
      </c>
      <c r="H78" s="30">
        <f t="shared" si="5"/>
        <v>2.15</v>
      </c>
      <c r="I78" s="14">
        <v>0</v>
      </c>
      <c r="J78" s="13">
        <f t="shared" si="6"/>
        <v>2.15</v>
      </c>
      <c r="K78" s="13">
        <f t="shared" si="7"/>
        <v>1.819</v>
      </c>
      <c r="L78" s="13">
        <f t="shared" si="4"/>
        <v>1.819</v>
      </c>
      <c r="M78" s="28" t="s">
        <v>365</v>
      </c>
    </row>
    <row r="79" spans="1:13" ht="15">
      <c r="A79" s="55">
        <v>59</v>
      </c>
      <c r="B79" s="56" t="s">
        <v>74</v>
      </c>
      <c r="C79" s="56" t="s">
        <v>151</v>
      </c>
      <c r="D79" s="60">
        <v>0.043</v>
      </c>
      <c r="E79" s="13">
        <f>D79+'ЦП Текущий дефицит, табл.1'!D79</f>
        <v>0.643</v>
      </c>
      <c r="F79" s="13">
        <v>0.84</v>
      </c>
      <c r="G79" s="14" t="s">
        <v>4</v>
      </c>
      <c r="H79" s="30">
        <f t="shared" si="5"/>
        <v>0.84</v>
      </c>
      <c r="I79" s="14">
        <v>0</v>
      </c>
      <c r="J79" s="13">
        <f t="shared" si="6"/>
        <v>0.84</v>
      </c>
      <c r="K79" s="13">
        <f t="shared" si="7"/>
        <v>0.19699999999999995</v>
      </c>
      <c r="L79" s="13">
        <f t="shared" si="4"/>
        <v>0.19699999999999995</v>
      </c>
      <c r="M79" s="28" t="s">
        <v>365</v>
      </c>
    </row>
    <row r="80" spans="1:13" ht="28.5">
      <c r="A80" s="55">
        <v>60</v>
      </c>
      <c r="B80" s="56" t="s">
        <v>75</v>
      </c>
      <c r="C80" s="56" t="s">
        <v>154</v>
      </c>
      <c r="D80" s="60"/>
      <c r="E80" s="13">
        <f>D80+'ЦП Текущий дефицит, табл.1'!D80</f>
        <v>1.01</v>
      </c>
      <c r="F80" s="13">
        <v>2.15</v>
      </c>
      <c r="G80" s="14" t="s">
        <v>4</v>
      </c>
      <c r="H80" s="30">
        <f t="shared" si="5"/>
        <v>2.15</v>
      </c>
      <c r="I80" s="14">
        <v>0</v>
      </c>
      <c r="J80" s="13">
        <f t="shared" si="6"/>
        <v>2.15</v>
      </c>
      <c r="K80" s="13">
        <f t="shared" si="7"/>
        <v>1.14</v>
      </c>
      <c r="L80" s="13">
        <f t="shared" si="4"/>
        <v>1.14</v>
      </c>
      <c r="M80" s="28" t="s">
        <v>365</v>
      </c>
    </row>
    <row r="81" spans="1:13" ht="15">
      <c r="A81" s="55">
        <v>61</v>
      </c>
      <c r="B81" s="56" t="s">
        <v>76</v>
      </c>
      <c r="C81" s="56" t="s">
        <v>151</v>
      </c>
      <c r="D81" s="60">
        <v>0.033</v>
      </c>
      <c r="E81" s="13">
        <f>D81+'ЦП Текущий дефицит, табл.1'!D81</f>
        <v>0.29300000000000004</v>
      </c>
      <c r="F81" s="13">
        <v>0.58</v>
      </c>
      <c r="G81" s="14" t="s">
        <v>4</v>
      </c>
      <c r="H81" s="30">
        <f t="shared" si="5"/>
        <v>0.58</v>
      </c>
      <c r="I81" s="14">
        <v>0</v>
      </c>
      <c r="J81" s="13">
        <f t="shared" si="6"/>
        <v>0.58</v>
      </c>
      <c r="K81" s="13">
        <f t="shared" si="7"/>
        <v>0.2869999999999999</v>
      </c>
      <c r="L81" s="13">
        <f t="shared" si="4"/>
        <v>0.2869999999999999</v>
      </c>
      <c r="M81" s="28" t="s">
        <v>365</v>
      </c>
    </row>
    <row r="82" spans="1:13" ht="15">
      <c r="A82" s="55">
        <v>62</v>
      </c>
      <c r="B82" s="56" t="s">
        <v>77</v>
      </c>
      <c r="C82" s="56" t="s">
        <v>155</v>
      </c>
      <c r="D82" s="60">
        <v>0.009</v>
      </c>
      <c r="E82" s="13">
        <f>D82+'ЦП Текущий дефицит, табл.1'!D82</f>
        <v>0.339</v>
      </c>
      <c r="F82" s="13">
        <v>0.8</v>
      </c>
      <c r="G82" s="14" t="s">
        <v>4</v>
      </c>
      <c r="H82" s="30">
        <f t="shared" si="5"/>
        <v>0.8</v>
      </c>
      <c r="I82" s="14">
        <v>0</v>
      </c>
      <c r="J82" s="13">
        <f t="shared" si="6"/>
        <v>0.8</v>
      </c>
      <c r="K82" s="13">
        <f t="shared" si="7"/>
        <v>0.461</v>
      </c>
      <c r="L82" s="13">
        <f t="shared" si="4"/>
        <v>0.461</v>
      </c>
      <c r="M82" s="28" t="s">
        <v>365</v>
      </c>
    </row>
    <row r="83" spans="1:13" ht="42.75">
      <c r="A83" s="55">
        <v>63</v>
      </c>
      <c r="B83" s="56" t="s">
        <v>78</v>
      </c>
      <c r="C83" s="56" t="s">
        <v>151</v>
      </c>
      <c r="D83" s="60">
        <v>0.01</v>
      </c>
      <c r="E83" s="13">
        <f>D83+'ЦП Текущий дефицит, табл.1'!D83</f>
        <v>0.19</v>
      </c>
      <c r="F83" s="13">
        <v>1.8</v>
      </c>
      <c r="G83" s="14" t="s">
        <v>4</v>
      </c>
      <c r="H83" s="30">
        <f t="shared" si="5"/>
        <v>1.8</v>
      </c>
      <c r="I83" s="14">
        <v>0</v>
      </c>
      <c r="J83" s="13">
        <f t="shared" si="6"/>
        <v>1.8</v>
      </c>
      <c r="K83" s="13">
        <f t="shared" si="7"/>
        <v>1.61</v>
      </c>
      <c r="L83" s="13">
        <f t="shared" si="4"/>
        <v>1.61</v>
      </c>
      <c r="M83" s="28" t="s">
        <v>365</v>
      </c>
    </row>
    <row r="84" spans="1:13" ht="15">
      <c r="A84" s="55">
        <v>64</v>
      </c>
      <c r="B84" s="56" t="s">
        <v>79</v>
      </c>
      <c r="C84" s="56" t="s">
        <v>156</v>
      </c>
      <c r="D84" s="60">
        <v>0.01</v>
      </c>
      <c r="E84" s="13">
        <f>D84+'ЦП Текущий дефицит, табл.1'!D84</f>
        <v>0.19</v>
      </c>
      <c r="F84" s="13">
        <v>0.64</v>
      </c>
      <c r="G84" s="14" t="s">
        <v>4</v>
      </c>
      <c r="H84" s="30">
        <f t="shared" si="5"/>
        <v>0.64</v>
      </c>
      <c r="I84" s="14">
        <v>0</v>
      </c>
      <c r="J84" s="13">
        <f t="shared" si="6"/>
        <v>0.64</v>
      </c>
      <c r="K84" s="13">
        <f t="shared" si="7"/>
        <v>0.45</v>
      </c>
      <c r="L84" s="13">
        <f t="shared" si="4"/>
        <v>0.45</v>
      </c>
      <c r="M84" s="28" t="s">
        <v>365</v>
      </c>
    </row>
    <row r="85" spans="1:13" ht="28.5">
      <c r="A85" s="55">
        <v>65</v>
      </c>
      <c r="B85" s="56" t="s">
        <v>81</v>
      </c>
      <c r="C85" s="56" t="s">
        <v>156</v>
      </c>
      <c r="D85" s="60">
        <v>0.257</v>
      </c>
      <c r="E85" s="13">
        <f>D85+'ЦП Текущий дефицит, табл.1'!D85</f>
        <v>0.517</v>
      </c>
      <c r="F85" s="13">
        <v>0.74</v>
      </c>
      <c r="G85" s="14" t="s">
        <v>4</v>
      </c>
      <c r="H85" s="30">
        <f t="shared" si="5"/>
        <v>0.74</v>
      </c>
      <c r="I85" s="14">
        <v>0</v>
      </c>
      <c r="J85" s="13">
        <f t="shared" si="6"/>
        <v>0.74</v>
      </c>
      <c r="K85" s="13">
        <f t="shared" si="7"/>
        <v>0.22299999999999998</v>
      </c>
      <c r="L85" s="13">
        <f t="shared" si="4"/>
        <v>0.22299999999999998</v>
      </c>
      <c r="M85" s="28" t="s">
        <v>365</v>
      </c>
    </row>
    <row r="86" spans="1:13" ht="28.5">
      <c r="A86" s="55">
        <v>66</v>
      </c>
      <c r="B86" s="56" t="s">
        <v>82</v>
      </c>
      <c r="C86" s="56" t="s">
        <v>151</v>
      </c>
      <c r="D86" s="60">
        <v>0.031</v>
      </c>
      <c r="E86" s="13">
        <f>D86+'ЦП Текущий дефицит, табл.1'!D86</f>
        <v>0.7110000000000001</v>
      </c>
      <c r="F86" s="13">
        <v>1.53</v>
      </c>
      <c r="G86" s="14" t="s">
        <v>4</v>
      </c>
      <c r="H86" s="30">
        <f t="shared" si="5"/>
        <v>1.53</v>
      </c>
      <c r="I86" s="14">
        <v>0</v>
      </c>
      <c r="J86" s="13">
        <f t="shared" si="6"/>
        <v>1.53</v>
      </c>
      <c r="K86" s="13">
        <f t="shared" si="7"/>
        <v>0.819</v>
      </c>
      <c r="L86" s="13">
        <f t="shared" si="4"/>
        <v>0.819</v>
      </c>
      <c r="M86" s="28" t="s">
        <v>365</v>
      </c>
    </row>
    <row r="87" spans="1:13" ht="28.5">
      <c r="A87" s="55">
        <v>67</v>
      </c>
      <c r="B87" s="56" t="s">
        <v>83</v>
      </c>
      <c r="C87" s="56" t="s">
        <v>151</v>
      </c>
      <c r="D87" s="60"/>
      <c r="E87" s="13">
        <f>D87+'ЦП Текущий дефицит, табл.1'!D87</f>
        <v>0.26</v>
      </c>
      <c r="F87" s="13">
        <v>0.84</v>
      </c>
      <c r="G87" s="14" t="s">
        <v>4</v>
      </c>
      <c r="H87" s="30">
        <f t="shared" si="5"/>
        <v>0.84</v>
      </c>
      <c r="I87" s="14">
        <v>0</v>
      </c>
      <c r="J87" s="13">
        <f t="shared" si="6"/>
        <v>0.84</v>
      </c>
      <c r="K87" s="13">
        <f t="shared" si="7"/>
        <v>0.58</v>
      </c>
      <c r="L87" s="13">
        <f t="shared" si="4"/>
        <v>0.58</v>
      </c>
      <c r="M87" s="28" t="s">
        <v>365</v>
      </c>
    </row>
    <row r="88" spans="1:13" ht="28.5">
      <c r="A88" s="55">
        <v>68</v>
      </c>
      <c r="B88" s="56" t="s">
        <v>84</v>
      </c>
      <c r="C88" s="56" t="s">
        <v>154</v>
      </c>
      <c r="D88" s="60">
        <v>0.024</v>
      </c>
      <c r="E88" s="13">
        <f>D88+'ЦП Текущий дефицит, табл.1'!D88</f>
        <v>0.5740000000000001</v>
      </c>
      <c r="F88" s="13">
        <v>1.42</v>
      </c>
      <c r="G88" s="14" t="s">
        <v>4</v>
      </c>
      <c r="H88" s="30">
        <f t="shared" si="5"/>
        <v>1.42</v>
      </c>
      <c r="I88" s="14">
        <v>0</v>
      </c>
      <c r="J88" s="13">
        <f t="shared" si="6"/>
        <v>1.42</v>
      </c>
      <c r="K88" s="13">
        <f t="shared" si="7"/>
        <v>0.8459999999999999</v>
      </c>
      <c r="L88" s="13">
        <f t="shared" si="4"/>
        <v>0.8459999999999999</v>
      </c>
      <c r="M88" s="28" t="s">
        <v>365</v>
      </c>
    </row>
    <row r="89" spans="1:13" ht="28.5">
      <c r="A89" s="55">
        <v>69</v>
      </c>
      <c r="B89" s="56" t="s">
        <v>85</v>
      </c>
      <c r="C89" s="56" t="s">
        <v>156</v>
      </c>
      <c r="D89" s="60">
        <v>0.017</v>
      </c>
      <c r="E89" s="13">
        <f>D89+'ЦП Текущий дефицит, табл.1'!D89</f>
        <v>0.22699999999999998</v>
      </c>
      <c r="F89" s="13">
        <v>0.76</v>
      </c>
      <c r="G89" s="14" t="s">
        <v>4</v>
      </c>
      <c r="H89" s="30">
        <f t="shared" si="5"/>
        <v>0.76</v>
      </c>
      <c r="I89" s="14">
        <v>0</v>
      </c>
      <c r="J89" s="13">
        <f t="shared" si="6"/>
        <v>0.76</v>
      </c>
      <c r="K89" s="13">
        <f t="shared" si="7"/>
        <v>0.533</v>
      </c>
      <c r="L89" s="13">
        <f t="shared" si="4"/>
        <v>0.533</v>
      </c>
      <c r="M89" s="28" t="s">
        <v>365</v>
      </c>
    </row>
    <row r="90" spans="1:13" ht="28.5">
      <c r="A90" s="55">
        <v>70</v>
      </c>
      <c r="B90" s="56" t="s">
        <v>86</v>
      </c>
      <c r="C90" s="56" t="s">
        <v>151</v>
      </c>
      <c r="D90" s="60">
        <v>0.014</v>
      </c>
      <c r="E90" s="13">
        <f>D90+'ЦП Текущий дефицит, табл.1'!D90</f>
        <v>0.104</v>
      </c>
      <c r="F90" s="13">
        <v>1.43</v>
      </c>
      <c r="G90" s="14" t="s">
        <v>4</v>
      </c>
      <c r="H90" s="30">
        <f t="shared" si="5"/>
        <v>1.43</v>
      </c>
      <c r="I90" s="14">
        <v>0</v>
      </c>
      <c r="J90" s="13">
        <f t="shared" si="6"/>
        <v>1.43</v>
      </c>
      <c r="K90" s="13">
        <f t="shared" si="7"/>
        <v>1.3259999999999998</v>
      </c>
      <c r="L90" s="13">
        <f t="shared" si="4"/>
        <v>1.3259999999999998</v>
      </c>
      <c r="M90" s="28" t="s">
        <v>365</v>
      </c>
    </row>
    <row r="91" spans="1:13" ht="28.5">
      <c r="A91" s="55">
        <v>71</v>
      </c>
      <c r="B91" s="56" t="s">
        <v>87</v>
      </c>
      <c r="C91" s="56" t="s">
        <v>154</v>
      </c>
      <c r="D91" s="60">
        <v>0.035</v>
      </c>
      <c r="E91" s="13">
        <f>D91+'ЦП Текущий дефицит, табл.1'!D91</f>
        <v>0.8150000000000001</v>
      </c>
      <c r="F91" s="13">
        <v>0.83</v>
      </c>
      <c r="G91" s="14" t="s">
        <v>4</v>
      </c>
      <c r="H91" s="30">
        <f t="shared" si="5"/>
        <v>0.83</v>
      </c>
      <c r="I91" s="14">
        <v>0</v>
      </c>
      <c r="J91" s="13">
        <f t="shared" si="6"/>
        <v>0.83</v>
      </c>
      <c r="K91" s="13">
        <f t="shared" si="7"/>
        <v>0.014999999999999902</v>
      </c>
      <c r="L91" s="13">
        <f t="shared" si="4"/>
        <v>0.014999999999999902</v>
      </c>
      <c r="M91" s="28" t="s">
        <v>365</v>
      </c>
    </row>
    <row r="92" spans="1:13" ht="28.5">
      <c r="A92" s="55">
        <v>72</v>
      </c>
      <c r="B92" s="56" t="s">
        <v>88</v>
      </c>
      <c r="C92" s="56" t="s">
        <v>151</v>
      </c>
      <c r="D92" s="60">
        <v>0.011</v>
      </c>
      <c r="E92" s="13">
        <f>D92+'ЦП Текущий дефицит, табл.1'!D92</f>
        <v>0.871</v>
      </c>
      <c r="F92" s="13">
        <v>1.09</v>
      </c>
      <c r="G92" s="14" t="s">
        <v>4</v>
      </c>
      <c r="H92" s="30">
        <f t="shared" si="5"/>
        <v>1.09</v>
      </c>
      <c r="I92" s="14">
        <v>0</v>
      </c>
      <c r="J92" s="13">
        <f t="shared" si="6"/>
        <v>1.09</v>
      </c>
      <c r="K92" s="13">
        <f t="shared" si="7"/>
        <v>0.21900000000000008</v>
      </c>
      <c r="L92" s="13">
        <f t="shared" si="4"/>
        <v>0.21900000000000008</v>
      </c>
      <c r="M92" s="28" t="s">
        <v>365</v>
      </c>
    </row>
    <row r="93" spans="1:13" ht="15">
      <c r="A93" s="55">
        <v>73</v>
      </c>
      <c r="B93" s="56" t="s">
        <v>89</v>
      </c>
      <c r="C93" s="56" t="s">
        <v>156</v>
      </c>
      <c r="D93" s="60">
        <v>0.035</v>
      </c>
      <c r="E93" s="13">
        <f>D93+'ЦП Текущий дефицит, табл.1'!D93</f>
        <v>0.5750000000000001</v>
      </c>
      <c r="F93" s="13">
        <v>1.29</v>
      </c>
      <c r="G93" s="14" t="s">
        <v>4</v>
      </c>
      <c r="H93" s="30">
        <f t="shared" si="5"/>
        <v>1.29</v>
      </c>
      <c r="I93" s="14">
        <v>0</v>
      </c>
      <c r="J93" s="13">
        <f t="shared" si="6"/>
        <v>1.29</v>
      </c>
      <c r="K93" s="13">
        <f t="shared" si="7"/>
        <v>0.715</v>
      </c>
      <c r="L93" s="13">
        <f t="shared" si="4"/>
        <v>0.715</v>
      </c>
      <c r="M93" s="28" t="s">
        <v>365</v>
      </c>
    </row>
    <row r="94" spans="1:13" ht="15">
      <c r="A94" s="55">
        <v>74</v>
      </c>
      <c r="B94" s="56" t="s">
        <v>90</v>
      </c>
      <c r="C94" s="56" t="s">
        <v>150</v>
      </c>
      <c r="D94" s="60">
        <v>0.011</v>
      </c>
      <c r="E94" s="13">
        <f>D94+'ЦП Текущий дефицит, табл.1'!D94</f>
        <v>0.361</v>
      </c>
      <c r="F94" s="13">
        <v>1.15</v>
      </c>
      <c r="G94" s="14" t="s">
        <v>4</v>
      </c>
      <c r="H94" s="30">
        <f t="shared" si="5"/>
        <v>1.15</v>
      </c>
      <c r="I94" s="14">
        <v>0</v>
      </c>
      <c r="J94" s="13">
        <f t="shared" si="6"/>
        <v>1.15</v>
      </c>
      <c r="K94" s="13">
        <f t="shared" si="7"/>
        <v>0.7889999999999999</v>
      </c>
      <c r="L94" s="13">
        <f t="shared" si="4"/>
        <v>0.7889999999999999</v>
      </c>
      <c r="M94" s="28" t="s">
        <v>365</v>
      </c>
    </row>
    <row r="95" spans="1:13" ht="28.5">
      <c r="A95" s="55">
        <v>75</v>
      </c>
      <c r="B95" s="56" t="s">
        <v>91</v>
      </c>
      <c r="C95" s="56" t="s">
        <v>157</v>
      </c>
      <c r="D95" s="60">
        <v>0.041</v>
      </c>
      <c r="E95" s="13">
        <f>D95+'ЦП Текущий дефицит, табл.1'!D95</f>
        <v>0.041</v>
      </c>
      <c r="F95" s="13">
        <v>0.96</v>
      </c>
      <c r="G95" s="14" t="s">
        <v>4</v>
      </c>
      <c r="H95" s="30">
        <f t="shared" si="5"/>
        <v>0.96</v>
      </c>
      <c r="I95" s="14">
        <v>0</v>
      </c>
      <c r="J95" s="13">
        <f t="shared" si="6"/>
        <v>0.96</v>
      </c>
      <c r="K95" s="13">
        <f t="shared" si="7"/>
        <v>0.9189999999999999</v>
      </c>
      <c r="L95" s="13">
        <f t="shared" si="4"/>
        <v>0.9189999999999999</v>
      </c>
      <c r="M95" s="28" t="s">
        <v>365</v>
      </c>
    </row>
    <row r="96" spans="1:13" ht="28.5">
      <c r="A96" s="55">
        <v>76</v>
      </c>
      <c r="B96" s="56" t="s">
        <v>92</v>
      </c>
      <c r="C96" s="56" t="s">
        <v>156</v>
      </c>
      <c r="D96" s="60">
        <v>0.059</v>
      </c>
      <c r="E96" s="13">
        <f>D96+'ЦП Текущий дефицит, табл.1'!D96</f>
        <v>0.659</v>
      </c>
      <c r="F96" s="13">
        <v>1.1</v>
      </c>
      <c r="G96" s="14" t="s">
        <v>4</v>
      </c>
      <c r="H96" s="30">
        <f t="shared" si="5"/>
        <v>1.1</v>
      </c>
      <c r="I96" s="14">
        <v>0</v>
      </c>
      <c r="J96" s="13">
        <f t="shared" si="6"/>
        <v>1.1</v>
      </c>
      <c r="K96" s="13">
        <f t="shared" si="7"/>
        <v>0.44100000000000006</v>
      </c>
      <c r="L96" s="13">
        <f t="shared" si="4"/>
        <v>0.44100000000000006</v>
      </c>
      <c r="M96" s="28" t="s">
        <v>365</v>
      </c>
    </row>
    <row r="97" spans="1:13" ht="28.5">
      <c r="A97" s="55">
        <v>77</v>
      </c>
      <c r="B97" s="56" t="s">
        <v>93</v>
      </c>
      <c r="C97" s="56" t="s">
        <v>155</v>
      </c>
      <c r="D97" s="60">
        <v>0.015</v>
      </c>
      <c r="E97" s="13">
        <f>D97+'ЦП Текущий дефицит, табл.1'!D97</f>
        <v>0.715</v>
      </c>
      <c r="F97" s="13">
        <v>1.28</v>
      </c>
      <c r="G97" s="14" t="s">
        <v>4</v>
      </c>
      <c r="H97" s="30">
        <f t="shared" si="5"/>
        <v>1.28</v>
      </c>
      <c r="I97" s="14">
        <v>0</v>
      </c>
      <c r="J97" s="13">
        <f t="shared" si="6"/>
        <v>1.28</v>
      </c>
      <c r="K97" s="13">
        <f t="shared" si="7"/>
        <v>0.5650000000000001</v>
      </c>
      <c r="L97" s="13">
        <f t="shared" si="4"/>
        <v>0.5650000000000001</v>
      </c>
      <c r="M97" s="28" t="s">
        <v>365</v>
      </c>
    </row>
    <row r="98" spans="1:13" ht="28.5">
      <c r="A98" s="55">
        <v>78</v>
      </c>
      <c r="B98" s="56" t="s">
        <v>94</v>
      </c>
      <c r="C98" s="56" t="s">
        <v>151</v>
      </c>
      <c r="D98" s="60">
        <v>0.01</v>
      </c>
      <c r="E98" s="13">
        <f>D98+'ЦП Текущий дефицит, табл.1'!D98</f>
        <v>0.41000000000000003</v>
      </c>
      <c r="F98" s="13">
        <v>1.19</v>
      </c>
      <c r="G98" s="14" t="s">
        <v>4</v>
      </c>
      <c r="H98" s="30">
        <f t="shared" si="5"/>
        <v>1.19</v>
      </c>
      <c r="I98" s="14">
        <v>0</v>
      </c>
      <c r="J98" s="13">
        <f t="shared" si="6"/>
        <v>1.19</v>
      </c>
      <c r="K98" s="13">
        <f t="shared" si="7"/>
        <v>0.7799999999999999</v>
      </c>
      <c r="L98" s="13">
        <f t="shared" si="4"/>
        <v>0.7799999999999999</v>
      </c>
      <c r="M98" s="28" t="s">
        <v>365</v>
      </c>
    </row>
    <row r="99" spans="1:13" ht="15">
      <c r="A99" s="55">
        <v>79</v>
      </c>
      <c r="B99" s="56" t="s">
        <v>95</v>
      </c>
      <c r="C99" s="56" t="s">
        <v>151</v>
      </c>
      <c r="D99" s="60">
        <v>0.01</v>
      </c>
      <c r="E99" s="13">
        <f>D99+'ЦП Текущий дефицит, табл.1'!D99</f>
        <v>0.66</v>
      </c>
      <c r="F99" s="13">
        <v>0.8</v>
      </c>
      <c r="G99" s="14" t="s">
        <v>4</v>
      </c>
      <c r="H99" s="30">
        <f t="shared" si="5"/>
        <v>0.8</v>
      </c>
      <c r="I99" s="14">
        <v>0</v>
      </c>
      <c r="J99" s="13">
        <f t="shared" si="6"/>
        <v>0.8</v>
      </c>
      <c r="K99" s="13">
        <f t="shared" si="7"/>
        <v>0.14</v>
      </c>
      <c r="L99" s="13">
        <f t="shared" si="4"/>
        <v>0.14</v>
      </c>
      <c r="M99" s="28" t="s">
        <v>365</v>
      </c>
    </row>
    <row r="100" spans="1:13" ht="28.5">
      <c r="A100" s="55">
        <v>80</v>
      </c>
      <c r="B100" s="56" t="s">
        <v>96</v>
      </c>
      <c r="C100" s="56" t="s">
        <v>151</v>
      </c>
      <c r="D100" s="60">
        <v>0.015</v>
      </c>
      <c r="E100" s="13">
        <f>D100+'ЦП Текущий дефицит, табл.1'!D100</f>
        <v>0.22499999999999998</v>
      </c>
      <c r="F100" s="13">
        <v>1.33</v>
      </c>
      <c r="G100" s="14" t="s">
        <v>4</v>
      </c>
      <c r="H100" s="30">
        <f t="shared" si="5"/>
        <v>1.33</v>
      </c>
      <c r="I100" s="14">
        <v>0</v>
      </c>
      <c r="J100" s="13">
        <f t="shared" si="6"/>
        <v>1.33</v>
      </c>
      <c r="K100" s="13">
        <f t="shared" si="7"/>
        <v>1.105</v>
      </c>
      <c r="L100" s="13">
        <f t="shared" si="4"/>
        <v>1.105</v>
      </c>
      <c r="M100" s="28" t="s">
        <v>365</v>
      </c>
    </row>
    <row r="101" spans="1:13" ht="15">
      <c r="A101" s="55">
        <v>81</v>
      </c>
      <c r="B101" s="56" t="s">
        <v>97</v>
      </c>
      <c r="C101" s="56" t="s">
        <v>155</v>
      </c>
      <c r="D101" s="60">
        <v>0.013</v>
      </c>
      <c r="E101" s="13">
        <f>D101+'ЦП Текущий дефицит, табл.1'!D101</f>
        <v>1.003</v>
      </c>
      <c r="F101" s="13">
        <v>2.15</v>
      </c>
      <c r="G101" s="14" t="s">
        <v>4</v>
      </c>
      <c r="H101" s="30">
        <f t="shared" si="5"/>
        <v>2.15</v>
      </c>
      <c r="I101" s="14">
        <v>0</v>
      </c>
      <c r="J101" s="13">
        <f t="shared" si="6"/>
        <v>2.15</v>
      </c>
      <c r="K101" s="13">
        <f t="shared" si="7"/>
        <v>1.147</v>
      </c>
      <c r="L101" s="13">
        <f t="shared" si="4"/>
        <v>1.147</v>
      </c>
      <c r="M101" s="28" t="s">
        <v>365</v>
      </c>
    </row>
    <row r="102" spans="1:13" ht="15">
      <c r="A102" s="55">
        <v>82</v>
      </c>
      <c r="B102" s="56" t="s">
        <v>98</v>
      </c>
      <c r="C102" s="56" t="s">
        <v>155</v>
      </c>
      <c r="D102" s="60">
        <v>0.057</v>
      </c>
      <c r="E102" s="13">
        <f>D102+'ЦП Текущий дефицит, табл.1'!D102</f>
        <v>0.557</v>
      </c>
      <c r="F102" s="13">
        <v>2.15</v>
      </c>
      <c r="G102" s="14" t="s">
        <v>4</v>
      </c>
      <c r="H102" s="30">
        <f t="shared" si="5"/>
        <v>2.15</v>
      </c>
      <c r="I102" s="14">
        <v>0</v>
      </c>
      <c r="J102" s="13">
        <f t="shared" si="6"/>
        <v>2.15</v>
      </c>
      <c r="K102" s="13">
        <f t="shared" si="7"/>
        <v>1.593</v>
      </c>
      <c r="L102" s="13">
        <f t="shared" si="4"/>
        <v>1.593</v>
      </c>
      <c r="M102" s="28" t="s">
        <v>365</v>
      </c>
    </row>
    <row r="103" spans="1:13" ht="28.5">
      <c r="A103" s="55">
        <v>83</v>
      </c>
      <c r="B103" s="56" t="s">
        <v>99</v>
      </c>
      <c r="C103" s="56" t="s">
        <v>156</v>
      </c>
      <c r="D103" s="60">
        <v>0.033</v>
      </c>
      <c r="E103" s="13">
        <f>D103+'ЦП Текущий дефицит, табл.1'!D103</f>
        <v>0.633</v>
      </c>
      <c r="F103" s="13">
        <v>1.1</v>
      </c>
      <c r="G103" s="14" t="s">
        <v>4</v>
      </c>
      <c r="H103" s="30">
        <f t="shared" si="5"/>
        <v>1.1</v>
      </c>
      <c r="I103" s="14">
        <v>0</v>
      </c>
      <c r="J103" s="13">
        <f t="shared" si="6"/>
        <v>1.1</v>
      </c>
      <c r="K103" s="13">
        <f t="shared" si="7"/>
        <v>0.4670000000000001</v>
      </c>
      <c r="L103" s="13">
        <f t="shared" si="4"/>
        <v>0.4670000000000001</v>
      </c>
      <c r="M103" s="28" t="s">
        <v>365</v>
      </c>
    </row>
    <row r="104" spans="1:13" ht="28.5">
      <c r="A104" s="55">
        <v>84</v>
      </c>
      <c r="B104" s="56" t="s">
        <v>100</v>
      </c>
      <c r="C104" s="56" t="s">
        <v>151</v>
      </c>
      <c r="D104" s="60"/>
      <c r="E104" s="13">
        <f>D104+'ЦП Текущий дефицит, табл.1'!D104</f>
        <v>0.4</v>
      </c>
      <c r="F104" s="13">
        <v>0.9</v>
      </c>
      <c r="G104" s="14" t="s">
        <v>4</v>
      </c>
      <c r="H104" s="30">
        <f t="shared" si="5"/>
        <v>0.9</v>
      </c>
      <c r="I104" s="14">
        <v>0</v>
      </c>
      <c r="J104" s="13">
        <f t="shared" si="6"/>
        <v>0.9</v>
      </c>
      <c r="K104" s="13">
        <f t="shared" si="7"/>
        <v>0.5</v>
      </c>
      <c r="L104" s="13">
        <f t="shared" si="4"/>
        <v>0.5</v>
      </c>
      <c r="M104" s="28" t="s">
        <v>365</v>
      </c>
    </row>
    <row r="105" spans="1:13" ht="15">
      <c r="A105" s="55">
        <v>85</v>
      </c>
      <c r="B105" s="56" t="s">
        <v>101</v>
      </c>
      <c r="C105" s="56" t="s">
        <v>151</v>
      </c>
      <c r="D105" s="60"/>
      <c r="E105" s="13">
        <f>D105+'ЦП Текущий дефицит, табл.1'!D105</f>
        <v>0.03</v>
      </c>
      <c r="F105" s="13">
        <v>1.07</v>
      </c>
      <c r="G105" s="14" t="s">
        <v>4</v>
      </c>
      <c r="H105" s="30">
        <f t="shared" si="5"/>
        <v>1.07</v>
      </c>
      <c r="I105" s="14">
        <v>0</v>
      </c>
      <c r="J105" s="13">
        <f t="shared" si="6"/>
        <v>1.07</v>
      </c>
      <c r="K105" s="13">
        <f t="shared" si="7"/>
        <v>1.04</v>
      </c>
      <c r="L105" s="13">
        <f t="shared" si="4"/>
        <v>1.04</v>
      </c>
      <c r="M105" s="28" t="s">
        <v>365</v>
      </c>
    </row>
    <row r="106" spans="1:13" ht="28.5">
      <c r="A106" s="55">
        <v>86</v>
      </c>
      <c r="B106" s="56" t="s">
        <v>102</v>
      </c>
      <c r="C106" s="56" t="s">
        <v>151</v>
      </c>
      <c r="D106" s="60"/>
      <c r="E106" s="13">
        <f>D106+'ЦП Текущий дефицит, табл.1'!D106</f>
        <v>0.19</v>
      </c>
      <c r="F106" s="13">
        <v>4.3</v>
      </c>
      <c r="G106" s="14" t="s">
        <v>4</v>
      </c>
      <c r="H106" s="30">
        <f t="shared" si="5"/>
        <v>4.3</v>
      </c>
      <c r="I106" s="14">
        <v>0</v>
      </c>
      <c r="J106" s="13">
        <f t="shared" si="6"/>
        <v>4.3</v>
      </c>
      <c r="K106" s="13">
        <f t="shared" si="7"/>
        <v>4.109999999999999</v>
      </c>
      <c r="L106" s="13">
        <f t="shared" si="4"/>
        <v>4.109999999999999</v>
      </c>
      <c r="M106" s="28" t="s">
        <v>365</v>
      </c>
    </row>
    <row r="107" spans="1:13" ht="28.5">
      <c r="A107" s="55">
        <v>87</v>
      </c>
      <c r="B107" s="56" t="s">
        <v>103</v>
      </c>
      <c r="C107" s="56" t="s">
        <v>155</v>
      </c>
      <c r="D107" s="60">
        <v>0.014</v>
      </c>
      <c r="E107" s="13">
        <f>D107+'ЦП Текущий дефицит, табл.1'!D107</f>
        <v>0.744</v>
      </c>
      <c r="F107" s="13">
        <v>2.15</v>
      </c>
      <c r="G107" s="14" t="s">
        <v>4</v>
      </c>
      <c r="H107" s="30">
        <f t="shared" si="5"/>
        <v>2.15</v>
      </c>
      <c r="I107" s="14">
        <v>0</v>
      </c>
      <c r="J107" s="13">
        <f t="shared" si="6"/>
        <v>2.15</v>
      </c>
      <c r="K107" s="13">
        <f t="shared" si="7"/>
        <v>1.406</v>
      </c>
      <c r="L107" s="13">
        <f t="shared" si="4"/>
        <v>1.406</v>
      </c>
      <c r="M107" s="28" t="s">
        <v>365</v>
      </c>
    </row>
    <row r="108" spans="1:13" ht="15">
      <c r="A108" s="55">
        <v>88</v>
      </c>
      <c r="B108" s="56" t="s">
        <v>104</v>
      </c>
      <c r="C108" s="56" t="s">
        <v>151</v>
      </c>
      <c r="D108" s="60">
        <v>0.008</v>
      </c>
      <c r="E108" s="13">
        <f>D108+'ЦП Текущий дефицит, табл.1'!D108</f>
        <v>0.168</v>
      </c>
      <c r="F108" s="13">
        <v>1.4</v>
      </c>
      <c r="G108" s="14" t="s">
        <v>4</v>
      </c>
      <c r="H108" s="30">
        <f t="shared" si="5"/>
        <v>1.4</v>
      </c>
      <c r="I108" s="14">
        <v>0</v>
      </c>
      <c r="J108" s="13">
        <f t="shared" si="6"/>
        <v>1.4</v>
      </c>
      <c r="K108" s="13">
        <f t="shared" si="7"/>
        <v>1.232</v>
      </c>
      <c r="L108" s="13">
        <f t="shared" si="4"/>
        <v>1.232</v>
      </c>
      <c r="M108" s="28" t="s">
        <v>365</v>
      </c>
    </row>
    <row r="109" spans="1:13" ht="15">
      <c r="A109" s="55">
        <v>89</v>
      </c>
      <c r="B109" s="56" t="s">
        <v>105</v>
      </c>
      <c r="C109" s="56" t="s">
        <v>151</v>
      </c>
      <c r="D109" s="60">
        <v>0.015</v>
      </c>
      <c r="E109" s="13">
        <f>D109+'ЦП Текущий дефицит, табл.1'!D109</f>
        <v>0.515</v>
      </c>
      <c r="F109" s="13">
        <v>1.56</v>
      </c>
      <c r="G109" s="14" t="s">
        <v>4</v>
      </c>
      <c r="H109" s="30">
        <f t="shared" si="5"/>
        <v>1.56</v>
      </c>
      <c r="I109" s="14">
        <v>0</v>
      </c>
      <c r="J109" s="13">
        <f t="shared" si="6"/>
        <v>1.56</v>
      </c>
      <c r="K109" s="13">
        <f t="shared" si="7"/>
        <v>1.045</v>
      </c>
      <c r="L109" s="13">
        <f t="shared" si="4"/>
        <v>1.045</v>
      </c>
      <c r="M109" s="28" t="s">
        <v>365</v>
      </c>
    </row>
    <row r="110" spans="1:13" ht="28.5">
      <c r="A110" s="55">
        <v>90</v>
      </c>
      <c r="B110" s="56" t="s">
        <v>106</v>
      </c>
      <c r="C110" s="56" t="s">
        <v>151</v>
      </c>
      <c r="D110" s="60">
        <v>0.032</v>
      </c>
      <c r="E110" s="13">
        <f>D110+'ЦП Текущий дефицит, табл.1'!D110</f>
        <v>0.44199999999999995</v>
      </c>
      <c r="F110" s="13">
        <v>0.97</v>
      </c>
      <c r="G110" s="14" t="s">
        <v>4</v>
      </c>
      <c r="H110" s="30">
        <f t="shared" si="5"/>
        <v>0.97</v>
      </c>
      <c r="I110" s="14">
        <v>0</v>
      </c>
      <c r="J110" s="13">
        <f t="shared" si="6"/>
        <v>0.97</v>
      </c>
      <c r="K110" s="13">
        <f t="shared" si="7"/>
        <v>0.528</v>
      </c>
      <c r="L110" s="13">
        <f t="shared" si="4"/>
        <v>0.528</v>
      </c>
      <c r="M110" s="28" t="s">
        <v>365</v>
      </c>
    </row>
    <row r="111" spans="1:13" ht="28.5">
      <c r="A111" s="55">
        <v>91</v>
      </c>
      <c r="B111" s="56" t="s">
        <v>107</v>
      </c>
      <c r="C111" s="56" t="s">
        <v>155</v>
      </c>
      <c r="D111" s="60">
        <v>0.08</v>
      </c>
      <c r="E111" s="13">
        <f>D111+'ЦП Текущий дефицит, табл.1'!D111</f>
        <v>0.46</v>
      </c>
      <c r="F111" s="13">
        <v>0.64</v>
      </c>
      <c r="G111" s="14" t="s">
        <v>4</v>
      </c>
      <c r="H111" s="30">
        <f t="shared" si="5"/>
        <v>0.64</v>
      </c>
      <c r="I111" s="14">
        <v>0</v>
      </c>
      <c r="J111" s="13">
        <f t="shared" si="6"/>
        <v>0.64</v>
      </c>
      <c r="K111" s="13">
        <f t="shared" si="7"/>
        <v>0.18</v>
      </c>
      <c r="L111" s="13">
        <f t="shared" si="4"/>
        <v>0.18</v>
      </c>
      <c r="M111" s="28" t="s">
        <v>365</v>
      </c>
    </row>
    <row r="112" spans="1:13" ht="28.5">
      <c r="A112" s="55">
        <v>92</v>
      </c>
      <c r="B112" s="56" t="s">
        <v>108</v>
      </c>
      <c r="C112" s="56" t="s">
        <v>155</v>
      </c>
      <c r="D112" s="60">
        <v>0.858</v>
      </c>
      <c r="E112" s="13">
        <f>D112+'ЦП Текущий дефицит, табл.1'!D112</f>
        <v>1.908</v>
      </c>
      <c r="F112" s="13">
        <v>2.97</v>
      </c>
      <c r="G112" s="14" t="s">
        <v>4</v>
      </c>
      <c r="H112" s="30">
        <f t="shared" si="5"/>
        <v>2.97</v>
      </c>
      <c r="I112" s="14">
        <v>0</v>
      </c>
      <c r="J112" s="13">
        <f t="shared" si="6"/>
        <v>2.97</v>
      </c>
      <c r="K112" s="13">
        <f t="shared" si="7"/>
        <v>1.0620000000000003</v>
      </c>
      <c r="L112" s="13">
        <f t="shared" si="4"/>
        <v>1.0620000000000003</v>
      </c>
      <c r="M112" s="28" t="s">
        <v>365</v>
      </c>
    </row>
    <row r="113" spans="1:13" ht="15">
      <c r="A113" s="55">
        <v>93</v>
      </c>
      <c r="B113" s="56" t="s">
        <v>109</v>
      </c>
      <c r="C113" s="56" t="s">
        <v>151</v>
      </c>
      <c r="D113" s="60">
        <v>0.42</v>
      </c>
      <c r="E113" s="13">
        <f>D113+'ЦП Текущий дефицит, табл.1'!D113</f>
        <v>1.02</v>
      </c>
      <c r="F113" s="13">
        <v>2.32</v>
      </c>
      <c r="G113" s="14" t="s">
        <v>4</v>
      </c>
      <c r="H113" s="30">
        <f t="shared" si="5"/>
        <v>2.32</v>
      </c>
      <c r="I113" s="14">
        <v>0</v>
      </c>
      <c r="J113" s="13">
        <f t="shared" si="6"/>
        <v>2.32</v>
      </c>
      <c r="K113" s="13">
        <f t="shared" si="7"/>
        <v>1.2999999999999998</v>
      </c>
      <c r="L113" s="13">
        <f t="shared" si="4"/>
        <v>1.2999999999999998</v>
      </c>
      <c r="M113" s="28" t="s">
        <v>365</v>
      </c>
    </row>
    <row r="114" spans="1:13" ht="42.75">
      <c r="A114" s="55">
        <v>94</v>
      </c>
      <c r="B114" s="56" t="s">
        <v>110</v>
      </c>
      <c r="C114" s="56" t="s">
        <v>151</v>
      </c>
      <c r="D114" s="60"/>
      <c r="E114" s="13">
        <f>D114+'ЦП Текущий дефицит, табл.1'!D114</f>
        <v>0.16</v>
      </c>
      <c r="F114" s="13">
        <v>1.4</v>
      </c>
      <c r="G114" s="14" t="s">
        <v>4</v>
      </c>
      <c r="H114" s="30">
        <f t="shared" si="5"/>
        <v>1.4</v>
      </c>
      <c r="I114" s="14">
        <v>0</v>
      </c>
      <c r="J114" s="13">
        <f t="shared" si="6"/>
        <v>1.4</v>
      </c>
      <c r="K114" s="13">
        <f t="shared" si="7"/>
        <v>1.24</v>
      </c>
      <c r="L114" s="13">
        <f t="shared" si="4"/>
        <v>1.24</v>
      </c>
      <c r="M114" s="28" t="s">
        <v>365</v>
      </c>
    </row>
    <row r="115" spans="1:13" ht="42.75">
      <c r="A115" s="55">
        <v>95</v>
      </c>
      <c r="B115" s="56" t="s">
        <v>111</v>
      </c>
      <c r="C115" s="56" t="s">
        <v>151</v>
      </c>
      <c r="D115" s="60"/>
      <c r="E115" s="13">
        <f>D115+'ЦП Текущий дефицит, табл.1'!D115</f>
        <v>0.36</v>
      </c>
      <c r="F115" s="13">
        <v>1.4</v>
      </c>
      <c r="G115" s="14" t="s">
        <v>4</v>
      </c>
      <c r="H115" s="30">
        <f t="shared" si="5"/>
        <v>1.4</v>
      </c>
      <c r="I115" s="14">
        <v>0</v>
      </c>
      <c r="J115" s="13">
        <f t="shared" si="6"/>
        <v>1.4</v>
      </c>
      <c r="K115" s="13">
        <f t="shared" si="7"/>
        <v>1.04</v>
      </c>
      <c r="L115" s="13">
        <f t="shared" si="4"/>
        <v>1.04</v>
      </c>
      <c r="M115" s="28" t="s">
        <v>365</v>
      </c>
    </row>
    <row r="116" spans="1:13" ht="15">
      <c r="A116" s="55">
        <v>96</v>
      </c>
      <c r="B116" s="56" t="s">
        <v>112</v>
      </c>
      <c r="C116" s="56" t="s">
        <v>150</v>
      </c>
      <c r="D116" s="60">
        <v>0.116</v>
      </c>
      <c r="E116" s="13">
        <f>D116+'ЦП Текущий дефицит, табл.1'!D116</f>
        <v>1.116</v>
      </c>
      <c r="F116" s="13">
        <v>2.15</v>
      </c>
      <c r="G116" s="14" t="s">
        <v>4</v>
      </c>
      <c r="H116" s="30">
        <f t="shared" si="5"/>
        <v>2.15</v>
      </c>
      <c r="I116" s="14">
        <v>0</v>
      </c>
      <c r="J116" s="13">
        <f t="shared" si="6"/>
        <v>2.15</v>
      </c>
      <c r="K116" s="13">
        <f t="shared" si="7"/>
        <v>1.0339999999999998</v>
      </c>
      <c r="L116" s="13">
        <f aca="true" t="shared" si="8" ref="L116:L154">K116</f>
        <v>1.0339999999999998</v>
      </c>
      <c r="M116" s="28" t="s">
        <v>365</v>
      </c>
    </row>
    <row r="117" spans="1:13" ht="28.5">
      <c r="A117" s="55">
        <v>97</v>
      </c>
      <c r="B117" s="56" t="s">
        <v>113</v>
      </c>
      <c r="C117" s="56" t="s">
        <v>151</v>
      </c>
      <c r="D117" s="60"/>
      <c r="E117" s="13">
        <f>D117+'ЦП Текущий дефицит, табл.1'!D117</f>
        <v>0.03</v>
      </c>
      <c r="F117" s="13">
        <v>0.74</v>
      </c>
      <c r="G117" s="14" t="s">
        <v>4</v>
      </c>
      <c r="H117" s="30">
        <f t="shared" si="5"/>
        <v>0.74</v>
      </c>
      <c r="I117" s="14">
        <v>0</v>
      </c>
      <c r="J117" s="13">
        <f t="shared" si="6"/>
        <v>0.74</v>
      </c>
      <c r="K117" s="13">
        <f t="shared" si="7"/>
        <v>0.71</v>
      </c>
      <c r="L117" s="13">
        <f t="shared" si="8"/>
        <v>0.71</v>
      </c>
      <c r="M117" s="28" t="s">
        <v>365</v>
      </c>
    </row>
    <row r="118" spans="1:13" ht="28.5">
      <c r="A118" s="55">
        <v>98</v>
      </c>
      <c r="B118" s="56" t="s">
        <v>114</v>
      </c>
      <c r="C118" s="56" t="s">
        <v>151</v>
      </c>
      <c r="D118" s="60">
        <v>0.015</v>
      </c>
      <c r="E118" s="13">
        <f>D118+'ЦП Текущий дефицит, табл.1'!D118</f>
        <v>0.28500000000000003</v>
      </c>
      <c r="F118" s="13">
        <v>2.15</v>
      </c>
      <c r="G118" s="14" t="s">
        <v>4</v>
      </c>
      <c r="H118" s="30">
        <f t="shared" si="5"/>
        <v>2.15</v>
      </c>
      <c r="I118" s="14">
        <v>0</v>
      </c>
      <c r="J118" s="13">
        <f t="shared" si="6"/>
        <v>2.15</v>
      </c>
      <c r="K118" s="13">
        <f t="shared" si="7"/>
        <v>1.8649999999999998</v>
      </c>
      <c r="L118" s="13">
        <f t="shared" si="8"/>
        <v>1.8649999999999998</v>
      </c>
      <c r="M118" s="28" t="s">
        <v>365</v>
      </c>
    </row>
    <row r="119" spans="1:13" ht="28.5">
      <c r="A119" s="55">
        <v>99</v>
      </c>
      <c r="B119" s="56" t="s">
        <v>115</v>
      </c>
      <c r="C119" s="56" t="s">
        <v>156</v>
      </c>
      <c r="D119" s="60">
        <v>0.009</v>
      </c>
      <c r="E119" s="13">
        <f>D119+'ЦП Текущий дефицит, табл.1'!D119</f>
        <v>0.539</v>
      </c>
      <c r="F119" s="13">
        <v>2.15</v>
      </c>
      <c r="G119" s="14" t="s">
        <v>4</v>
      </c>
      <c r="H119" s="30">
        <f t="shared" si="5"/>
        <v>2.15</v>
      </c>
      <c r="I119" s="14">
        <v>0</v>
      </c>
      <c r="J119" s="13">
        <f t="shared" si="6"/>
        <v>2.15</v>
      </c>
      <c r="K119" s="13">
        <f t="shared" si="7"/>
        <v>1.6109999999999998</v>
      </c>
      <c r="L119" s="13">
        <f t="shared" si="8"/>
        <v>1.6109999999999998</v>
      </c>
      <c r="M119" s="28" t="s">
        <v>365</v>
      </c>
    </row>
    <row r="120" spans="1:13" ht="28.5">
      <c r="A120" s="55">
        <v>100</v>
      </c>
      <c r="B120" s="56" t="s">
        <v>116</v>
      </c>
      <c r="C120" s="56" t="s">
        <v>155</v>
      </c>
      <c r="D120" s="60">
        <v>0.077</v>
      </c>
      <c r="E120" s="13">
        <f>D120+'ЦП Текущий дефицит, табл.1'!D120</f>
        <v>2.377</v>
      </c>
      <c r="F120" s="13">
        <v>3.3</v>
      </c>
      <c r="G120" s="14" t="s">
        <v>4</v>
      </c>
      <c r="H120" s="30">
        <f t="shared" si="5"/>
        <v>3.3</v>
      </c>
      <c r="I120" s="14">
        <v>0</v>
      </c>
      <c r="J120" s="13">
        <f t="shared" si="6"/>
        <v>3.3</v>
      </c>
      <c r="K120" s="13">
        <f t="shared" si="7"/>
        <v>0.923</v>
      </c>
      <c r="L120" s="13">
        <f t="shared" si="8"/>
        <v>0.923</v>
      </c>
      <c r="M120" s="28" t="s">
        <v>365</v>
      </c>
    </row>
    <row r="121" spans="1:13" ht="28.5">
      <c r="A121" s="55">
        <v>101</v>
      </c>
      <c r="B121" s="56" t="s">
        <v>117</v>
      </c>
      <c r="C121" s="56" t="s">
        <v>155</v>
      </c>
      <c r="D121" s="60">
        <v>0.018</v>
      </c>
      <c r="E121" s="13">
        <f>D121+'ЦП Текущий дефицит, табл.1'!D121</f>
        <v>0.018</v>
      </c>
      <c r="F121" s="13">
        <v>0.74</v>
      </c>
      <c r="G121" s="14" t="s">
        <v>4</v>
      </c>
      <c r="H121" s="30">
        <f t="shared" si="5"/>
        <v>0.74</v>
      </c>
      <c r="I121" s="14">
        <v>0</v>
      </c>
      <c r="J121" s="13">
        <f t="shared" si="6"/>
        <v>0.74</v>
      </c>
      <c r="K121" s="13">
        <f t="shared" si="7"/>
        <v>0.722</v>
      </c>
      <c r="L121" s="13">
        <f t="shared" si="8"/>
        <v>0.722</v>
      </c>
      <c r="M121" s="28" t="s">
        <v>365</v>
      </c>
    </row>
    <row r="122" spans="1:13" ht="15">
      <c r="A122" s="69">
        <v>102</v>
      </c>
      <c r="B122" s="70" t="s">
        <v>118</v>
      </c>
      <c r="C122" s="70" t="s">
        <v>151</v>
      </c>
      <c r="D122" s="60">
        <v>0.816</v>
      </c>
      <c r="E122" s="13">
        <f>D122+'ЦП Текущий дефицит, табл.1'!D122</f>
        <v>0.976</v>
      </c>
      <c r="F122" s="17">
        <v>1.1</v>
      </c>
      <c r="G122" s="14" t="s">
        <v>4</v>
      </c>
      <c r="H122" s="68">
        <f t="shared" si="5"/>
        <v>1.1</v>
      </c>
      <c r="I122" s="66">
        <v>0</v>
      </c>
      <c r="J122" s="17">
        <f t="shared" si="6"/>
        <v>1.1</v>
      </c>
      <c r="K122" s="17">
        <f t="shared" si="7"/>
        <v>0.12400000000000011</v>
      </c>
      <c r="L122" s="17">
        <f t="shared" si="8"/>
        <v>0.12400000000000011</v>
      </c>
      <c r="M122" s="28" t="s">
        <v>365</v>
      </c>
    </row>
    <row r="123" spans="1:13" s="98" customFormat="1" ht="15">
      <c r="A123" s="69">
        <v>103</v>
      </c>
      <c r="B123" s="70" t="s">
        <v>119</v>
      </c>
      <c r="C123" s="70" t="s">
        <v>156</v>
      </c>
      <c r="D123" s="60">
        <v>1.385</v>
      </c>
      <c r="E123" s="17">
        <f>D123+'ЦП Текущий дефицит, табл.1'!D123</f>
        <v>1.545</v>
      </c>
      <c r="F123" s="17">
        <v>1.6</v>
      </c>
      <c r="G123" s="66" t="s">
        <v>4</v>
      </c>
      <c r="H123" s="68">
        <f t="shared" si="5"/>
        <v>1.6</v>
      </c>
      <c r="I123" s="66">
        <v>0</v>
      </c>
      <c r="J123" s="17">
        <f t="shared" si="6"/>
        <v>1.6</v>
      </c>
      <c r="K123" s="17">
        <f t="shared" si="7"/>
        <v>0.05500000000000016</v>
      </c>
      <c r="L123" s="17">
        <f t="shared" si="8"/>
        <v>0.05500000000000016</v>
      </c>
      <c r="M123" s="28" t="s">
        <v>365</v>
      </c>
    </row>
    <row r="124" spans="1:13" ht="28.5">
      <c r="A124" s="55">
        <v>104</v>
      </c>
      <c r="B124" s="56" t="s">
        <v>120</v>
      </c>
      <c r="C124" s="56" t="s">
        <v>151</v>
      </c>
      <c r="D124" s="60">
        <v>0.033</v>
      </c>
      <c r="E124" s="13">
        <f>D124+'ЦП Текущий дефицит, табл.1'!D124</f>
        <v>0.203</v>
      </c>
      <c r="F124" s="13">
        <v>0.7</v>
      </c>
      <c r="G124" s="14" t="s">
        <v>4</v>
      </c>
      <c r="H124" s="30">
        <f t="shared" si="5"/>
        <v>0.7</v>
      </c>
      <c r="I124" s="14">
        <v>0</v>
      </c>
      <c r="J124" s="13">
        <f t="shared" si="6"/>
        <v>0.7</v>
      </c>
      <c r="K124" s="13">
        <f t="shared" si="7"/>
        <v>0.49699999999999994</v>
      </c>
      <c r="L124" s="13">
        <f t="shared" si="8"/>
        <v>0.49699999999999994</v>
      </c>
      <c r="M124" s="28" t="s">
        <v>365</v>
      </c>
    </row>
    <row r="125" spans="1:13" ht="28.5">
      <c r="A125" s="55">
        <v>105</v>
      </c>
      <c r="B125" s="56" t="s">
        <v>121</v>
      </c>
      <c r="C125" s="56" t="s">
        <v>155</v>
      </c>
      <c r="D125" s="60"/>
      <c r="E125" s="13">
        <f>D125+'ЦП Текущий дефицит, табл.1'!D125</f>
        <v>0.5</v>
      </c>
      <c r="F125" s="13">
        <v>2.3</v>
      </c>
      <c r="G125" s="14" t="s">
        <v>4</v>
      </c>
      <c r="H125" s="30">
        <f t="shared" si="5"/>
        <v>2.3</v>
      </c>
      <c r="I125" s="14">
        <v>0</v>
      </c>
      <c r="J125" s="13">
        <f t="shared" si="6"/>
        <v>2.3</v>
      </c>
      <c r="K125" s="13">
        <f t="shared" si="7"/>
        <v>1.7999999999999998</v>
      </c>
      <c r="L125" s="13">
        <f t="shared" si="8"/>
        <v>1.7999999999999998</v>
      </c>
      <c r="M125" s="28" t="s">
        <v>365</v>
      </c>
    </row>
    <row r="126" spans="1:13" ht="28.5">
      <c r="A126" s="55">
        <v>106</v>
      </c>
      <c r="B126" s="56" t="s">
        <v>122</v>
      </c>
      <c r="C126" s="56" t="s">
        <v>151</v>
      </c>
      <c r="D126" s="60">
        <v>0.018</v>
      </c>
      <c r="E126" s="13">
        <f>D126+'ЦП Текущий дефицит, табл.1'!D126</f>
        <v>0.41800000000000004</v>
      </c>
      <c r="F126" s="13">
        <v>1.31</v>
      </c>
      <c r="G126" s="14" t="s">
        <v>4</v>
      </c>
      <c r="H126" s="30">
        <f t="shared" si="5"/>
        <v>1.31</v>
      </c>
      <c r="I126" s="14">
        <v>0</v>
      </c>
      <c r="J126" s="13">
        <f t="shared" si="6"/>
        <v>1.31</v>
      </c>
      <c r="K126" s="13">
        <f t="shared" si="7"/>
        <v>0.892</v>
      </c>
      <c r="L126" s="13">
        <f t="shared" si="8"/>
        <v>0.892</v>
      </c>
      <c r="M126" s="28" t="s">
        <v>365</v>
      </c>
    </row>
    <row r="127" spans="1:13" ht="28.5">
      <c r="A127" s="55">
        <v>107</v>
      </c>
      <c r="B127" s="56" t="s">
        <v>123</v>
      </c>
      <c r="C127" s="56" t="s">
        <v>154</v>
      </c>
      <c r="D127" s="60">
        <v>0.024</v>
      </c>
      <c r="E127" s="13">
        <f>D127+'ЦП Текущий дефицит, табл.1'!D127</f>
        <v>0.41400000000000003</v>
      </c>
      <c r="F127" s="13">
        <v>1.43</v>
      </c>
      <c r="G127" s="14" t="s">
        <v>4</v>
      </c>
      <c r="H127" s="30">
        <f t="shared" si="5"/>
        <v>1.43</v>
      </c>
      <c r="I127" s="14">
        <v>0</v>
      </c>
      <c r="J127" s="13">
        <f t="shared" si="6"/>
        <v>1.43</v>
      </c>
      <c r="K127" s="13">
        <f t="shared" si="7"/>
        <v>1.016</v>
      </c>
      <c r="L127" s="13">
        <f t="shared" si="8"/>
        <v>1.016</v>
      </c>
      <c r="M127" s="28" t="s">
        <v>365</v>
      </c>
    </row>
    <row r="128" spans="1:13" ht="28.5">
      <c r="A128" s="55">
        <v>108</v>
      </c>
      <c r="B128" s="56" t="s">
        <v>124</v>
      </c>
      <c r="C128" s="56" t="s">
        <v>151</v>
      </c>
      <c r="D128" s="60">
        <v>0.038</v>
      </c>
      <c r="E128" s="13">
        <f>D128+'ЦП Текущий дефицит, табл.1'!D128</f>
        <v>0.5980000000000001</v>
      </c>
      <c r="F128" s="13">
        <v>0.94</v>
      </c>
      <c r="G128" s="14" t="s">
        <v>4</v>
      </c>
      <c r="H128" s="30">
        <f t="shared" si="5"/>
        <v>0.94</v>
      </c>
      <c r="I128" s="14">
        <v>0</v>
      </c>
      <c r="J128" s="13">
        <f t="shared" si="6"/>
        <v>0.94</v>
      </c>
      <c r="K128" s="13">
        <f t="shared" si="7"/>
        <v>0.34199999999999986</v>
      </c>
      <c r="L128" s="13">
        <f t="shared" si="8"/>
        <v>0.34199999999999986</v>
      </c>
      <c r="M128" s="28" t="s">
        <v>365</v>
      </c>
    </row>
    <row r="129" spans="1:13" ht="28.5">
      <c r="A129" s="55">
        <v>109</v>
      </c>
      <c r="B129" s="56" t="s">
        <v>125</v>
      </c>
      <c r="C129" s="56" t="s">
        <v>156</v>
      </c>
      <c r="D129" s="60">
        <v>0.009</v>
      </c>
      <c r="E129" s="13">
        <f>D129+'ЦП Текущий дефицит, табл.1'!D129</f>
        <v>0.589</v>
      </c>
      <c r="F129" s="13">
        <v>1.15</v>
      </c>
      <c r="G129" s="14" t="s">
        <v>4</v>
      </c>
      <c r="H129" s="30">
        <f t="shared" si="5"/>
        <v>1.15</v>
      </c>
      <c r="I129" s="14">
        <v>0</v>
      </c>
      <c r="J129" s="13">
        <f t="shared" si="6"/>
        <v>1.15</v>
      </c>
      <c r="K129" s="13">
        <f t="shared" si="7"/>
        <v>0.5609999999999999</v>
      </c>
      <c r="L129" s="13">
        <f t="shared" si="8"/>
        <v>0.5609999999999999</v>
      </c>
      <c r="M129" s="28" t="s">
        <v>365</v>
      </c>
    </row>
    <row r="130" spans="1:13" ht="28.5">
      <c r="A130" s="55">
        <v>110</v>
      </c>
      <c r="B130" s="56" t="s">
        <v>126</v>
      </c>
      <c r="C130" s="56" t="s">
        <v>151</v>
      </c>
      <c r="D130" s="60"/>
      <c r="E130" s="13">
        <f>D130+'ЦП Текущий дефицит, табл.1'!D130</f>
        <v>0.3</v>
      </c>
      <c r="F130" s="13">
        <v>1.25</v>
      </c>
      <c r="G130" s="14" t="s">
        <v>4</v>
      </c>
      <c r="H130" s="30">
        <f t="shared" si="5"/>
        <v>1.25</v>
      </c>
      <c r="I130" s="14">
        <v>0</v>
      </c>
      <c r="J130" s="13">
        <f t="shared" si="6"/>
        <v>1.25</v>
      </c>
      <c r="K130" s="13">
        <f t="shared" si="7"/>
        <v>0.95</v>
      </c>
      <c r="L130" s="13">
        <f t="shared" si="8"/>
        <v>0.95</v>
      </c>
      <c r="M130" s="28" t="s">
        <v>365</v>
      </c>
    </row>
    <row r="131" spans="1:13" ht="28.5">
      <c r="A131" s="55">
        <v>111</v>
      </c>
      <c r="B131" s="56" t="s">
        <v>127</v>
      </c>
      <c r="C131" s="56" t="s">
        <v>151</v>
      </c>
      <c r="D131" s="60">
        <v>0.009</v>
      </c>
      <c r="E131" s="13">
        <f>D131+'ЦП Текущий дефицит, табл.1'!D131</f>
        <v>0.40900000000000003</v>
      </c>
      <c r="F131" s="13">
        <v>2.7</v>
      </c>
      <c r="G131" s="14" t="s">
        <v>4</v>
      </c>
      <c r="H131" s="30">
        <f t="shared" si="5"/>
        <v>2.7</v>
      </c>
      <c r="I131" s="14">
        <v>0</v>
      </c>
      <c r="J131" s="13">
        <f t="shared" si="6"/>
        <v>2.7</v>
      </c>
      <c r="K131" s="13">
        <f t="shared" si="7"/>
        <v>2.2910000000000004</v>
      </c>
      <c r="L131" s="13">
        <f t="shared" si="8"/>
        <v>2.2910000000000004</v>
      </c>
      <c r="M131" s="28" t="s">
        <v>365</v>
      </c>
    </row>
    <row r="132" spans="1:13" ht="15">
      <c r="A132" s="55">
        <v>112</v>
      </c>
      <c r="B132" s="56" t="s">
        <v>128</v>
      </c>
      <c r="C132" s="56" t="s">
        <v>151</v>
      </c>
      <c r="D132" s="60">
        <v>0.058</v>
      </c>
      <c r="E132" s="13">
        <f>D132+'ЦП Текущий дефицит, табл.1'!D132</f>
        <v>0.358</v>
      </c>
      <c r="F132" s="13">
        <v>1.43</v>
      </c>
      <c r="G132" s="14" t="s">
        <v>4</v>
      </c>
      <c r="H132" s="30">
        <f t="shared" si="5"/>
        <v>1.43</v>
      </c>
      <c r="I132" s="14">
        <v>0</v>
      </c>
      <c r="J132" s="13">
        <f t="shared" si="6"/>
        <v>1.43</v>
      </c>
      <c r="K132" s="13">
        <f t="shared" si="7"/>
        <v>1.072</v>
      </c>
      <c r="L132" s="13">
        <f t="shared" si="8"/>
        <v>1.072</v>
      </c>
      <c r="M132" s="28" t="s">
        <v>365</v>
      </c>
    </row>
    <row r="133" spans="1:13" ht="28.5">
      <c r="A133" s="55">
        <v>113</v>
      </c>
      <c r="B133" s="56" t="s">
        <v>129</v>
      </c>
      <c r="C133" s="56" t="s">
        <v>151</v>
      </c>
      <c r="D133" s="60">
        <v>0.09</v>
      </c>
      <c r="E133" s="13">
        <f>D133+'ЦП Текущий дефицит, табл.1'!D133</f>
        <v>0.99</v>
      </c>
      <c r="F133" s="13">
        <v>1.76</v>
      </c>
      <c r="G133" s="14" t="s">
        <v>4</v>
      </c>
      <c r="H133" s="30">
        <f t="shared" si="5"/>
        <v>1.76</v>
      </c>
      <c r="I133" s="14">
        <v>0</v>
      </c>
      <c r="J133" s="13">
        <f t="shared" si="6"/>
        <v>1.76</v>
      </c>
      <c r="K133" s="13">
        <f t="shared" si="7"/>
        <v>0.77</v>
      </c>
      <c r="L133" s="13">
        <f t="shared" si="8"/>
        <v>0.77</v>
      </c>
      <c r="M133" s="28" t="s">
        <v>365</v>
      </c>
    </row>
    <row r="134" spans="1:13" ht="28.5">
      <c r="A134" s="55">
        <v>114</v>
      </c>
      <c r="B134" s="56" t="s">
        <v>130</v>
      </c>
      <c r="C134" s="56" t="s">
        <v>156</v>
      </c>
      <c r="D134" s="60"/>
      <c r="E134" s="13">
        <f>D134+'ЦП Текущий дефицит, табл.1'!D134</f>
        <v>0.22</v>
      </c>
      <c r="F134" s="13">
        <v>1.1</v>
      </c>
      <c r="G134" s="14" t="s">
        <v>4</v>
      </c>
      <c r="H134" s="30">
        <f t="shared" si="5"/>
        <v>1.1</v>
      </c>
      <c r="I134" s="14">
        <v>0</v>
      </c>
      <c r="J134" s="13">
        <f t="shared" si="6"/>
        <v>1.1</v>
      </c>
      <c r="K134" s="13">
        <f t="shared" si="7"/>
        <v>0.8800000000000001</v>
      </c>
      <c r="L134" s="13">
        <f t="shared" si="8"/>
        <v>0.8800000000000001</v>
      </c>
      <c r="M134" s="28" t="s">
        <v>365</v>
      </c>
    </row>
    <row r="135" spans="1:13" ht="28.5">
      <c r="A135" s="55">
        <v>115</v>
      </c>
      <c r="B135" s="56" t="s">
        <v>131</v>
      </c>
      <c r="C135" s="56" t="s">
        <v>151</v>
      </c>
      <c r="D135" s="60">
        <v>0.004</v>
      </c>
      <c r="E135" s="13">
        <f>D135+'ЦП Текущий дефицит, табл.1'!D135</f>
        <v>0.304</v>
      </c>
      <c r="F135" s="13">
        <v>1.4</v>
      </c>
      <c r="G135" s="14" t="s">
        <v>4</v>
      </c>
      <c r="H135" s="30">
        <f t="shared" si="5"/>
        <v>1.4</v>
      </c>
      <c r="I135" s="14">
        <v>0</v>
      </c>
      <c r="J135" s="13">
        <f t="shared" si="6"/>
        <v>1.4</v>
      </c>
      <c r="K135" s="13">
        <f t="shared" si="7"/>
        <v>1.0959999999999999</v>
      </c>
      <c r="L135" s="13">
        <f t="shared" si="8"/>
        <v>1.0959999999999999</v>
      </c>
      <c r="M135" s="28" t="s">
        <v>365</v>
      </c>
    </row>
    <row r="136" spans="1:13" ht="28.5">
      <c r="A136" s="55">
        <v>116</v>
      </c>
      <c r="B136" s="56" t="s">
        <v>132</v>
      </c>
      <c r="C136" s="56" t="s">
        <v>151</v>
      </c>
      <c r="D136" s="60">
        <v>0.038</v>
      </c>
      <c r="E136" s="13">
        <f>D136+'ЦП Текущий дефицит, табл.1'!D136</f>
        <v>0.38799999999999996</v>
      </c>
      <c r="F136" s="13">
        <v>1.3</v>
      </c>
      <c r="G136" s="14" t="s">
        <v>4</v>
      </c>
      <c r="H136" s="30">
        <f aca="true" t="shared" si="9" ref="H136:H151">F136</f>
        <v>1.3</v>
      </c>
      <c r="I136" s="14">
        <v>0</v>
      </c>
      <c r="J136" s="13">
        <f aca="true" t="shared" si="10" ref="J136:J151">H136-I136</f>
        <v>1.3</v>
      </c>
      <c r="K136" s="13">
        <f aca="true" t="shared" si="11" ref="K136:K151">J136-E136</f>
        <v>0.9120000000000001</v>
      </c>
      <c r="L136" s="13">
        <f t="shared" si="8"/>
        <v>0.9120000000000001</v>
      </c>
      <c r="M136" s="28" t="s">
        <v>365</v>
      </c>
    </row>
    <row r="137" spans="1:13" ht="28.5">
      <c r="A137" s="55">
        <v>117</v>
      </c>
      <c r="B137" s="56" t="s">
        <v>133</v>
      </c>
      <c r="C137" s="56" t="s">
        <v>151</v>
      </c>
      <c r="D137" s="60">
        <v>0.015</v>
      </c>
      <c r="E137" s="13">
        <f>D137+'ЦП Текущий дефицит, табл.1'!D137</f>
        <v>0.615</v>
      </c>
      <c r="F137" s="13">
        <v>1.34</v>
      </c>
      <c r="G137" s="14" t="s">
        <v>4</v>
      </c>
      <c r="H137" s="30">
        <f t="shared" si="9"/>
        <v>1.34</v>
      </c>
      <c r="I137" s="14">
        <v>0</v>
      </c>
      <c r="J137" s="13">
        <f t="shared" si="10"/>
        <v>1.34</v>
      </c>
      <c r="K137" s="13">
        <f t="shared" si="11"/>
        <v>0.7250000000000001</v>
      </c>
      <c r="L137" s="13">
        <f t="shared" si="8"/>
        <v>0.7250000000000001</v>
      </c>
      <c r="M137" s="28" t="s">
        <v>365</v>
      </c>
    </row>
    <row r="138" spans="1:13" ht="15">
      <c r="A138" s="55">
        <v>118</v>
      </c>
      <c r="B138" s="56" t="s">
        <v>134</v>
      </c>
      <c r="C138" s="56" t="s">
        <v>156</v>
      </c>
      <c r="D138" s="60">
        <v>0.009</v>
      </c>
      <c r="E138" s="13">
        <f>D138+'ЦП Текущий дефицит, табл.1'!D138</f>
        <v>0.449</v>
      </c>
      <c r="F138" s="13">
        <v>0.71</v>
      </c>
      <c r="G138" s="14" t="s">
        <v>4</v>
      </c>
      <c r="H138" s="30">
        <f t="shared" si="9"/>
        <v>0.71</v>
      </c>
      <c r="I138" s="14">
        <v>0</v>
      </c>
      <c r="J138" s="13">
        <f t="shared" si="10"/>
        <v>0.71</v>
      </c>
      <c r="K138" s="13">
        <f t="shared" si="11"/>
        <v>0.26099999999999995</v>
      </c>
      <c r="L138" s="13">
        <f t="shared" si="8"/>
        <v>0.26099999999999995</v>
      </c>
      <c r="M138" s="28" t="s">
        <v>365</v>
      </c>
    </row>
    <row r="139" spans="1:13" ht="28.5">
      <c r="A139" s="55">
        <v>119</v>
      </c>
      <c r="B139" s="56" t="s">
        <v>135</v>
      </c>
      <c r="C139" s="56" t="s">
        <v>151</v>
      </c>
      <c r="D139" s="60">
        <v>0.009</v>
      </c>
      <c r="E139" s="13">
        <f>D139+'ЦП Текущий дефицит, табл.1'!D139</f>
        <v>0.309</v>
      </c>
      <c r="F139" s="13">
        <v>1.15</v>
      </c>
      <c r="G139" s="14" t="s">
        <v>4</v>
      </c>
      <c r="H139" s="30">
        <f t="shared" si="9"/>
        <v>1.15</v>
      </c>
      <c r="I139" s="14">
        <v>0</v>
      </c>
      <c r="J139" s="13">
        <f t="shared" si="10"/>
        <v>1.15</v>
      </c>
      <c r="K139" s="13">
        <f t="shared" si="11"/>
        <v>0.841</v>
      </c>
      <c r="L139" s="13">
        <f t="shared" si="8"/>
        <v>0.841</v>
      </c>
      <c r="M139" s="28" t="s">
        <v>365</v>
      </c>
    </row>
    <row r="140" spans="1:13" ht="15">
      <c r="A140" s="55">
        <v>120</v>
      </c>
      <c r="B140" s="56" t="s">
        <v>136</v>
      </c>
      <c r="C140" s="56" t="s">
        <v>151</v>
      </c>
      <c r="D140" s="60">
        <v>0.035</v>
      </c>
      <c r="E140" s="13">
        <f>D140+'ЦП Текущий дефицит, табл.1'!D140</f>
        <v>0.495</v>
      </c>
      <c r="F140" s="13">
        <v>1.43</v>
      </c>
      <c r="G140" s="14" t="s">
        <v>4</v>
      </c>
      <c r="H140" s="30">
        <f t="shared" si="9"/>
        <v>1.43</v>
      </c>
      <c r="I140" s="14">
        <v>0</v>
      </c>
      <c r="J140" s="13">
        <f t="shared" si="10"/>
        <v>1.43</v>
      </c>
      <c r="K140" s="13">
        <f t="shared" si="11"/>
        <v>0.9349999999999999</v>
      </c>
      <c r="L140" s="13">
        <f t="shared" si="8"/>
        <v>0.9349999999999999</v>
      </c>
      <c r="M140" s="28" t="s">
        <v>365</v>
      </c>
    </row>
    <row r="141" spans="1:13" ht="28.5">
      <c r="A141" s="55">
        <v>121</v>
      </c>
      <c r="B141" s="56" t="s">
        <v>137</v>
      </c>
      <c r="C141" s="56" t="s">
        <v>151</v>
      </c>
      <c r="D141" s="60">
        <v>0.008</v>
      </c>
      <c r="E141" s="13">
        <f>D141+'ЦП Текущий дефицит, табл.1'!D141</f>
        <v>0.088</v>
      </c>
      <c r="F141" s="13">
        <v>0.7</v>
      </c>
      <c r="G141" s="14" t="s">
        <v>4</v>
      </c>
      <c r="H141" s="30">
        <f t="shared" si="9"/>
        <v>0.7</v>
      </c>
      <c r="I141" s="14">
        <v>0</v>
      </c>
      <c r="J141" s="13">
        <f t="shared" si="10"/>
        <v>0.7</v>
      </c>
      <c r="K141" s="13">
        <f t="shared" si="11"/>
        <v>0.612</v>
      </c>
      <c r="L141" s="13">
        <f t="shared" si="8"/>
        <v>0.612</v>
      </c>
      <c r="M141" s="28" t="s">
        <v>365</v>
      </c>
    </row>
    <row r="142" spans="1:13" ht="28.5">
      <c r="A142" s="55">
        <v>122</v>
      </c>
      <c r="B142" s="56" t="s">
        <v>138</v>
      </c>
      <c r="C142" s="56" t="s">
        <v>156</v>
      </c>
      <c r="D142" s="60">
        <v>0.021</v>
      </c>
      <c r="E142" s="13">
        <f>D142+'ЦП Текущий дефицит, табл.1'!D142</f>
        <v>0.191</v>
      </c>
      <c r="F142" s="13">
        <v>1.72</v>
      </c>
      <c r="G142" s="14" t="s">
        <v>4</v>
      </c>
      <c r="H142" s="30">
        <f t="shared" si="9"/>
        <v>1.72</v>
      </c>
      <c r="I142" s="14">
        <v>0</v>
      </c>
      <c r="J142" s="13">
        <f t="shared" si="10"/>
        <v>1.72</v>
      </c>
      <c r="K142" s="13">
        <f t="shared" si="11"/>
        <v>1.529</v>
      </c>
      <c r="L142" s="13">
        <f t="shared" si="8"/>
        <v>1.529</v>
      </c>
      <c r="M142" s="28" t="s">
        <v>365</v>
      </c>
    </row>
    <row r="143" spans="1:13" ht="28.5">
      <c r="A143" s="55">
        <v>123</v>
      </c>
      <c r="B143" s="56" t="s">
        <v>139</v>
      </c>
      <c r="C143" s="56" t="s">
        <v>151</v>
      </c>
      <c r="D143" s="60">
        <v>0.017</v>
      </c>
      <c r="E143" s="13">
        <f>D143+'ЦП Текущий дефицит, табл.1'!D143</f>
        <v>0.21700000000000003</v>
      </c>
      <c r="F143" s="13">
        <v>1.1</v>
      </c>
      <c r="G143" s="14" t="s">
        <v>4</v>
      </c>
      <c r="H143" s="30">
        <f t="shared" si="9"/>
        <v>1.1</v>
      </c>
      <c r="I143" s="14">
        <v>0</v>
      </c>
      <c r="J143" s="13">
        <f t="shared" si="10"/>
        <v>1.1</v>
      </c>
      <c r="K143" s="13">
        <f t="shared" si="11"/>
        <v>0.883</v>
      </c>
      <c r="L143" s="13">
        <f t="shared" si="8"/>
        <v>0.883</v>
      </c>
      <c r="M143" s="28" t="s">
        <v>365</v>
      </c>
    </row>
    <row r="144" spans="1:13" ht="15">
      <c r="A144" s="55">
        <v>124</v>
      </c>
      <c r="B144" s="56" t="s">
        <v>140</v>
      </c>
      <c r="C144" s="56" t="s">
        <v>156</v>
      </c>
      <c r="D144" s="60"/>
      <c r="E144" s="13">
        <f>D144+'ЦП Текущий дефицит, табл.1'!D144</f>
        <v>0.06</v>
      </c>
      <c r="F144" s="13">
        <v>0.85</v>
      </c>
      <c r="G144" s="14" t="s">
        <v>4</v>
      </c>
      <c r="H144" s="30">
        <f t="shared" si="9"/>
        <v>0.85</v>
      </c>
      <c r="I144" s="14">
        <v>0</v>
      </c>
      <c r="J144" s="13">
        <f t="shared" si="10"/>
        <v>0.85</v>
      </c>
      <c r="K144" s="13">
        <f t="shared" si="11"/>
        <v>0.79</v>
      </c>
      <c r="L144" s="13">
        <f t="shared" si="8"/>
        <v>0.79</v>
      </c>
      <c r="M144" s="28" t="s">
        <v>365</v>
      </c>
    </row>
    <row r="145" spans="1:13" ht="15">
      <c r="A145" s="55">
        <v>125</v>
      </c>
      <c r="B145" s="56" t="s">
        <v>141</v>
      </c>
      <c r="C145" s="56" t="s">
        <v>156</v>
      </c>
      <c r="D145" s="60">
        <v>0.033</v>
      </c>
      <c r="E145" s="13">
        <f>D145+'ЦП Текущий дефицит, табл.1'!D145</f>
        <v>0.383</v>
      </c>
      <c r="F145" s="13">
        <v>1.43</v>
      </c>
      <c r="G145" s="14" t="s">
        <v>4</v>
      </c>
      <c r="H145" s="30">
        <f t="shared" si="9"/>
        <v>1.43</v>
      </c>
      <c r="I145" s="14">
        <v>0</v>
      </c>
      <c r="J145" s="13">
        <f t="shared" si="10"/>
        <v>1.43</v>
      </c>
      <c r="K145" s="13">
        <f t="shared" si="11"/>
        <v>1.047</v>
      </c>
      <c r="L145" s="13">
        <f t="shared" si="8"/>
        <v>1.047</v>
      </c>
      <c r="M145" s="28" t="s">
        <v>365</v>
      </c>
    </row>
    <row r="146" spans="1:13" ht="28.5">
      <c r="A146" s="55">
        <v>126</v>
      </c>
      <c r="B146" s="56" t="s">
        <v>142</v>
      </c>
      <c r="C146" s="56" t="s">
        <v>151</v>
      </c>
      <c r="D146" s="60">
        <v>0.019</v>
      </c>
      <c r="E146" s="13">
        <f>D146+'ЦП Текущий дефицит, табл.1'!D146</f>
        <v>0.179</v>
      </c>
      <c r="F146" s="13">
        <v>1.43</v>
      </c>
      <c r="G146" s="14" t="s">
        <v>4</v>
      </c>
      <c r="H146" s="30">
        <f t="shared" si="9"/>
        <v>1.43</v>
      </c>
      <c r="I146" s="14">
        <v>0</v>
      </c>
      <c r="J146" s="13">
        <f t="shared" si="10"/>
        <v>1.43</v>
      </c>
      <c r="K146" s="13">
        <f t="shared" si="11"/>
        <v>1.251</v>
      </c>
      <c r="L146" s="13">
        <f t="shared" si="8"/>
        <v>1.251</v>
      </c>
      <c r="M146" s="28" t="s">
        <v>365</v>
      </c>
    </row>
    <row r="147" spans="1:13" ht="28.5">
      <c r="A147" s="55">
        <v>127</v>
      </c>
      <c r="B147" s="56" t="s">
        <v>143</v>
      </c>
      <c r="C147" s="56" t="s">
        <v>151</v>
      </c>
      <c r="D147" s="60">
        <v>0.013</v>
      </c>
      <c r="E147" s="13">
        <f>D147+'ЦП Текущий дефицит, табл.1'!D147</f>
        <v>0.763</v>
      </c>
      <c r="F147" s="13">
        <v>1.47</v>
      </c>
      <c r="G147" s="14" t="s">
        <v>4</v>
      </c>
      <c r="H147" s="30">
        <f t="shared" si="9"/>
        <v>1.47</v>
      </c>
      <c r="I147" s="14">
        <v>0</v>
      </c>
      <c r="J147" s="13">
        <f t="shared" si="10"/>
        <v>1.47</v>
      </c>
      <c r="K147" s="13">
        <f t="shared" si="11"/>
        <v>0.707</v>
      </c>
      <c r="L147" s="13">
        <f t="shared" si="8"/>
        <v>0.707</v>
      </c>
      <c r="M147" s="28" t="s">
        <v>365</v>
      </c>
    </row>
    <row r="148" spans="1:13" ht="28.5">
      <c r="A148" s="55">
        <v>128</v>
      </c>
      <c r="B148" s="56" t="s">
        <v>144</v>
      </c>
      <c r="C148" s="56" t="s">
        <v>151</v>
      </c>
      <c r="D148" s="60"/>
      <c r="E148" s="13">
        <f>D148+'ЦП Текущий дефицит, табл.1'!D148</f>
        <v>0.25</v>
      </c>
      <c r="F148" s="13">
        <v>0.85</v>
      </c>
      <c r="G148" s="14" t="s">
        <v>4</v>
      </c>
      <c r="H148" s="30">
        <f t="shared" si="9"/>
        <v>0.85</v>
      </c>
      <c r="I148" s="14">
        <v>0</v>
      </c>
      <c r="J148" s="13">
        <f t="shared" si="10"/>
        <v>0.85</v>
      </c>
      <c r="K148" s="13">
        <f t="shared" si="11"/>
        <v>0.6</v>
      </c>
      <c r="L148" s="13">
        <f t="shared" si="8"/>
        <v>0.6</v>
      </c>
      <c r="M148" s="28" t="s">
        <v>365</v>
      </c>
    </row>
    <row r="149" spans="1:13" ht="28.5">
      <c r="A149" s="55">
        <v>129</v>
      </c>
      <c r="B149" s="56" t="s">
        <v>307</v>
      </c>
      <c r="C149" s="56" t="s">
        <v>352</v>
      </c>
      <c r="D149" s="60">
        <v>0.02</v>
      </c>
      <c r="E149" s="13">
        <f>D149+'ЦП Текущий дефицит, табл.1'!D149</f>
        <v>0.33</v>
      </c>
      <c r="F149" s="13">
        <v>0.6</v>
      </c>
      <c r="G149" s="14" t="s">
        <v>4</v>
      </c>
      <c r="H149" s="30">
        <f t="shared" si="9"/>
        <v>0.6</v>
      </c>
      <c r="I149" s="14">
        <v>0</v>
      </c>
      <c r="J149" s="13">
        <f t="shared" si="10"/>
        <v>0.6</v>
      </c>
      <c r="K149" s="13">
        <f t="shared" si="11"/>
        <v>0.26999999999999996</v>
      </c>
      <c r="L149" s="13">
        <f t="shared" si="8"/>
        <v>0.26999999999999996</v>
      </c>
      <c r="M149" s="28" t="s">
        <v>365</v>
      </c>
    </row>
    <row r="150" spans="1:13" ht="15">
      <c r="A150" s="55">
        <v>130</v>
      </c>
      <c r="B150" s="56" t="s">
        <v>145</v>
      </c>
      <c r="C150" s="56" t="s">
        <v>156</v>
      </c>
      <c r="D150" s="60"/>
      <c r="E150" s="13">
        <f>D150+'ЦП Текущий дефицит, табл.1'!D150</f>
        <v>0.25</v>
      </c>
      <c r="F150" s="13">
        <v>0.64</v>
      </c>
      <c r="G150" s="14" t="s">
        <v>4</v>
      </c>
      <c r="H150" s="30">
        <f t="shared" si="9"/>
        <v>0.64</v>
      </c>
      <c r="I150" s="14">
        <v>0</v>
      </c>
      <c r="J150" s="13">
        <f t="shared" si="10"/>
        <v>0.64</v>
      </c>
      <c r="K150" s="13">
        <f t="shared" si="11"/>
        <v>0.39</v>
      </c>
      <c r="L150" s="13">
        <f t="shared" si="8"/>
        <v>0.39</v>
      </c>
      <c r="M150" s="28" t="s">
        <v>365</v>
      </c>
    </row>
    <row r="151" spans="1:13" ht="15">
      <c r="A151" s="91">
        <v>131</v>
      </c>
      <c r="B151" s="92" t="s">
        <v>146</v>
      </c>
      <c r="C151" s="92" t="s">
        <v>151</v>
      </c>
      <c r="D151" s="93">
        <v>3.49</v>
      </c>
      <c r="E151" s="94">
        <f>D151+'ЦП Текущий дефицит, табл.1'!D151</f>
        <v>3.97</v>
      </c>
      <c r="F151" s="94">
        <v>2.15</v>
      </c>
      <c r="G151" s="95" t="s">
        <v>4</v>
      </c>
      <c r="H151" s="96">
        <f t="shared" si="9"/>
        <v>2.15</v>
      </c>
      <c r="I151" s="95">
        <v>0</v>
      </c>
      <c r="J151" s="94">
        <f t="shared" si="10"/>
        <v>2.15</v>
      </c>
      <c r="K151" s="94">
        <f t="shared" si="11"/>
        <v>-1.8200000000000003</v>
      </c>
      <c r="L151" s="94">
        <f t="shared" si="8"/>
        <v>-1.8200000000000003</v>
      </c>
      <c r="M151" s="97" t="s">
        <v>366</v>
      </c>
    </row>
    <row r="152" spans="1:13" ht="15">
      <c r="A152" s="130" t="s">
        <v>159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ht="28.5">
      <c r="A153" s="55">
        <v>1</v>
      </c>
      <c r="B153" s="56" t="s">
        <v>160</v>
      </c>
      <c r="C153" s="56" t="s">
        <v>309</v>
      </c>
      <c r="D153" s="60"/>
      <c r="E153" s="13">
        <f>D153+'ЦП Текущий дефицит, табл.1'!D153</f>
        <v>10.47</v>
      </c>
      <c r="F153" s="13">
        <v>0</v>
      </c>
      <c r="G153" s="14">
        <v>0</v>
      </c>
      <c r="H153" s="13">
        <f aca="true" t="shared" si="12" ref="H153:H216">E153-F153</f>
        <v>10.47</v>
      </c>
      <c r="I153" s="14">
        <v>0</v>
      </c>
      <c r="J153" s="13">
        <f>1.05*25</f>
        <v>26.25</v>
      </c>
      <c r="K153" s="13">
        <f>J153-I153-H153</f>
        <v>15.78</v>
      </c>
      <c r="L153" s="13">
        <f t="shared" si="8"/>
        <v>15.78</v>
      </c>
      <c r="M153" s="31" t="s">
        <v>365</v>
      </c>
    </row>
    <row r="154" spans="1:13" ht="15">
      <c r="A154" s="55">
        <v>2</v>
      </c>
      <c r="B154" s="56" t="s">
        <v>161</v>
      </c>
      <c r="C154" s="56" t="s">
        <v>310</v>
      </c>
      <c r="D154" s="60"/>
      <c r="E154" s="13">
        <f>D154+'ЦП Текущий дефицит, табл.1'!D154</f>
        <v>2.62</v>
      </c>
      <c r="F154" s="13">
        <v>0.9</v>
      </c>
      <c r="G154" s="14">
        <v>45</v>
      </c>
      <c r="H154" s="13">
        <f t="shared" si="12"/>
        <v>1.7200000000000002</v>
      </c>
      <c r="I154" s="14">
        <v>0</v>
      </c>
      <c r="J154" s="13">
        <f>1.05*6.3</f>
        <v>6.615</v>
      </c>
      <c r="K154" s="13">
        <f aca="true" t="shared" si="13" ref="K154:K217">J154-I154-H154</f>
        <v>4.895</v>
      </c>
      <c r="L154" s="13">
        <f t="shared" si="8"/>
        <v>4.895</v>
      </c>
      <c r="M154" s="31" t="s">
        <v>365</v>
      </c>
    </row>
    <row r="155" spans="1:13" ht="28.5">
      <c r="A155" s="124">
        <v>3</v>
      </c>
      <c r="B155" s="56" t="s">
        <v>162</v>
      </c>
      <c r="C155" s="56" t="s">
        <v>309</v>
      </c>
      <c r="D155" s="60">
        <v>0.322</v>
      </c>
      <c r="E155" s="13">
        <f>D155+'ЦП Текущий дефицит, табл.1'!D155</f>
        <v>13.392</v>
      </c>
      <c r="F155" s="13">
        <v>20.2</v>
      </c>
      <c r="G155" s="14">
        <v>120</v>
      </c>
      <c r="H155" s="13">
        <f t="shared" si="12"/>
        <v>-6.808</v>
      </c>
      <c r="I155" s="14">
        <v>0</v>
      </c>
      <c r="J155" s="13">
        <f>1.05*25</f>
        <v>26.25</v>
      </c>
      <c r="K155" s="13">
        <f t="shared" si="13"/>
        <v>33.058</v>
      </c>
      <c r="L155" s="123">
        <f>MIN(K155:K157)</f>
        <v>25.938</v>
      </c>
      <c r="M155" s="126" t="s">
        <v>365</v>
      </c>
    </row>
    <row r="156" spans="1:13" ht="28.5">
      <c r="A156" s="124"/>
      <c r="B156" s="56" t="s">
        <v>350</v>
      </c>
      <c r="C156" s="56">
        <v>25</v>
      </c>
      <c r="D156" s="60">
        <v>0.24000000000000002</v>
      </c>
      <c r="E156" s="13">
        <f>D156+'ЦП Текущий дефицит, табл.1'!D156</f>
        <v>3.5740000000000003</v>
      </c>
      <c r="F156" s="13">
        <v>10.6</v>
      </c>
      <c r="G156" s="14">
        <v>120</v>
      </c>
      <c r="H156" s="13">
        <f t="shared" si="12"/>
        <v>-7.026</v>
      </c>
      <c r="I156" s="14">
        <v>0</v>
      </c>
      <c r="J156" s="13">
        <v>26.25</v>
      </c>
      <c r="K156" s="13">
        <f t="shared" si="13"/>
        <v>33.275999999999996</v>
      </c>
      <c r="L156" s="123"/>
      <c r="M156" s="126"/>
    </row>
    <row r="157" spans="1:13" ht="28.5">
      <c r="A157" s="124"/>
      <c r="B157" s="56" t="s">
        <v>351</v>
      </c>
      <c r="C157" s="56">
        <v>25</v>
      </c>
      <c r="D157" s="60">
        <v>0.082</v>
      </c>
      <c r="E157" s="13">
        <f>D157+'ЦП Текущий дефицит, табл.1'!D157</f>
        <v>9.912</v>
      </c>
      <c r="F157" s="13">
        <v>9.6</v>
      </c>
      <c r="G157" s="14">
        <v>120</v>
      </c>
      <c r="H157" s="13">
        <f t="shared" si="12"/>
        <v>0.31200000000000117</v>
      </c>
      <c r="I157" s="14">
        <v>0</v>
      </c>
      <c r="J157" s="13">
        <v>26.25</v>
      </c>
      <c r="K157" s="13">
        <f t="shared" si="13"/>
        <v>25.938</v>
      </c>
      <c r="L157" s="123"/>
      <c r="M157" s="126"/>
    </row>
    <row r="158" spans="1:13" ht="28.5">
      <c r="A158" s="55">
        <v>4</v>
      </c>
      <c r="B158" s="56" t="s">
        <v>163</v>
      </c>
      <c r="C158" s="56" t="s">
        <v>311</v>
      </c>
      <c r="D158" s="60"/>
      <c r="E158" s="13">
        <f>D158+'ЦП Текущий дефицит, табл.1'!D158</f>
        <v>0.36</v>
      </c>
      <c r="F158" s="13">
        <v>0.6</v>
      </c>
      <c r="G158" s="14">
        <v>120</v>
      </c>
      <c r="H158" s="13">
        <f t="shared" si="12"/>
        <v>-0.24</v>
      </c>
      <c r="I158" s="14">
        <v>0</v>
      </c>
      <c r="J158" s="13">
        <f>1.05*6.3</f>
        <v>6.615</v>
      </c>
      <c r="K158" s="13">
        <f t="shared" si="13"/>
        <v>6.855</v>
      </c>
      <c r="L158" s="13">
        <f>K158</f>
        <v>6.855</v>
      </c>
      <c r="M158" s="28" t="s">
        <v>365</v>
      </c>
    </row>
    <row r="159" spans="1:13" ht="28.5">
      <c r="A159" s="124">
        <v>5</v>
      </c>
      <c r="B159" s="56" t="s">
        <v>164</v>
      </c>
      <c r="C159" s="56" t="s">
        <v>312</v>
      </c>
      <c r="D159" s="60">
        <v>0.023</v>
      </c>
      <c r="E159" s="13">
        <f>D159+'ЦП Текущий дефицит, табл.1'!D159</f>
        <v>1.2129999999999999</v>
      </c>
      <c r="F159" s="13">
        <f>F160+F161</f>
        <v>6.19</v>
      </c>
      <c r="G159" s="14">
        <v>15</v>
      </c>
      <c r="H159" s="13">
        <f t="shared" si="12"/>
        <v>-4.977</v>
      </c>
      <c r="I159" s="14">
        <v>0</v>
      </c>
      <c r="J159" s="13">
        <f>5.6*1.05</f>
        <v>5.88</v>
      </c>
      <c r="K159" s="13">
        <f t="shared" si="13"/>
        <v>10.857</v>
      </c>
      <c r="L159" s="123">
        <f>MIN(K159:K161)</f>
        <v>5.368</v>
      </c>
      <c r="M159" s="126" t="s">
        <v>365</v>
      </c>
    </row>
    <row r="160" spans="1:13" ht="28.5">
      <c r="A160" s="124"/>
      <c r="B160" s="56" t="s">
        <v>350</v>
      </c>
      <c r="C160" s="56" t="s">
        <v>312</v>
      </c>
      <c r="D160" s="60">
        <v>0.011</v>
      </c>
      <c r="E160" s="13">
        <f>D160+'ЦП Текущий дефицит, табл.1'!D160</f>
        <v>0.511</v>
      </c>
      <c r="F160" s="13">
        <v>6</v>
      </c>
      <c r="G160" s="14"/>
      <c r="H160" s="13">
        <f t="shared" si="12"/>
        <v>-5.489</v>
      </c>
      <c r="I160" s="14">
        <v>0</v>
      </c>
      <c r="J160" s="13">
        <f>5.6*1.05</f>
        <v>5.88</v>
      </c>
      <c r="K160" s="13">
        <f t="shared" si="13"/>
        <v>11.369</v>
      </c>
      <c r="L160" s="123"/>
      <c r="M160" s="126"/>
    </row>
    <row r="161" spans="1:13" ht="28.5">
      <c r="A161" s="124"/>
      <c r="B161" s="56" t="s">
        <v>351</v>
      </c>
      <c r="C161" s="56" t="s">
        <v>312</v>
      </c>
      <c r="D161" s="60">
        <v>0.012</v>
      </c>
      <c r="E161" s="13">
        <f>D161+'ЦП Текущий дефицит, табл.1'!D161</f>
        <v>0.702</v>
      </c>
      <c r="F161" s="13">
        <v>0.19</v>
      </c>
      <c r="G161" s="14">
        <v>120</v>
      </c>
      <c r="H161" s="13">
        <f t="shared" si="12"/>
        <v>0.512</v>
      </c>
      <c r="I161" s="14">
        <v>0</v>
      </c>
      <c r="J161" s="13">
        <f>5.6*1.05</f>
        <v>5.88</v>
      </c>
      <c r="K161" s="13">
        <f t="shared" si="13"/>
        <v>5.368</v>
      </c>
      <c r="L161" s="123"/>
      <c r="M161" s="126"/>
    </row>
    <row r="162" spans="1:13" ht="28.5">
      <c r="A162" s="124">
        <v>6</v>
      </c>
      <c r="B162" s="56" t="s">
        <v>165</v>
      </c>
      <c r="C162" s="56" t="s">
        <v>313</v>
      </c>
      <c r="D162" s="60">
        <v>1.1740000000000002</v>
      </c>
      <c r="E162" s="13">
        <f>D162+'ЦП Текущий дефицит, табл.1'!D162</f>
        <v>9.574</v>
      </c>
      <c r="F162" s="13">
        <v>12</v>
      </c>
      <c r="G162" s="14">
        <v>120</v>
      </c>
      <c r="H162" s="13">
        <f t="shared" si="12"/>
        <v>-2.426</v>
      </c>
      <c r="I162" s="14">
        <v>0</v>
      </c>
      <c r="J162" s="13">
        <f>1.05*16</f>
        <v>16.8</v>
      </c>
      <c r="K162" s="13">
        <f t="shared" si="13"/>
        <v>19.226</v>
      </c>
      <c r="L162" s="123">
        <f>MIN(K162:K164)</f>
        <v>12.649000000000001</v>
      </c>
      <c r="M162" s="126" t="s">
        <v>365</v>
      </c>
    </row>
    <row r="163" spans="1:13" ht="28.5">
      <c r="A163" s="124"/>
      <c r="B163" s="56" t="s">
        <v>350</v>
      </c>
      <c r="C163" s="56">
        <v>16</v>
      </c>
      <c r="D163" s="60">
        <v>0.7510000000000001</v>
      </c>
      <c r="E163" s="13">
        <f>D163+'ЦП Текущий дефицит, табл.1'!D163</f>
        <v>4.151</v>
      </c>
      <c r="F163" s="13">
        <v>0</v>
      </c>
      <c r="G163" s="14"/>
      <c r="H163" s="13">
        <f t="shared" si="12"/>
        <v>4.151</v>
      </c>
      <c r="I163" s="14">
        <v>0</v>
      </c>
      <c r="J163" s="13">
        <f>1.05*16</f>
        <v>16.8</v>
      </c>
      <c r="K163" s="13">
        <f t="shared" si="13"/>
        <v>12.649000000000001</v>
      </c>
      <c r="L163" s="123"/>
      <c r="M163" s="126"/>
    </row>
    <row r="164" spans="1:13" ht="28.5">
      <c r="A164" s="124"/>
      <c r="B164" s="56" t="s">
        <v>351</v>
      </c>
      <c r="C164" s="56">
        <v>16</v>
      </c>
      <c r="D164" s="60">
        <v>0.423</v>
      </c>
      <c r="E164" s="13">
        <f>D164+'ЦП Текущий дефицит, табл.1'!D164</f>
        <v>5.423</v>
      </c>
      <c r="F164" s="13">
        <v>12</v>
      </c>
      <c r="G164" s="14">
        <v>120</v>
      </c>
      <c r="H164" s="13">
        <f t="shared" si="12"/>
        <v>-6.577</v>
      </c>
      <c r="I164" s="14">
        <v>0</v>
      </c>
      <c r="J164" s="13">
        <f>1.05*16</f>
        <v>16.8</v>
      </c>
      <c r="K164" s="13">
        <f t="shared" si="13"/>
        <v>23.377000000000002</v>
      </c>
      <c r="L164" s="123"/>
      <c r="M164" s="126"/>
    </row>
    <row r="165" spans="1:13" ht="28.5">
      <c r="A165" s="124">
        <v>7</v>
      </c>
      <c r="B165" s="56" t="s">
        <v>166</v>
      </c>
      <c r="C165" s="56" t="s">
        <v>311</v>
      </c>
      <c r="D165" s="60">
        <v>0.040999999999999995</v>
      </c>
      <c r="E165" s="13">
        <f>D165+'ЦП Текущий дефицит, табл.1'!D165</f>
        <v>1.2409999999999999</v>
      </c>
      <c r="F165" s="13">
        <v>1.3</v>
      </c>
      <c r="G165" s="14">
        <v>120</v>
      </c>
      <c r="H165" s="13">
        <f t="shared" si="12"/>
        <v>-0.05900000000000016</v>
      </c>
      <c r="I165" s="14">
        <v>0</v>
      </c>
      <c r="J165" s="13">
        <f>1.05*6.3</f>
        <v>6.615</v>
      </c>
      <c r="K165" s="13">
        <f t="shared" si="13"/>
        <v>6.674</v>
      </c>
      <c r="L165" s="123">
        <f>MIN(K165:K167)</f>
        <v>6.011</v>
      </c>
      <c r="M165" s="126" t="s">
        <v>365</v>
      </c>
    </row>
    <row r="166" spans="1:13" ht="28.5">
      <c r="A166" s="124"/>
      <c r="B166" s="56" t="s">
        <v>350</v>
      </c>
      <c r="C166" s="56">
        <v>6.3</v>
      </c>
      <c r="D166" s="60">
        <v>0.004</v>
      </c>
      <c r="E166" s="13">
        <f>D166+'ЦП Текущий дефицит, табл.1'!D166</f>
        <v>0.604</v>
      </c>
      <c r="F166" s="13"/>
      <c r="G166" s="14"/>
      <c r="H166" s="13">
        <f t="shared" si="12"/>
        <v>0.604</v>
      </c>
      <c r="I166" s="14">
        <v>0</v>
      </c>
      <c r="J166" s="13">
        <f>1.05*6.3</f>
        <v>6.615</v>
      </c>
      <c r="K166" s="13">
        <f t="shared" si="13"/>
        <v>6.011</v>
      </c>
      <c r="L166" s="123"/>
      <c r="M166" s="126"/>
    </row>
    <row r="167" spans="1:13" ht="28.5">
      <c r="A167" s="124"/>
      <c r="B167" s="56" t="s">
        <v>351</v>
      </c>
      <c r="C167" s="56">
        <v>6.3</v>
      </c>
      <c r="D167" s="60">
        <v>0.037</v>
      </c>
      <c r="E167" s="13">
        <f>D167+'ЦП Текущий дефицит, табл.1'!D167</f>
        <v>0.687</v>
      </c>
      <c r="F167" s="13">
        <v>1.3</v>
      </c>
      <c r="G167" s="14">
        <v>120</v>
      </c>
      <c r="H167" s="13">
        <f t="shared" si="12"/>
        <v>-0.613</v>
      </c>
      <c r="I167" s="14">
        <v>0</v>
      </c>
      <c r="J167" s="13">
        <f>1.05*6.3</f>
        <v>6.615</v>
      </c>
      <c r="K167" s="13">
        <f t="shared" si="13"/>
        <v>7.228</v>
      </c>
      <c r="L167" s="123"/>
      <c r="M167" s="126"/>
    </row>
    <row r="168" spans="1:13" ht="28.5">
      <c r="A168" s="55">
        <v>8</v>
      </c>
      <c r="B168" s="56" t="s">
        <v>167</v>
      </c>
      <c r="C168" s="56" t="s">
        <v>314</v>
      </c>
      <c r="D168" s="60">
        <v>0.05</v>
      </c>
      <c r="E168" s="13">
        <f>D168+'ЦП Текущий дефицит, табл.1'!D168</f>
        <v>2.36</v>
      </c>
      <c r="F168" s="13">
        <v>1.17</v>
      </c>
      <c r="G168" s="14">
        <v>45</v>
      </c>
      <c r="H168" s="13">
        <f t="shared" si="12"/>
        <v>1.19</v>
      </c>
      <c r="I168" s="14">
        <v>0</v>
      </c>
      <c r="J168" s="13">
        <f>1.05*2.5</f>
        <v>2.625</v>
      </c>
      <c r="K168" s="13">
        <f t="shared" si="13"/>
        <v>1.435</v>
      </c>
      <c r="L168" s="13">
        <f>K168</f>
        <v>1.435</v>
      </c>
      <c r="M168" s="28" t="s">
        <v>365</v>
      </c>
    </row>
    <row r="169" spans="1:13" ht="28.5">
      <c r="A169" s="124">
        <v>9</v>
      </c>
      <c r="B169" s="56" t="s">
        <v>168</v>
      </c>
      <c r="C169" s="56" t="s">
        <v>315</v>
      </c>
      <c r="D169" s="60">
        <v>1.566</v>
      </c>
      <c r="E169" s="13">
        <f>D169+'ЦП Текущий дефицит, табл.1'!D169</f>
        <v>39.146</v>
      </c>
      <c r="F169" s="13">
        <f>F170+F171</f>
        <v>16.8</v>
      </c>
      <c r="G169" s="14">
        <v>0</v>
      </c>
      <c r="H169" s="13">
        <f t="shared" si="12"/>
        <v>22.346</v>
      </c>
      <c r="I169" s="14">
        <v>0</v>
      </c>
      <c r="J169" s="13">
        <f>1.05*(40+40.5)</f>
        <v>84.525</v>
      </c>
      <c r="K169" s="13">
        <f t="shared" si="13"/>
        <v>62.179</v>
      </c>
      <c r="L169" s="123">
        <f>MIN(K169:K171)</f>
        <v>61.191</v>
      </c>
      <c r="M169" s="126" t="s">
        <v>365</v>
      </c>
    </row>
    <row r="170" spans="1:13" ht="28.5">
      <c r="A170" s="124"/>
      <c r="B170" s="56" t="s">
        <v>350</v>
      </c>
      <c r="C170" s="56" t="s">
        <v>315</v>
      </c>
      <c r="D170" s="60">
        <v>1.482</v>
      </c>
      <c r="E170" s="13">
        <f>D170+'ЦП Текущий дефицит, табл.1'!D170</f>
        <v>15.812</v>
      </c>
      <c r="F170" s="13">
        <v>16.8</v>
      </c>
      <c r="G170" s="14">
        <v>0</v>
      </c>
      <c r="H170" s="13">
        <f t="shared" si="12"/>
        <v>-0.9880000000000013</v>
      </c>
      <c r="I170" s="14">
        <v>0</v>
      </c>
      <c r="J170" s="13">
        <f>1.05*(40+40.5)</f>
        <v>84.525</v>
      </c>
      <c r="K170" s="13">
        <f t="shared" si="13"/>
        <v>85.513</v>
      </c>
      <c r="L170" s="123"/>
      <c r="M170" s="126"/>
    </row>
    <row r="171" spans="1:13" ht="28.5">
      <c r="A171" s="124"/>
      <c r="B171" s="56" t="s">
        <v>351</v>
      </c>
      <c r="C171" s="56" t="s">
        <v>315</v>
      </c>
      <c r="D171" s="60">
        <v>0.084</v>
      </c>
      <c r="E171" s="13">
        <f>D171+'ЦП Текущий дефицит, табл.1'!D171</f>
        <v>23.334</v>
      </c>
      <c r="F171" s="13">
        <v>0</v>
      </c>
      <c r="G171" s="14">
        <v>0</v>
      </c>
      <c r="H171" s="13">
        <f t="shared" si="12"/>
        <v>23.334</v>
      </c>
      <c r="I171" s="14">
        <v>0</v>
      </c>
      <c r="J171" s="13">
        <f>1.05*(40+40.5)</f>
        <v>84.525</v>
      </c>
      <c r="K171" s="13">
        <f t="shared" si="13"/>
        <v>61.191</v>
      </c>
      <c r="L171" s="123"/>
      <c r="M171" s="126"/>
    </row>
    <row r="172" spans="1:13" ht="28.5">
      <c r="A172" s="57">
        <v>10</v>
      </c>
      <c r="B172" s="34" t="s">
        <v>169</v>
      </c>
      <c r="C172" s="34" t="s">
        <v>313</v>
      </c>
      <c r="D172" s="93"/>
      <c r="E172" s="58">
        <f>D172+'ЦП Текущий дефицит, табл.1'!D172</f>
        <v>28.27</v>
      </c>
      <c r="F172" s="58">
        <v>3.2</v>
      </c>
      <c r="G172" s="36">
        <v>15</v>
      </c>
      <c r="H172" s="58">
        <f t="shared" si="12"/>
        <v>25.07</v>
      </c>
      <c r="I172" s="36">
        <v>0</v>
      </c>
      <c r="J172" s="58">
        <f>1.05*16</f>
        <v>16.8</v>
      </c>
      <c r="K172" s="58">
        <f t="shared" si="13"/>
        <v>-8.27</v>
      </c>
      <c r="L172" s="58">
        <f>K172</f>
        <v>-8.27</v>
      </c>
      <c r="M172" s="59" t="s">
        <v>366</v>
      </c>
    </row>
    <row r="173" spans="1:13" ht="28.5">
      <c r="A173" s="124">
        <v>11</v>
      </c>
      <c r="B173" s="56" t="s">
        <v>170</v>
      </c>
      <c r="C173" s="56" t="s">
        <v>316</v>
      </c>
      <c r="D173" s="60">
        <v>1.5225</v>
      </c>
      <c r="E173" s="13">
        <f>D173+'ЦП Текущий дефицит, табл.1'!D173</f>
        <v>10.2225</v>
      </c>
      <c r="F173" s="13">
        <v>8.04</v>
      </c>
      <c r="G173" s="14">
        <v>120</v>
      </c>
      <c r="H173" s="13">
        <f t="shared" si="12"/>
        <v>2.182500000000001</v>
      </c>
      <c r="I173" s="14">
        <v>0</v>
      </c>
      <c r="J173" s="13">
        <f>1.05*10</f>
        <v>10.5</v>
      </c>
      <c r="K173" s="13">
        <f t="shared" si="13"/>
        <v>8.317499999999999</v>
      </c>
      <c r="L173" s="123">
        <f>MIN(K173:K175)</f>
        <v>8.317499999999999</v>
      </c>
      <c r="M173" s="126" t="s">
        <v>365</v>
      </c>
    </row>
    <row r="174" spans="1:13" ht="28.5">
      <c r="A174" s="124"/>
      <c r="B174" s="56" t="s">
        <v>350</v>
      </c>
      <c r="C174" s="56">
        <v>10</v>
      </c>
      <c r="D174" s="60">
        <v>1.517</v>
      </c>
      <c r="E174" s="13">
        <f>D174+'ЦП Текущий дефицит, табл.1'!D174</f>
        <v>6.7170000000000005</v>
      </c>
      <c r="F174" s="13">
        <v>6.6</v>
      </c>
      <c r="G174" s="14">
        <v>120</v>
      </c>
      <c r="H174" s="13">
        <f t="shared" si="12"/>
        <v>0.11700000000000088</v>
      </c>
      <c r="I174" s="14">
        <v>0</v>
      </c>
      <c r="J174" s="13">
        <f>1.05*10</f>
        <v>10.5</v>
      </c>
      <c r="K174" s="13">
        <f t="shared" si="13"/>
        <v>10.383</v>
      </c>
      <c r="L174" s="123"/>
      <c r="M174" s="126"/>
    </row>
    <row r="175" spans="1:13" ht="28.5">
      <c r="A175" s="124"/>
      <c r="B175" s="56" t="s">
        <v>351</v>
      </c>
      <c r="C175" s="56">
        <v>10</v>
      </c>
      <c r="D175" s="60">
        <v>0.0055</v>
      </c>
      <c r="E175" s="13">
        <f>D175+'ЦП Текущий дефицит, табл.1'!D175</f>
        <v>3.5055</v>
      </c>
      <c r="F175" s="13">
        <v>1.44</v>
      </c>
      <c r="G175" s="14">
        <v>80</v>
      </c>
      <c r="H175" s="13">
        <f t="shared" si="12"/>
        <v>2.0655</v>
      </c>
      <c r="I175" s="14">
        <v>0</v>
      </c>
      <c r="J175" s="13">
        <f>1.05*10</f>
        <v>10.5</v>
      </c>
      <c r="K175" s="13">
        <f t="shared" si="13"/>
        <v>8.4345</v>
      </c>
      <c r="L175" s="123"/>
      <c r="M175" s="126"/>
    </row>
    <row r="176" spans="1:13" ht="28.5">
      <c r="A176" s="55">
        <v>12</v>
      </c>
      <c r="B176" s="56" t="s">
        <v>171</v>
      </c>
      <c r="C176" s="56" t="s">
        <v>317</v>
      </c>
      <c r="D176" s="60">
        <v>4.53</v>
      </c>
      <c r="E176" s="13">
        <f>D176+'ЦП Текущий дефицит, табл.1'!D176</f>
        <v>14.93</v>
      </c>
      <c r="F176" s="13">
        <v>0</v>
      </c>
      <c r="G176" s="14">
        <v>0</v>
      </c>
      <c r="H176" s="13">
        <f t="shared" si="12"/>
        <v>14.93</v>
      </c>
      <c r="I176" s="14">
        <v>0</v>
      </c>
      <c r="J176" s="13">
        <f>1.05*25</f>
        <v>26.25</v>
      </c>
      <c r="K176" s="13">
        <f t="shared" si="13"/>
        <v>11.32</v>
      </c>
      <c r="L176" s="13">
        <f>K176</f>
        <v>11.32</v>
      </c>
      <c r="M176" s="28" t="s">
        <v>365</v>
      </c>
    </row>
    <row r="177" spans="1:13" ht="28.5">
      <c r="A177" s="111">
        <v>13</v>
      </c>
      <c r="B177" s="92" t="s">
        <v>172</v>
      </c>
      <c r="C177" s="92" t="s">
        <v>318</v>
      </c>
      <c r="D177" s="90">
        <v>11.697000000000001</v>
      </c>
      <c r="E177" s="94">
        <f>D177+'ЦП Текущий дефицит, табл.1'!D177</f>
        <v>21.107</v>
      </c>
      <c r="F177" s="94">
        <f>F178+F179</f>
        <v>6.52</v>
      </c>
      <c r="G177" s="95">
        <v>120</v>
      </c>
      <c r="H177" s="94">
        <f t="shared" si="12"/>
        <v>14.587</v>
      </c>
      <c r="I177" s="95">
        <v>0</v>
      </c>
      <c r="J177" s="94">
        <f aca="true" t="shared" si="14" ref="J177:J183">1.05*10</f>
        <v>10.5</v>
      </c>
      <c r="K177" s="94">
        <f t="shared" si="13"/>
        <v>-4.087</v>
      </c>
      <c r="L177" s="112">
        <f>MIN(K177:K179)</f>
        <v>-4.087</v>
      </c>
      <c r="M177" s="113" t="s">
        <v>366</v>
      </c>
    </row>
    <row r="178" spans="1:13" ht="28.5">
      <c r="A178" s="111"/>
      <c r="B178" s="92" t="s">
        <v>350</v>
      </c>
      <c r="C178" s="92" t="s">
        <v>318</v>
      </c>
      <c r="D178" s="93">
        <v>11.275</v>
      </c>
      <c r="E178" s="94">
        <f>D178+'ЦП Текущий дефицит, табл.1'!D178</f>
        <v>17.405</v>
      </c>
      <c r="F178" s="94">
        <v>6.06</v>
      </c>
      <c r="G178" s="95"/>
      <c r="H178" s="94">
        <f t="shared" si="12"/>
        <v>11.345000000000002</v>
      </c>
      <c r="I178" s="95">
        <v>0</v>
      </c>
      <c r="J178" s="94">
        <f t="shared" si="14"/>
        <v>10.5</v>
      </c>
      <c r="K178" s="94">
        <f t="shared" si="13"/>
        <v>-0.8450000000000024</v>
      </c>
      <c r="L178" s="112"/>
      <c r="M178" s="113"/>
    </row>
    <row r="179" spans="1:13" ht="28.5">
      <c r="A179" s="111"/>
      <c r="B179" s="92" t="s">
        <v>351</v>
      </c>
      <c r="C179" s="92" t="s">
        <v>318</v>
      </c>
      <c r="D179" s="93">
        <v>0.429</v>
      </c>
      <c r="E179" s="94">
        <f>D179+'ЦП Текущий дефицит, табл.1'!D179</f>
        <v>5.139</v>
      </c>
      <c r="F179" s="94">
        <v>0.46</v>
      </c>
      <c r="G179" s="95">
        <v>120</v>
      </c>
      <c r="H179" s="94">
        <f t="shared" si="12"/>
        <v>4.679</v>
      </c>
      <c r="I179" s="95">
        <v>0</v>
      </c>
      <c r="J179" s="94">
        <f t="shared" si="14"/>
        <v>10.5</v>
      </c>
      <c r="K179" s="94">
        <f t="shared" si="13"/>
        <v>5.821</v>
      </c>
      <c r="L179" s="112"/>
      <c r="M179" s="113"/>
    </row>
    <row r="180" spans="1:13" ht="28.5">
      <c r="A180" s="124">
        <v>14</v>
      </c>
      <c r="B180" s="56" t="s">
        <v>173</v>
      </c>
      <c r="C180" s="56" t="s">
        <v>316</v>
      </c>
      <c r="D180" s="60">
        <v>0.241</v>
      </c>
      <c r="E180" s="13">
        <f>D180+'ЦП Текущий дефицит, табл.1'!D180</f>
        <v>7.3309999999999995</v>
      </c>
      <c r="F180" s="13">
        <v>10.4</v>
      </c>
      <c r="G180" s="14">
        <v>120</v>
      </c>
      <c r="H180" s="13">
        <f t="shared" si="12"/>
        <v>-3.069000000000001</v>
      </c>
      <c r="I180" s="14">
        <v>0</v>
      </c>
      <c r="J180" s="13">
        <f t="shared" si="14"/>
        <v>10.5</v>
      </c>
      <c r="K180" s="13">
        <f t="shared" si="13"/>
        <v>13.569</v>
      </c>
      <c r="L180" s="123">
        <f>MIN(K180:K182)</f>
        <v>8.219</v>
      </c>
      <c r="M180" s="126" t="s">
        <v>365</v>
      </c>
    </row>
    <row r="181" spans="1:13" ht="28.5">
      <c r="A181" s="124"/>
      <c r="B181" s="56" t="s">
        <v>350</v>
      </c>
      <c r="C181" s="56">
        <v>10</v>
      </c>
      <c r="D181" s="60">
        <v>0.024</v>
      </c>
      <c r="E181" s="13">
        <f>D181+'ЦП Текущий дефицит, табл.1'!D181</f>
        <v>2.044</v>
      </c>
      <c r="F181" s="13">
        <v>7.4</v>
      </c>
      <c r="G181" s="14"/>
      <c r="H181" s="13">
        <f t="shared" si="12"/>
        <v>-5.356</v>
      </c>
      <c r="I181" s="14">
        <v>0</v>
      </c>
      <c r="J181" s="13">
        <f t="shared" si="14"/>
        <v>10.5</v>
      </c>
      <c r="K181" s="13">
        <f t="shared" si="13"/>
        <v>15.856</v>
      </c>
      <c r="L181" s="123"/>
      <c r="M181" s="126"/>
    </row>
    <row r="182" spans="1:13" ht="28.5">
      <c r="A182" s="124"/>
      <c r="B182" s="56" t="s">
        <v>351</v>
      </c>
      <c r="C182" s="56">
        <v>10</v>
      </c>
      <c r="D182" s="60">
        <v>0.211</v>
      </c>
      <c r="E182" s="13">
        <f>D182+'ЦП Текущий дефицит, табл.1'!D182</f>
        <v>5.281000000000001</v>
      </c>
      <c r="F182" s="13">
        <v>3</v>
      </c>
      <c r="G182" s="14">
        <v>80</v>
      </c>
      <c r="H182" s="13">
        <f t="shared" si="12"/>
        <v>2.2810000000000006</v>
      </c>
      <c r="I182" s="14">
        <v>0</v>
      </c>
      <c r="J182" s="13">
        <f t="shared" si="14"/>
        <v>10.5</v>
      </c>
      <c r="K182" s="13">
        <f t="shared" si="13"/>
        <v>8.219</v>
      </c>
      <c r="L182" s="123"/>
      <c r="M182" s="126"/>
    </row>
    <row r="183" spans="1:13" ht="28.5">
      <c r="A183" s="55">
        <v>15</v>
      </c>
      <c r="B183" s="56" t="s">
        <v>174</v>
      </c>
      <c r="C183" s="56" t="s">
        <v>316</v>
      </c>
      <c r="D183" s="60">
        <v>0.017</v>
      </c>
      <c r="E183" s="13">
        <f>D183+'ЦП Текущий дефицит, табл.1'!D183</f>
        <v>0.8170000000000001</v>
      </c>
      <c r="F183" s="13">
        <v>0.5</v>
      </c>
      <c r="G183" s="14">
        <v>120</v>
      </c>
      <c r="H183" s="13">
        <f t="shared" si="12"/>
        <v>0.31700000000000006</v>
      </c>
      <c r="I183" s="14">
        <v>0</v>
      </c>
      <c r="J183" s="13">
        <f t="shared" si="14"/>
        <v>10.5</v>
      </c>
      <c r="K183" s="13">
        <f t="shared" si="13"/>
        <v>10.183</v>
      </c>
      <c r="L183" s="13">
        <f>K183</f>
        <v>10.183</v>
      </c>
      <c r="M183" s="28" t="s">
        <v>365</v>
      </c>
    </row>
    <row r="184" spans="1:13" ht="28.5">
      <c r="A184" s="124">
        <v>16</v>
      </c>
      <c r="B184" s="56" t="s">
        <v>176</v>
      </c>
      <c r="C184" s="56" t="s">
        <v>317</v>
      </c>
      <c r="D184" s="60">
        <v>0.33</v>
      </c>
      <c r="E184" s="13">
        <f>D184+'ЦП Текущий дефицит, табл.1'!D184</f>
        <v>7.09</v>
      </c>
      <c r="F184" s="13">
        <f>F185+F186</f>
        <v>22.1</v>
      </c>
      <c r="G184" s="14">
        <v>80</v>
      </c>
      <c r="H184" s="13">
        <f t="shared" si="12"/>
        <v>-15.010000000000002</v>
      </c>
      <c r="I184" s="14">
        <v>0</v>
      </c>
      <c r="J184" s="13">
        <f>1.05*25</f>
        <v>26.25</v>
      </c>
      <c r="K184" s="13">
        <f t="shared" si="13"/>
        <v>41.260000000000005</v>
      </c>
      <c r="L184" s="123">
        <f>MIN(K184:K186)</f>
        <v>25.358</v>
      </c>
      <c r="M184" s="126" t="s">
        <v>365</v>
      </c>
    </row>
    <row r="185" spans="1:13" ht="28.5">
      <c r="A185" s="124"/>
      <c r="B185" s="56" t="s">
        <v>350</v>
      </c>
      <c r="C185" s="56">
        <v>25</v>
      </c>
      <c r="D185" s="60">
        <v>0.098</v>
      </c>
      <c r="E185" s="13">
        <f>D185+'ЦП Текущий дефицит, табл.1'!D185</f>
        <v>2.8979999999999997</v>
      </c>
      <c r="F185" s="13">
        <v>18.8</v>
      </c>
      <c r="G185" s="14"/>
      <c r="H185" s="13">
        <f t="shared" si="12"/>
        <v>-15.902000000000001</v>
      </c>
      <c r="I185" s="14">
        <v>0</v>
      </c>
      <c r="J185" s="13">
        <f>1.05*25</f>
        <v>26.25</v>
      </c>
      <c r="K185" s="13">
        <f t="shared" si="13"/>
        <v>42.152</v>
      </c>
      <c r="L185" s="123"/>
      <c r="M185" s="126"/>
    </row>
    <row r="186" spans="1:13" ht="28.5">
      <c r="A186" s="124"/>
      <c r="B186" s="56" t="s">
        <v>351</v>
      </c>
      <c r="C186" s="56">
        <v>25</v>
      </c>
      <c r="D186" s="60">
        <v>0.232</v>
      </c>
      <c r="E186" s="13">
        <f>D186+'ЦП Текущий дефицит, табл.1'!D186</f>
        <v>4.192</v>
      </c>
      <c r="F186" s="13">
        <v>3.3</v>
      </c>
      <c r="G186" s="14">
        <v>120</v>
      </c>
      <c r="H186" s="13">
        <f t="shared" si="12"/>
        <v>0.8920000000000003</v>
      </c>
      <c r="I186" s="14">
        <v>0</v>
      </c>
      <c r="J186" s="13">
        <f>1.05*25</f>
        <v>26.25</v>
      </c>
      <c r="K186" s="13">
        <f t="shared" si="13"/>
        <v>25.358</v>
      </c>
      <c r="L186" s="123"/>
      <c r="M186" s="126"/>
    </row>
    <row r="187" spans="1:13" ht="28.5">
      <c r="A187" s="111">
        <v>17</v>
      </c>
      <c r="B187" s="92" t="s">
        <v>177</v>
      </c>
      <c r="C187" s="92" t="s">
        <v>311</v>
      </c>
      <c r="D187" s="93">
        <v>4.1290000000000004</v>
      </c>
      <c r="E187" s="58">
        <f>D187+'ЦП Текущий дефицит, табл.1'!D187</f>
        <v>12.719000000000001</v>
      </c>
      <c r="F187" s="58">
        <f>F188+F189</f>
        <v>5.45</v>
      </c>
      <c r="G187" s="36">
        <v>20</v>
      </c>
      <c r="H187" s="58">
        <f t="shared" si="12"/>
        <v>7.269000000000001</v>
      </c>
      <c r="I187" s="36">
        <v>0</v>
      </c>
      <c r="J187" s="58">
        <f>1.05*6.3</f>
        <v>6.615</v>
      </c>
      <c r="K187" s="58">
        <f t="shared" si="13"/>
        <v>-0.6540000000000008</v>
      </c>
      <c r="L187" s="112">
        <f>MIN(K187:K189)</f>
        <v>-0.9749999999999988</v>
      </c>
      <c r="M187" s="113" t="s">
        <v>366</v>
      </c>
    </row>
    <row r="188" spans="1:13" ht="28.5">
      <c r="A188" s="111"/>
      <c r="B188" s="92" t="s">
        <v>350</v>
      </c>
      <c r="C188" s="92">
        <v>6.3</v>
      </c>
      <c r="D188" s="93">
        <v>4.04</v>
      </c>
      <c r="E188" s="58">
        <f>D188+'ЦП Текущий дефицит, табл.1'!D188</f>
        <v>11.04</v>
      </c>
      <c r="F188" s="58">
        <v>3.45</v>
      </c>
      <c r="G188" s="36"/>
      <c r="H188" s="58">
        <f t="shared" si="12"/>
        <v>7.589999999999999</v>
      </c>
      <c r="I188" s="36">
        <v>0</v>
      </c>
      <c r="J188" s="58">
        <f>1.05*6.3</f>
        <v>6.615</v>
      </c>
      <c r="K188" s="58">
        <f t="shared" si="13"/>
        <v>-0.9749999999999988</v>
      </c>
      <c r="L188" s="112"/>
      <c r="M188" s="113"/>
    </row>
    <row r="189" spans="1:13" ht="28.5">
      <c r="A189" s="111"/>
      <c r="B189" s="92" t="s">
        <v>351</v>
      </c>
      <c r="C189" s="92">
        <v>6.3</v>
      </c>
      <c r="D189" s="93">
        <v>0.089</v>
      </c>
      <c r="E189" s="58">
        <f>D189+'ЦП Текущий дефицит, табл.1'!D189</f>
        <v>1.821</v>
      </c>
      <c r="F189" s="58">
        <v>2</v>
      </c>
      <c r="G189" s="36">
        <v>20</v>
      </c>
      <c r="H189" s="58">
        <f t="shared" si="12"/>
        <v>-0.17900000000000005</v>
      </c>
      <c r="I189" s="36">
        <v>0</v>
      </c>
      <c r="J189" s="58">
        <f>1.05*6.3</f>
        <v>6.615</v>
      </c>
      <c r="K189" s="58">
        <f t="shared" si="13"/>
        <v>6.7940000000000005</v>
      </c>
      <c r="L189" s="112"/>
      <c r="M189" s="113"/>
    </row>
    <row r="190" spans="1:13" ht="28.5">
      <c r="A190" s="124">
        <v>18</v>
      </c>
      <c r="B190" s="56" t="s">
        <v>178</v>
      </c>
      <c r="C190" s="56" t="s">
        <v>319</v>
      </c>
      <c r="D190" s="60">
        <v>0.45999999999999996</v>
      </c>
      <c r="E190" s="13">
        <f>D190+'ЦП Текущий дефицит, табл.1'!D190</f>
        <v>14.59</v>
      </c>
      <c r="F190" s="13">
        <f>F191+F192</f>
        <v>6.97</v>
      </c>
      <c r="G190" s="14">
        <v>120</v>
      </c>
      <c r="H190" s="13">
        <f t="shared" si="12"/>
        <v>7.62</v>
      </c>
      <c r="I190" s="14">
        <v>0</v>
      </c>
      <c r="J190" s="13">
        <f>1.05*15</f>
        <v>15.75</v>
      </c>
      <c r="K190" s="13">
        <f t="shared" si="13"/>
        <v>8.129999999999999</v>
      </c>
      <c r="L190" s="123">
        <f>MIN(K190:K192)</f>
        <v>8.129999999999999</v>
      </c>
      <c r="M190" s="126" t="s">
        <v>365</v>
      </c>
    </row>
    <row r="191" spans="1:13" ht="28.5">
      <c r="A191" s="124"/>
      <c r="B191" s="56" t="s">
        <v>350</v>
      </c>
      <c r="C191" s="56" t="s">
        <v>319</v>
      </c>
      <c r="D191" s="60">
        <v>0.362</v>
      </c>
      <c r="E191" s="13">
        <f>D191+'ЦП Текущий дефицит, табл.1'!D191</f>
        <v>10.992</v>
      </c>
      <c r="F191" s="13">
        <v>6.6</v>
      </c>
      <c r="G191" s="14"/>
      <c r="H191" s="13">
        <f t="shared" si="12"/>
        <v>4.392000000000001</v>
      </c>
      <c r="I191" s="14">
        <v>0</v>
      </c>
      <c r="J191" s="13">
        <f>1.05*15</f>
        <v>15.75</v>
      </c>
      <c r="K191" s="13">
        <f t="shared" si="13"/>
        <v>11.357999999999999</v>
      </c>
      <c r="L191" s="123"/>
      <c r="M191" s="126"/>
    </row>
    <row r="192" spans="1:13" ht="28.5">
      <c r="A192" s="124"/>
      <c r="B192" s="56" t="s">
        <v>351</v>
      </c>
      <c r="C192" s="56" t="s">
        <v>319</v>
      </c>
      <c r="D192" s="60">
        <v>0.098</v>
      </c>
      <c r="E192" s="13">
        <f>D192+'ЦП Текущий дефицит, табл.1'!D192</f>
        <v>3.598</v>
      </c>
      <c r="F192" s="13">
        <v>0.37</v>
      </c>
      <c r="G192" s="14">
        <v>120</v>
      </c>
      <c r="H192" s="13">
        <f t="shared" si="12"/>
        <v>3.2279999999999998</v>
      </c>
      <c r="I192" s="14">
        <v>0</v>
      </c>
      <c r="J192" s="13">
        <f>1.05*15</f>
        <v>15.75</v>
      </c>
      <c r="K192" s="13">
        <f t="shared" si="13"/>
        <v>12.522</v>
      </c>
      <c r="L192" s="123"/>
      <c r="M192" s="126"/>
    </row>
    <row r="193" spans="1:13" ht="28.5">
      <c r="A193" s="124">
        <v>19</v>
      </c>
      <c r="B193" s="56" t="s">
        <v>179</v>
      </c>
      <c r="C193" s="56" t="s">
        <v>313</v>
      </c>
      <c r="D193" s="60">
        <v>0.0948</v>
      </c>
      <c r="E193" s="13">
        <f>D193+'ЦП Текущий дефицит, табл.1'!D193</f>
        <v>2.6247999999999996</v>
      </c>
      <c r="F193" s="13">
        <v>6.9</v>
      </c>
      <c r="G193" s="14">
        <v>120</v>
      </c>
      <c r="H193" s="13">
        <f t="shared" si="12"/>
        <v>-4.275200000000001</v>
      </c>
      <c r="I193" s="14">
        <v>0</v>
      </c>
      <c r="J193" s="13">
        <f>1.05*16</f>
        <v>16.8</v>
      </c>
      <c r="K193" s="13">
        <f t="shared" si="13"/>
        <v>21.075200000000002</v>
      </c>
      <c r="L193" s="123">
        <f>MIN(K193:K195)</f>
        <v>18.51</v>
      </c>
      <c r="M193" s="126" t="s">
        <v>365</v>
      </c>
    </row>
    <row r="194" spans="1:13" ht="28.5">
      <c r="A194" s="124"/>
      <c r="B194" s="56" t="s">
        <v>350</v>
      </c>
      <c r="C194" s="56">
        <v>16</v>
      </c>
      <c r="D194" s="60">
        <v>0.0948</v>
      </c>
      <c r="E194" s="13">
        <f>D194+'ЦП Текущий дефицит, табл.1'!D194</f>
        <v>2.4348</v>
      </c>
      <c r="F194" s="13">
        <v>5</v>
      </c>
      <c r="G194" s="14"/>
      <c r="H194" s="13">
        <f t="shared" si="12"/>
        <v>-2.5652</v>
      </c>
      <c r="I194" s="14">
        <v>0</v>
      </c>
      <c r="J194" s="13">
        <f>1.05*16</f>
        <v>16.8</v>
      </c>
      <c r="K194" s="13">
        <f t="shared" si="13"/>
        <v>19.3652</v>
      </c>
      <c r="L194" s="123"/>
      <c r="M194" s="126"/>
    </row>
    <row r="195" spans="1:13" ht="28.5">
      <c r="A195" s="124"/>
      <c r="B195" s="56" t="s">
        <v>351</v>
      </c>
      <c r="C195" s="56">
        <v>16</v>
      </c>
      <c r="D195" s="60"/>
      <c r="E195" s="13">
        <f>D195+'ЦП Текущий дефицит, табл.1'!D195</f>
        <v>0.19</v>
      </c>
      <c r="F195" s="13">
        <v>1.9</v>
      </c>
      <c r="G195" s="14">
        <v>120</v>
      </c>
      <c r="H195" s="13">
        <f t="shared" si="12"/>
        <v>-1.71</v>
      </c>
      <c r="I195" s="14">
        <v>0</v>
      </c>
      <c r="J195" s="13">
        <f>1.05*16</f>
        <v>16.8</v>
      </c>
      <c r="K195" s="13">
        <f t="shared" si="13"/>
        <v>18.51</v>
      </c>
      <c r="L195" s="123"/>
      <c r="M195" s="126"/>
    </row>
    <row r="196" spans="1:13" ht="28.5">
      <c r="A196" s="124">
        <v>20</v>
      </c>
      <c r="B196" s="56" t="s">
        <v>180</v>
      </c>
      <c r="C196" s="56" t="s">
        <v>320</v>
      </c>
      <c r="D196" s="60">
        <v>2.57</v>
      </c>
      <c r="E196" s="13">
        <f>D196+'ЦП Текущий дефицит, табл.1'!D196</f>
        <v>56.23</v>
      </c>
      <c r="F196" s="13">
        <f>F197+F198</f>
        <v>16.36</v>
      </c>
      <c r="G196" s="14">
        <v>120</v>
      </c>
      <c r="H196" s="13">
        <f t="shared" si="12"/>
        <v>39.87</v>
      </c>
      <c r="I196" s="14">
        <v>0</v>
      </c>
      <c r="J196" s="13">
        <f>1.05*40</f>
        <v>42</v>
      </c>
      <c r="K196" s="13">
        <f t="shared" si="13"/>
        <v>2.1300000000000026</v>
      </c>
      <c r="L196" s="123">
        <f>MIN(K196:K198)</f>
        <v>2.1300000000000026</v>
      </c>
      <c r="M196" s="134" t="s">
        <v>365</v>
      </c>
    </row>
    <row r="197" spans="1:13" ht="28.5">
      <c r="A197" s="124"/>
      <c r="B197" s="56" t="s">
        <v>350</v>
      </c>
      <c r="C197" s="56">
        <v>40</v>
      </c>
      <c r="D197" s="60"/>
      <c r="E197" s="13">
        <f>D197+'ЦП Текущий дефицит, табл.1'!D197</f>
        <v>26.67</v>
      </c>
      <c r="F197" s="13">
        <v>13.06</v>
      </c>
      <c r="G197" s="14">
        <v>120</v>
      </c>
      <c r="H197" s="13">
        <f t="shared" si="12"/>
        <v>13.610000000000001</v>
      </c>
      <c r="I197" s="14">
        <v>0</v>
      </c>
      <c r="J197" s="13">
        <f>1.05*40</f>
        <v>42</v>
      </c>
      <c r="K197" s="13">
        <f t="shared" si="13"/>
        <v>28.39</v>
      </c>
      <c r="L197" s="123"/>
      <c r="M197" s="134"/>
    </row>
    <row r="198" spans="1:13" ht="28.5">
      <c r="A198" s="124"/>
      <c r="B198" s="56" t="s">
        <v>351</v>
      </c>
      <c r="C198" s="56">
        <v>40</v>
      </c>
      <c r="D198" s="60">
        <v>2.57</v>
      </c>
      <c r="E198" s="13">
        <f>D198+'ЦП Текущий дефицит, табл.1'!D198</f>
        <v>29.56</v>
      </c>
      <c r="F198" s="13">
        <v>3.3</v>
      </c>
      <c r="G198" s="14">
        <v>120</v>
      </c>
      <c r="H198" s="13">
        <f t="shared" si="12"/>
        <v>26.259999999999998</v>
      </c>
      <c r="I198" s="14">
        <v>0</v>
      </c>
      <c r="J198" s="13">
        <f>1.05*40</f>
        <v>42</v>
      </c>
      <c r="K198" s="13">
        <f t="shared" si="13"/>
        <v>15.740000000000002</v>
      </c>
      <c r="L198" s="123"/>
      <c r="M198" s="134"/>
    </row>
    <row r="199" spans="1:13" ht="28.5">
      <c r="A199" s="124">
        <v>21</v>
      </c>
      <c r="B199" s="56" t="s">
        <v>181</v>
      </c>
      <c r="C199" s="56" t="s">
        <v>313</v>
      </c>
      <c r="D199" s="60">
        <v>0.385</v>
      </c>
      <c r="E199" s="13">
        <f>D199+'ЦП Текущий дефицит, табл.1'!D199</f>
        <v>3.665</v>
      </c>
      <c r="F199" s="13">
        <v>1.2</v>
      </c>
      <c r="G199" s="14">
        <v>120</v>
      </c>
      <c r="H199" s="13">
        <f t="shared" si="12"/>
        <v>2.465</v>
      </c>
      <c r="I199" s="14">
        <v>0</v>
      </c>
      <c r="J199" s="13">
        <f>1.05*16</f>
        <v>16.8</v>
      </c>
      <c r="K199" s="13">
        <f t="shared" si="13"/>
        <v>14.335</v>
      </c>
      <c r="L199" s="123">
        <f>MIN(K199:K201)</f>
        <v>14.335</v>
      </c>
      <c r="M199" s="126" t="s">
        <v>365</v>
      </c>
    </row>
    <row r="200" spans="1:13" ht="28.5">
      <c r="A200" s="124"/>
      <c r="B200" s="56" t="s">
        <v>350</v>
      </c>
      <c r="C200" s="56">
        <v>16</v>
      </c>
      <c r="D200" s="60"/>
      <c r="E200" s="13">
        <f>D200+'ЦП Текущий дефицит, табл.1'!D200</f>
        <v>0</v>
      </c>
      <c r="F200" s="13"/>
      <c r="G200" s="14"/>
      <c r="H200" s="13">
        <f t="shared" si="12"/>
        <v>0</v>
      </c>
      <c r="I200" s="14">
        <v>0</v>
      </c>
      <c r="J200" s="13">
        <f>1.05*16</f>
        <v>16.8</v>
      </c>
      <c r="K200" s="13">
        <f t="shared" si="13"/>
        <v>16.8</v>
      </c>
      <c r="L200" s="123"/>
      <c r="M200" s="126"/>
    </row>
    <row r="201" spans="1:13" ht="28.5">
      <c r="A201" s="124"/>
      <c r="B201" s="56" t="s">
        <v>351</v>
      </c>
      <c r="C201" s="56">
        <v>16</v>
      </c>
      <c r="D201" s="60">
        <v>0.385</v>
      </c>
      <c r="E201" s="13">
        <f>D201+'ЦП Текущий дефицит, табл.1'!D201</f>
        <v>3.665</v>
      </c>
      <c r="F201" s="13">
        <v>1.2</v>
      </c>
      <c r="G201" s="14">
        <f>G199</f>
        <v>120</v>
      </c>
      <c r="H201" s="13">
        <f t="shared" si="12"/>
        <v>2.465</v>
      </c>
      <c r="I201" s="14">
        <v>0</v>
      </c>
      <c r="J201" s="13">
        <f>1.05*16</f>
        <v>16.8</v>
      </c>
      <c r="K201" s="13">
        <f t="shared" si="13"/>
        <v>14.335</v>
      </c>
      <c r="L201" s="123"/>
      <c r="M201" s="126"/>
    </row>
    <row r="202" spans="1:13" ht="28.5">
      <c r="A202" s="55">
        <v>22</v>
      </c>
      <c r="B202" s="56" t="s">
        <v>182</v>
      </c>
      <c r="C202" s="56" t="s">
        <v>320</v>
      </c>
      <c r="D202" s="60"/>
      <c r="E202" s="13">
        <f>D202+'ЦП Текущий дефицит, табл.1'!D202</f>
        <v>1.11</v>
      </c>
      <c r="F202" s="13">
        <v>0</v>
      </c>
      <c r="G202" s="14">
        <v>0</v>
      </c>
      <c r="H202" s="13">
        <f t="shared" si="12"/>
        <v>1.11</v>
      </c>
      <c r="I202" s="14">
        <v>0</v>
      </c>
      <c r="J202" s="13">
        <f>1.05*40</f>
        <v>42</v>
      </c>
      <c r="K202" s="13">
        <f t="shared" si="13"/>
        <v>40.89</v>
      </c>
      <c r="L202" s="13">
        <f>K202</f>
        <v>40.89</v>
      </c>
      <c r="M202" s="28" t="s">
        <v>365</v>
      </c>
    </row>
    <row r="203" spans="1:13" ht="28.5">
      <c r="A203" s="124">
        <v>23</v>
      </c>
      <c r="B203" s="56" t="s">
        <v>183</v>
      </c>
      <c r="C203" s="56" t="s">
        <v>321</v>
      </c>
      <c r="D203" s="60">
        <v>1.107</v>
      </c>
      <c r="E203" s="13">
        <f>D203+'ЦП Текущий дефицит, табл.1'!D203</f>
        <v>10.167</v>
      </c>
      <c r="F203" s="13">
        <v>8</v>
      </c>
      <c r="G203" s="14">
        <v>120</v>
      </c>
      <c r="H203" s="13">
        <f t="shared" si="12"/>
        <v>2.167</v>
      </c>
      <c r="I203" s="14">
        <v>0</v>
      </c>
      <c r="J203" s="13">
        <f aca="true" t="shared" si="15" ref="J203:J209">1.05*10</f>
        <v>10.5</v>
      </c>
      <c r="K203" s="13">
        <f t="shared" si="13"/>
        <v>8.333</v>
      </c>
      <c r="L203" s="123">
        <f>MIN(K203:K205)</f>
        <v>8.333</v>
      </c>
      <c r="M203" s="126" t="s">
        <v>365</v>
      </c>
    </row>
    <row r="204" spans="1:13" ht="28.5">
      <c r="A204" s="124"/>
      <c r="B204" s="56" t="s">
        <v>350</v>
      </c>
      <c r="C204" s="56" t="s">
        <v>321</v>
      </c>
      <c r="D204" s="60">
        <v>0.111</v>
      </c>
      <c r="E204" s="13">
        <f>D204+'ЦП Текущий дефицит, табл.1'!D204</f>
        <v>7.051</v>
      </c>
      <c r="F204" s="13">
        <v>5.9</v>
      </c>
      <c r="G204" s="14"/>
      <c r="H204" s="13">
        <f t="shared" si="12"/>
        <v>1.1509999999999998</v>
      </c>
      <c r="I204" s="14">
        <v>0</v>
      </c>
      <c r="J204" s="13">
        <f t="shared" si="15"/>
        <v>10.5</v>
      </c>
      <c r="K204" s="13">
        <f t="shared" si="13"/>
        <v>9.349</v>
      </c>
      <c r="L204" s="123"/>
      <c r="M204" s="126"/>
    </row>
    <row r="205" spans="1:13" ht="28.5">
      <c r="A205" s="124"/>
      <c r="B205" s="56" t="s">
        <v>351</v>
      </c>
      <c r="C205" s="56" t="s">
        <v>321</v>
      </c>
      <c r="D205" s="60">
        <v>0.989</v>
      </c>
      <c r="E205" s="13">
        <f>D205+'ЦП Текущий дефицит, табл.1'!D205</f>
        <v>3.109</v>
      </c>
      <c r="F205" s="13">
        <v>2.1</v>
      </c>
      <c r="G205" s="14"/>
      <c r="H205" s="13">
        <f t="shared" si="12"/>
        <v>1.009</v>
      </c>
      <c r="I205" s="14">
        <v>0</v>
      </c>
      <c r="J205" s="13">
        <f t="shared" si="15"/>
        <v>10.5</v>
      </c>
      <c r="K205" s="13">
        <f t="shared" si="13"/>
        <v>9.491</v>
      </c>
      <c r="L205" s="123"/>
      <c r="M205" s="126"/>
    </row>
    <row r="206" spans="1:13" ht="28.5">
      <c r="A206" s="55">
        <v>24</v>
      </c>
      <c r="B206" s="56" t="s">
        <v>184</v>
      </c>
      <c r="C206" s="56" t="s">
        <v>322</v>
      </c>
      <c r="D206" s="60">
        <v>3.621</v>
      </c>
      <c r="E206" s="13">
        <f>D206+'ЦП Текущий дефицит, табл.1'!D206</f>
        <v>11.421</v>
      </c>
      <c r="F206" s="13">
        <v>2.1</v>
      </c>
      <c r="G206" s="14">
        <v>0</v>
      </c>
      <c r="H206" s="13">
        <f t="shared" si="12"/>
        <v>9.321</v>
      </c>
      <c r="I206" s="14">
        <v>0</v>
      </c>
      <c r="J206" s="13">
        <f t="shared" si="15"/>
        <v>10.5</v>
      </c>
      <c r="K206" s="13">
        <f t="shared" si="13"/>
        <v>1.1790000000000003</v>
      </c>
      <c r="L206" s="13">
        <f>K206</f>
        <v>1.1790000000000003</v>
      </c>
      <c r="M206" s="28" t="s">
        <v>365</v>
      </c>
    </row>
    <row r="207" spans="1:13" ht="28.5">
      <c r="A207" s="124">
        <v>25</v>
      </c>
      <c r="B207" s="56" t="s">
        <v>185</v>
      </c>
      <c r="C207" s="56" t="s">
        <v>316</v>
      </c>
      <c r="D207" s="60">
        <v>1.998</v>
      </c>
      <c r="E207" s="13">
        <f>D207+'ЦП Текущий дефицит, табл.1'!D207</f>
        <v>10.728</v>
      </c>
      <c r="F207" s="13">
        <f>F208+F209</f>
        <v>6.63</v>
      </c>
      <c r="G207" s="14">
        <v>10</v>
      </c>
      <c r="H207" s="13">
        <f t="shared" si="12"/>
        <v>4.098</v>
      </c>
      <c r="I207" s="14">
        <v>0</v>
      </c>
      <c r="J207" s="13">
        <f t="shared" si="15"/>
        <v>10.5</v>
      </c>
      <c r="K207" s="13">
        <f t="shared" si="13"/>
        <v>6.402</v>
      </c>
      <c r="L207" s="123">
        <f>MIN(K207:K209)</f>
        <v>5.108</v>
      </c>
      <c r="M207" s="126" t="s">
        <v>365</v>
      </c>
    </row>
    <row r="208" spans="1:13" ht="28.5">
      <c r="A208" s="124"/>
      <c r="B208" s="56" t="s">
        <v>350</v>
      </c>
      <c r="C208" s="56">
        <v>10</v>
      </c>
      <c r="D208" s="60">
        <v>0.516</v>
      </c>
      <c r="E208" s="13">
        <f>D208+'ЦП Текущий дефицит, табл.1'!D208</f>
        <v>4.766</v>
      </c>
      <c r="F208" s="13">
        <v>6.06</v>
      </c>
      <c r="G208" s="14"/>
      <c r="H208" s="13">
        <f t="shared" si="12"/>
        <v>-1.2939999999999996</v>
      </c>
      <c r="I208" s="14">
        <v>0</v>
      </c>
      <c r="J208" s="13">
        <f t="shared" si="15"/>
        <v>10.5</v>
      </c>
      <c r="K208" s="13">
        <f t="shared" si="13"/>
        <v>11.794</v>
      </c>
      <c r="L208" s="123"/>
      <c r="M208" s="126"/>
    </row>
    <row r="209" spans="1:13" ht="28.5">
      <c r="A209" s="124"/>
      <c r="B209" s="56" t="s">
        <v>351</v>
      </c>
      <c r="C209" s="56">
        <v>10</v>
      </c>
      <c r="D209" s="60">
        <v>1.482</v>
      </c>
      <c r="E209" s="13">
        <f>D209+'ЦП Текущий дефицит, табл.1'!D209</f>
        <v>5.962000000000001</v>
      </c>
      <c r="F209" s="13">
        <v>0.57</v>
      </c>
      <c r="G209" s="14">
        <v>120</v>
      </c>
      <c r="H209" s="13">
        <f t="shared" si="12"/>
        <v>5.392</v>
      </c>
      <c r="I209" s="14">
        <v>0</v>
      </c>
      <c r="J209" s="13">
        <f t="shared" si="15"/>
        <v>10.5</v>
      </c>
      <c r="K209" s="13">
        <f t="shared" si="13"/>
        <v>5.108</v>
      </c>
      <c r="L209" s="123"/>
      <c r="M209" s="126"/>
    </row>
    <row r="210" spans="1:13" ht="15">
      <c r="A210" s="55">
        <v>26</v>
      </c>
      <c r="B210" s="56" t="s">
        <v>186</v>
      </c>
      <c r="C210" s="56" t="s">
        <v>320</v>
      </c>
      <c r="D210" s="60">
        <v>0.9</v>
      </c>
      <c r="E210" s="13">
        <f>D210+'ЦП Текущий дефицит, табл.1'!D210</f>
        <v>3.27</v>
      </c>
      <c r="F210" s="13">
        <v>0</v>
      </c>
      <c r="G210" s="14">
        <v>0</v>
      </c>
      <c r="H210" s="13">
        <f t="shared" si="12"/>
        <v>3.27</v>
      </c>
      <c r="I210" s="14">
        <v>0</v>
      </c>
      <c r="J210" s="13">
        <v>42</v>
      </c>
      <c r="K210" s="13">
        <f t="shared" si="13"/>
        <v>38.73</v>
      </c>
      <c r="L210" s="13">
        <f>K210</f>
        <v>38.73</v>
      </c>
      <c r="M210" s="28" t="s">
        <v>365</v>
      </c>
    </row>
    <row r="211" spans="1:13" ht="28.5">
      <c r="A211" s="124">
        <v>27</v>
      </c>
      <c r="B211" s="56" t="s">
        <v>187</v>
      </c>
      <c r="C211" s="56" t="s">
        <v>317</v>
      </c>
      <c r="D211" s="60">
        <v>0.36</v>
      </c>
      <c r="E211" s="13">
        <f>D211+'ЦП Текущий дефицит, табл.1'!D211</f>
        <v>13.5</v>
      </c>
      <c r="F211" s="13">
        <v>4</v>
      </c>
      <c r="G211" s="14">
        <v>120</v>
      </c>
      <c r="H211" s="13">
        <f t="shared" si="12"/>
        <v>9.5</v>
      </c>
      <c r="I211" s="14">
        <v>0</v>
      </c>
      <c r="J211" s="13">
        <f>1.05*25</f>
        <v>26.25</v>
      </c>
      <c r="K211" s="13">
        <f t="shared" si="13"/>
        <v>16.75</v>
      </c>
      <c r="L211" s="123">
        <f>MIN(K211:K213)</f>
        <v>16.75</v>
      </c>
      <c r="M211" s="126" t="s">
        <v>365</v>
      </c>
    </row>
    <row r="212" spans="1:13" ht="28.5">
      <c r="A212" s="124"/>
      <c r="B212" s="56" t="s">
        <v>350</v>
      </c>
      <c r="C212" s="56">
        <v>25</v>
      </c>
      <c r="D212" s="60">
        <v>0</v>
      </c>
      <c r="E212" s="13">
        <f>D212+'ЦП Текущий дефицит, табл.1'!D212</f>
        <v>1.66</v>
      </c>
      <c r="F212" s="13"/>
      <c r="G212" s="14"/>
      <c r="H212" s="13">
        <f t="shared" si="12"/>
        <v>1.66</v>
      </c>
      <c r="I212" s="14">
        <v>0</v>
      </c>
      <c r="J212" s="13">
        <f>1.05*25</f>
        <v>26.25</v>
      </c>
      <c r="K212" s="13">
        <f t="shared" si="13"/>
        <v>24.59</v>
      </c>
      <c r="L212" s="123"/>
      <c r="M212" s="126"/>
    </row>
    <row r="213" spans="1:13" ht="28.5">
      <c r="A213" s="124"/>
      <c r="B213" s="56" t="s">
        <v>351</v>
      </c>
      <c r="C213" s="56">
        <v>25</v>
      </c>
      <c r="D213" s="60">
        <v>0.345</v>
      </c>
      <c r="E213" s="13">
        <f>D213+'ЦП Текущий дефицит, табл.1'!D213</f>
        <v>11.825000000000001</v>
      </c>
      <c r="F213" s="13">
        <v>4</v>
      </c>
      <c r="G213" s="14">
        <v>120</v>
      </c>
      <c r="H213" s="13">
        <f t="shared" si="12"/>
        <v>7.825000000000001</v>
      </c>
      <c r="I213" s="14">
        <v>0</v>
      </c>
      <c r="J213" s="13">
        <f>1.05*25</f>
        <v>26.25</v>
      </c>
      <c r="K213" s="13">
        <f t="shared" si="13"/>
        <v>18.424999999999997</v>
      </c>
      <c r="L213" s="123"/>
      <c r="M213" s="126"/>
    </row>
    <row r="214" spans="1:13" ht="28.5">
      <c r="A214" s="110">
        <v>28</v>
      </c>
      <c r="B214" s="56" t="s">
        <v>24</v>
      </c>
      <c r="C214" s="56" t="s">
        <v>313</v>
      </c>
      <c r="D214" s="60">
        <v>0.1</v>
      </c>
      <c r="E214" s="13">
        <f>D214+'ЦП Текущий дефицит, табл.1'!D214</f>
        <v>8.37</v>
      </c>
      <c r="F214" s="11">
        <v>10.6</v>
      </c>
      <c r="G214" s="12">
        <v>120</v>
      </c>
      <c r="H214" s="11">
        <f t="shared" si="12"/>
        <v>-2.2300000000000004</v>
      </c>
      <c r="I214" s="12">
        <v>0</v>
      </c>
      <c r="J214" s="11">
        <f>1.05*16</f>
        <v>16.8</v>
      </c>
      <c r="K214" s="13">
        <f t="shared" si="13"/>
        <v>19.03</v>
      </c>
      <c r="L214" s="123">
        <f>MIN(K214:K216)</f>
        <v>16.93</v>
      </c>
      <c r="M214" s="126" t="s">
        <v>365</v>
      </c>
    </row>
    <row r="215" spans="1:13" ht="28.5">
      <c r="A215" s="110"/>
      <c r="B215" s="56" t="s">
        <v>350</v>
      </c>
      <c r="C215" s="56">
        <v>16</v>
      </c>
      <c r="D215" s="60">
        <v>0.1</v>
      </c>
      <c r="E215" s="13">
        <f>D215+'ЦП Текущий дефицит, табл.1'!D215</f>
        <v>5.17</v>
      </c>
      <c r="F215" s="11">
        <v>5.3</v>
      </c>
      <c r="G215" s="12"/>
      <c r="H215" s="11">
        <f t="shared" si="12"/>
        <v>-0.1299999999999999</v>
      </c>
      <c r="I215" s="12">
        <v>0</v>
      </c>
      <c r="J215" s="11">
        <f>1.05*16</f>
        <v>16.8</v>
      </c>
      <c r="K215" s="13">
        <f t="shared" si="13"/>
        <v>16.93</v>
      </c>
      <c r="L215" s="123"/>
      <c r="M215" s="126"/>
    </row>
    <row r="216" spans="1:13" ht="28.5">
      <c r="A216" s="110"/>
      <c r="B216" s="56" t="s">
        <v>351</v>
      </c>
      <c r="C216" s="56">
        <v>16</v>
      </c>
      <c r="D216" s="60"/>
      <c r="E216" s="13">
        <f>D216+'ЦП Текущий дефицит, табл.1'!D216</f>
        <v>3.2</v>
      </c>
      <c r="F216" s="11">
        <v>5.3</v>
      </c>
      <c r="G216" s="12">
        <v>120</v>
      </c>
      <c r="H216" s="11">
        <f t="shared" si="12"/>
        <v>-2.0999999999999996</v>
      </c>
      <c r="I216" s="12">
        <v>0</v>
      </c>
      <c r="J216" s="11">
        <f>1.05*16</f>
        <v>16.8</v>
      </c>
      <c r="K216" s="13">
        <f t="shared" si="13"/>
        <v>18.9</v>
      </c>
      <c r="L216" s="123"/>
      <c r="M216" s="126"/>
    </row>
    <row r="217" spans="1:13" ht="28.5">
      <c r="A217" s="124">
        <v>29</v>
      </c>
      <c r="B217" s="56" t="s">
        <v>188</v>
      </c>
      <c r="C217" s="56" t="s">
        <v>310</v>
      </c>
      <c r="D217" s="60">
        <v>0.138</v>
      </c>
      <c r="E217" s="13">
        <f>D217+'ЦП Текущий дефицит, табл.1'!D217</f>
        <v>5.7379999999999995</v>
      </c>
      <c r="F217" s="13">
        <v>13.1</v>
      </c>
      <c r="G217" s="14">
        <v>120</v>
      </c>
      <c r="H217" s="13">
        <f aca="true" t="shared" si="16" ref="H217:H227">E217-F217</f>
        <v>-7.362</v>
      </c>
      <c r="I217" s="14">
        <v>0</v>
      </c>
      <c r="J217" s="13">
        <f>1.05*6.3</f>
        <v>6.615</v>
      </c>
      <c r="K217" s="13">
        <f t="shared" si="13"/>
        <v>13.977</v>
      </c>
      <c r="L217" s="123">
        <f>MIN(K217:K219)</f>
        <v>7.276</v>
      </c>
      <c r="M217" s="126" t="s">
        <v>365</v>
      </c>
    </row>
    <row r="218" spans="1:13" ht="28.5">
      <c r="A218" s="124"/>
      <c r="B218" s="56" t="s">
        <v>350</v>
      </c>
      <c r="C218" s="56" t="s">
        <v>310</v>
      </c>
      <c r="D218" s="60">
        <v>0.129</v>
      </c>
      <c r="E218" s="13">
        <f>D218+'ЦП Текущий дефицит, табл.1'!D218</f>
        <v>5.129</v>
      </c>
      <c r="F218" s="13">
        <v>11.8</v>
      </c>
      <c r="G218" s="14"/>
      <c r="H218" s="13">
        <f t="shared" si="16"/>
        <v>-6.671000000000001</v>
      </c>
      <c r="I218" s="14">
        <v>0</v>
      </c>
      <c r="J218" s="13">
        <f>1.05*6.3</f>
        <v>6.615</v>
      </c>
      <c r="K218" s="13">
        <f aca="true" t="shared" si="17" ref="K218:K281">J218-I218-H218</f>
        <v>13.286000000000001</v>
      </c>
      <c r="L218" s="123"/>
      <c r="M218" s="126"/>
    </row>
    <row r="219" spans="1:13" ht="28.5">
      <c r="A219" s="124"/>
      <c r="B219" s="56" t="s">
        <v>351</v>
      </c>
      <c r="C219" s="56" t="s">
        <v>310</v>
      </c>
      <c r="D219" s="60">
        <v>0.009</v>
      </c>
      <c r="E219" s="13">
        <f>D219+'ЦП Текущий дефицит, табл.1'!D219</f>
        <v>0.639</v>
      </c>
      <c r="F219" s="13">
        <v>1.3</v>
      </c>
      <c r="G219" s="14"/>
      <c r="H219" s="13">
        <f t="shared" si="16"/>
        <v>-0.661</v>
      </c>
      <c r="I219" s="14">
        <v>0</v>
      </c>
      <c r="J219" s="13">
        <f>1.05*6.3</f>
        <v>6.615</v>
      </c>
      <c r="K219" s="13">
        <f t="shared" si="17"/>
        <v>7.276</v>
      </c>
      <c r="L219" s="123"/>
      <c r="M219" s="126"/>
    </row>
    <row r="220" spans="1:13" ht="28.5">
      <c r="A220" s="124">
        <v>30</v>
      </c>
      <c r="B220" s="56" t="s">
        <v>189</v>
      </c>
      <c r="C220" s="56" t="s">
        <v>313</v>
      </c>
      <c r="D220" s="60">
        <v>0.45</v>
      </c>
      <c r="E220" s="13">
        <f>D220+'ЦП Текущий дефицит, табл.1'!D220</f>
        <v>7.03</v>
      </c>
      <c r="F220" s="13">
        <f>F221+F222</f>
        <v>9.35</v>
      </c>
      <c r="G220" s="14">
        <v>10</v>
      </c>
      <c r="H220" s="13">
        <f t="shared" si="16"/>
        <v>-2.3199999999999994</v>
      </c>
      <c r="I220" s="14">
        <v>0</v>
      </c>
      <c r="J220" s="13">
        <f>1.05*16</f>
        <v>16.8</v>
      </c>
      <c r="K220" s="13">
        <f t="shared" si="17"/>
        <v>19.12</v>
      </c>
      <c r="L220" s="123">
        <f>MIN(K220:K222)</f>
        <v>16.835</v>
      </c>
      <c r="M220" s="126" t="s">
        <v>365</v>
      </c>
    </row>
    <row r="221" spans="1:13" ht="28.5">
      <c r="A221" s="124"/>
      <c r="B221" s="56" t="s">
        <v>350</v>
      </c>
      <c r="C221" s="56">
        <v>16</v>
      </c>
      <c r="D221" s="60">
        <v>0.425</v>
      </c>
      <c r="E221" s="13">
        <f>D221+'ЦП Текущий дефицит, табл.1'!D221</f>
        <v>6.805</v>
      </c>
      <c r="F221" s="13">
        <v>9.09</v>
      </c>
      <c r="G221" s="14"/>
      <c r="H221" s="13">
        <f t="shared" si="16"/>
        <v>-2.285</v>
      </c>
      <c r="I221" s="14">
        <v>0</v>
      </c>
      <c r="J221" s="13">
        <f>1.05*16</f>
        <v>16.8</v>
      </c>
      <c r="K221" s="13">
        <f t="shared" si="17"/>
        <v>19.085</v>
      </c>
      <c r="L221" s="123"/>
      <c r="M221" s="126"/>
    </row>
    <row r="222" spans="1:13" ht="28.5">
      <c r="A222" s="124"/>
      <c r="B222" s="56" t="s">
        <v>351</v>
      </c>
      <c r="C222" s="56">
        <v>16</v>
      </c>
      <c r="D222" s="60">
        <v>0.025</v>
      </c>
      <c r="E222" s="13">
        <f>D222+'ЦП Текущий дефицит, табл.1'!D222</f>
        <v>0.225</v>
      </c>
      <c r="F222" s="13">
        <v>0.26</v>
      </c>
      <c r="G222" s="14">
        <v>120</v>
      </c>
      <c r="H222" s="13">
        <f t="shared" si="16"/>
        <v>-0.035</v>
      </c>
      <c r="I222" s="14">
        <v>0</v>
      </c>
      <c r="J222" s="13">
        <f>1.05*16</f>
        <v>16.8</v>
      </c>
      <c r="K222" s="13">
        <f t="shared" si="17"/>
        <v>16.835</v>
      </c>
      <c r="L222" s="123"/>
      <c r="M222" s="126"/>
    </row>
    <row r="223" spans="1:13" ht="28.5">
      <c r="A223" s="124">
        <v>31</v>
      </c>
      <c r="B223" s="56" t="s">
        <v>190</v>
      </c>
      <c r="C223" s="56" t="s">
        <v>310</v>
      </c>
      <c r="D223" s="60">
        <v>4.93</v>
      </c>
      <c r="E223" s="13">
        <f>D223+'ЦП Текущий дефицит, табл.1'!D223</f>
        <v>12</v>
      </c>
      <c r="F223" s="13">
        <v>9.6</v>
      </c>
      <c r="G223" s="14">
        <v>120</v>
      </c>
      <c r="H223" s="13">
        <f t="shared" si="16"/>
        <v>2.4000000000000004</v>
      </c>
      <c r="I223" s="14">
        <v>0</v>
      </c>
      <c r="J223" s="13">
        <f>1.05*6.3</f>
        <v>6.615</v>
      </c>
      <c r="K223" s="13">
        <f t="shared" si="17"/>
        <v>4.215</v>
      </c>
      <c r="L223" s="123">
        <f>MIN(K223:K225)</f>
        <v>2.4840000000000018</v>
      </c>
      <c r="M223" s="126" t="s">
        <v>365</v>
      </c>
    </row>
    <row r="224" spans="1:13" ht="28.5">
      <c r="A224" s="124"/>
      <c r="B224" s="56" t="s">
        <v>350</v>
      </c>
      <c r="C224" s="56" t="s">
        <v>310</v>
      </c>
      <c r="D224" s="60">
        <v>4.920999999999999</v>
      </c>
      <c r="E224" s="13">
        <f>D224+'ЦП Текущий дефицит, табл.1'!D224</f>
        <v>10.730999999999998</v>
      </c>
      <c r="F224" s="13">
        <v>6.6</v>
      </c>
      <c r="G224" s="14">
        <v>120</v>
      </c>
      <c r="H224" s="13">
        <f t="shared" si="16"/>
        <v>4.1309999999999985</v>
      </c>
      <c r="I224" s="14">
        <v>0</v>
      </c>
      <c r="J224" s="13">
        <f>1.05*6.3</f>
        <v>6.615</v>
      </c>
      <c r="K224" s="13">
        <f t="shared" si="17"/>
        <v>2.4840000000000018</v>
      </c>
      <c r="L224" s="123"/>
      <c r="M224" s="126"/>
    </row>
    <row r="225" spans="1:13" ht="28.5">
      <c r="A225" s="124"/>
      <c r="B225" s="56" t="s">
        <v>351</v>
      </c>
      <c r="C225" s="56" t="s">
        <v>310</v>
      </c>
      <c r="D225" s="60">
        <v>0.009</v>
      </c>
      <c r="E225" s="13">
        <f>D225+'ЦП Текущий дефицит, табл.1'!D225</f>
        <v>1.269</v>
      </c>
      <c r="F225" s="13">
        <v>3</v>
      </c>
      <c r="G225" s="14">
        <v>45</v>
      </c>
      <c r="H225" s="13">
        <f t="shared" si="16"/>
        <v>-1.731</v>
      </c>
      <c r="I225" s="14">
        <v>0</v>
      </c>
      <c r="J225" s="13">
        <f>1.05*6.3</f>
        <v>6.615</v>
      </c>
      <c r="K225" s="13">
        <f t="shared" si="17"/>
        <v>8.346</v>
      </c>
      <c r="L225" s="123"/>
      <c r="M225" s="126"/>
    </row>
    <row r="226" spans="1:13" ht="28.5">
      <c r="A226" s="55">
        <v>32</v>
      </c>
      <c r="B226" s="56" t="s">
        <v>191</v>
      </c>
      <c r="C226" s="56" t="s">
        <v>311</v>
      </c>
      <c r="D226" s="60">
        <v>0.288</v>
      </c>
      <c r="E226" s="13">
        <f>D226+'ЦП Текущий дефицит, табл.1'!D226</f>
        <v>1.028</v>
      </c>
      <c r="F226" s="13">
        <v>0.55</v>
      </c>
      <c r="G226" s="14">
        <v>120</v>
      </c>
      <c r="H226" s="13">
        <f t="shared" si="16"/>
        <v>0.478</v>
      </c>
      <c r="I226" s="14">
        <v>0</v>
      </c>
      <c r="J226" s="13">
        <v>6.615</v>
      </c>
      <c r="K226" s="13">
        <f t="shared" si="17"/>
        <v>6.1370000000000005</v>
      </c>
      <c r="L226" s="13">
        <f>K226</f>
        <v>6.1370000000000005</v>
      </c>
      <c r="M226" s="28" t="s">
        <v>365</v>
      </c>
    </row>
    <row r="227" spans="1:13" ht="28.5">
      <c r="A227" s="124">
        <v>33</v>
      </c>
      <c r="B227" s="56" t="s">
        <v>192</v>
      </c>
      <c r="C227" s="56" t="s">
        <v>322</v>
      </c>
      <c r="D227" s="60">
        <v>0.109</v>
      </c>
      <c r="E227" s="13">
        <f>D227+'ЦП Текущий дефицит, табл.1'!D227</f>
        <v>6.259</v>
      </c>
      <c r="F227" s="13">
        <f>F228+F229</f>
        <v>8.11</v>
      </c>
      <c r="G227" s="14">
        <v>120</v>
      </c>
      <c r="H227" s="13">
        <f t="shared" si="16"/>
        <v>-1.850999999999999</v>
      </c>
      <c r="I227" s="14">
        <v>0</v>
      </c>
      <c r="J227" s="13">
        <f>1.05*10</f>
        <v>10.5</v>
      </c>
      <c r="K227" s="13">
        <f t="shared" si="17"/>
        <v>12.350999999999999</v>
      </c>
      <c r="L227" s="123">
        <f>MIN(K227:K229)</f>
        <v>11.25</v>
      </c>
      <c r="M227" s="126" t="s">
        <v>365</v>
      </c>
    </row>
    <row r="228" spans="1:13" ht="28.5">
      <c r="A228" s="124"/>
      <c r="B228" s="56" t="s">
        <v>350</v>
      </c>
      <c r="C228" s="56" t="s">
        <v>322</v>
      </c>
      <c r="D228" s="60">
        <v>0.089</v>
      </c>
      <c r="E228" s="13">
        <f>D228+'ЦП Текущий дефицит, табл.1'!D228</f>
        <v>3.799</v>
      </c>
      <c r="F228" s="13">
        <v>4.9</v>
      </c>
      <c r="G228" s="14"/>
      <c r="H228" s="13">
        <f aca="true" t="shared" si="18" ref="H228:H291">E228-F228</f>
        <v>-1.1010000000000004</v>
      </c>
      <c r="I228" s="14">
        <v>0</v>
      </c>
      <c r="J228" s="13">
        <f aca="true" t="shared" si="19" ref="J228:J233">1.05*10</f>
        <v>10.5</v>
      </c>
      <c r="K228" s="13">
        <f t="shared" si="17"/>
        <v>11.601</v>
      </c>
      <c r="L228" s="123"/>
      <c r="M228" s="126"/>
    </row>
    <row r="229" spans="1:13" ht="28.5">
      <c r="A229" s="124"/>
      <c r="B229" s="56" t="s">
        <v>351</v>
      </c>
      <c r="C229" s="56" t="s">
        <v>322</v>
      </c>
      <c r="D229" s="60">
        <v>0.02</v>
      </c>
      <c r="E229" s="13">
        <f>D229+'ЦП Текущий дефицит, табл.1'!D229</f>
        <v>2.46</v>
      </c>
      <c r="F229" s="13">
        <v>3.21</v>
      </c>
      <c r="G229" s="14"/>
      <c r="H229" s="13">
        <f t="shared" si="18"/>
        <v>-0.75</v>
      </c>
      <c r="I229" s="14">
        <v>0</v>
      </c>
      <c r="J229" s="13">
        <f t="shared" si="19"/>
        <v>10.5</v>
      </c>
      <c r="K229" s="13">
        <f t="shared" si="17"/>
        <v>11.25</v>
      </c>
      <c r="L229" s="123"/>
      <c r="M229" s="126"/>
    </row>
    <row r="230" spans="1:13" ht="28.5">
      <c r="A230" s="124">
        <v>34</v>
      </c>
      <c r="B230" s="56" t="s">
        <v>193</v>
      </c>
      <c r="C230" s="56" t="s">
        <v>316</v>
      </c>
      <c r="D230" s="60">
        <v>0.44600000000000006</v>
      </c>
      <c r="E230" s="13">
        <f>D230+'ЦП Текущий дефицит, табл.1'!D230</f>
        <v>6.396</v>
      </c>
      <c r="F230" s="13">
        <f>F231+F232</f>
        <v>19.220000000000002</v>
      </c>
      <c r="G230" s="14">
        <v>120</v>
      </c>
      <c r="H230" s="13">
        <f t="shared" si="18"/>
        <v>-12.824000000000002</v>
      </c>
      <c r="I230" s="14">
        <v>0</v>
      </c>
      <c r="J230" s="13">
        <f t="shared" si="19"/>
        <v>10.5</v>
      </c>
      <c r="K230" s="13">
        <f t="shared" si="17"/>
        <v>23.324</v>
      </c>
      <c r="L230" s="123">
        <f>MIN(K230:K232)</f>
        <v>8.605</v>
      </c>
      <c r="M230" s="126" t="s">
        <v>365</v>
      </c>
    </row>
    <row r="231" spans="1:13" ht="28.5">
      <c r="A231" s="124"/>
      <c r="B231" s="56" t="s">
        <v>350</v>
      </c>
      <c r="C231" s="56">
        <v>10</v>
      </c>
      <c r="D231" s="60">
        <v>0.31100000000000005</v>
      </c>
      <c r="E231" s="13">
        <f>D231+'ЦП Текущий дефицит, табл.1'!D231</f>
        <v>2.381</v>
      </c>
      <c r="F231" s="13">
        <v>17.1</v>
      </c>
      <c r="G231" s="14"/>
      <c r="H231" s="13">
        <f t="shared" si="18"/>
        <v>-14.719000000000001</v>
      </c>
      <c r="I231" s="14">
        <v>0</v>
      </c>
      <c r="J231" s="13">
        <f t="shared" si="19"/>
        <v>10.5</v>
      </c>
      <c r="K231" s="13">
        <f t="shared" si="17"/>
        <v>25.219</v>
      </c>
      <c r="L231" s="123"/>
      <c r="M231" s="126"/>
    </row>
    <row r="232" spans="1:13" ht="28.5">
      <c r="A232" s="124"/>
      <c r="B232" s="56" t="s">
        <v>351</v>
      </c>
      <c r="C232" s="56">
        <v>10</v>
      </c>
      <c r="D232" s="60">
        <v>0.135</v>
      </c>
      <c r="E232" s="13">
        <f>D232+'ЦП Текущий дефицит, табл.1'!D232</f>
        <v>4.015</v>
      </c>
      <c r="F232" s="13">
        <v>2.12</v>
      </c>
      <c r="G232" s="14">
        <v>120</v>
      </c>
      <c r="H232" s="13">
        <f t="shared" si="18"/>
        <v>1.8949999999999996</v>
      </c>
      <c r="I232" s="14">
        <v>0</v>
      </c>
      <c r="J232" s="13">
        <f t="shared" si="19"/>
        <v>10.5</v>
      </c>
      <c r="K232" s="13">
        <f t="shared" si="17"/>
        <v>8.605</v>
      </c>
      <c r="L232" s="123"/>
      <c r="M232" s="126"/>
    </row>
    <row r="233" spans="1:13" ht="28.5">
      <c r="A233" s="55">
        <v>35</v>
      </c>
      <c r="B233" s="56" t="s">
        <v>194</v>
      </c>
      <c r="C233" s="56" t="s">
        <v>316</v>
      </c>
      <c r="D233" s="60"/>
      <c r="E233" s="13">
        <f>D233+'ЦП Текущий дефицит, табл.1'!D233</f>
        <v>0.28</v>
      </c>
      <c r="F233" s="13"/>
      <c r="G233" s="14"/>
      <c r="H233" s="13">
        <f t="shared" si="18"/>
        <v>0.28</v>
      </c>
      <c r="I233" s="14">
        <v>0</v>
      </c>
      <c r="J233" s="13">
        <f t="shared" si="19"/>
        <v>10.5</v>
      </c>
      <c r="K233" s="13">
        <f t="shared" si="17"/>
        <v>10.22</v>
      </c>
      <c r="L233" s="13">
        <f>K233</f>
        <v>10.22</v>
      </c>
      <c r="M233" s="28" t="s">
        <v>365</v>
      </c>
    </row>
    <row r="234" spans="1:13" ht="28.5">
      <c r="A234" s="124">
        <v>36</v>
      </c>
      <c r="B234" s="56" t="s">
        <v>195</v>
      </c>
      <c r="C234" s="56" t="s">
        <v>323</v>
      </c>
      <c r="D234" s="60">
        <v>1.041</v>
      </c>
      <c r="E234" s="13">
        <f>D234+'ЦП Текущий дефицит, табл.1'!D234</f>
        <v>17.141000000000002</v>
      </c>
      <c r="F234" s="13">
        <v>26.86</v>
      </c>
      <c r="G234" s="14">
        <v>120</v>
      </c>
      <c r="H234" s="13">
        <f t="shared" si="18"/>
        <v>-9.718999999999998</v>
      </c>
      <c r="I234" s="14">
        <v>0</v>
      </c>
      <c r="J234" s="13">
        <f aca="true" t="shared" si="20" ref="J234:J239">1.05*16</f>
        <v>16.8</v>
      </c>
      <c r="K234" s="13">
        <f t="shared" si="17"/>
        <v>26.519</v>
      </c>
      <c r="L234" s="123">
        <f>MIN(K234:K236)</f>
        <v>11.190000000000001</v>
      </c>
      <c r="M234" s="126" t="s">
        <v>365</v>
      </c>
    </row>
    <row r="235" spans="1:13" ht="28.5">
      <c r="A235" s="124"/>
      <c r="B235" s="56" t="s">
        <v>350</v>
      </c>
      <c r="C235" s="56" t="s">
        <v>323</v>
      </c>
      <c r="D235" s="60">
        <v>0.061</v>
      </c>
      <c r="E235" s="13">
        <f>D235+'ЦП Текущий дефицит, табл.1'!D235</f>
        <v>2.061</v>
      </c>
      <c r="F235" s="13">
        <v>17.4</v>
      </c>
      <c r="G235" s="14">
        <v>0</v>
      </c>
      <c r="H235" s="13">
        <f t="shared" si="18"/>
        <v>-15.338999999999999</v>
      </c>
      <c r="I235" s="14">
        <v>0</v>
      </c>
      <c r="J235" s="13">
        <f t="shared" si="20"/>
        <v>16.8</v>
      </c>
      <c r="K235" s="13">
        <f t="shared" si="17"/>
        <v>32.138999999999996</v>
      </c>
      <c r="L235" s="123"/>
      <c r="M235" s="126"/>
    </row>
    <row r="236" spans="1:13" ht="28.5">
      <c r="A236" s="124"/>
      <c r="B236" s="56" t="s">
        <v>351</v>
      </c>
      <c r="C236" s="56" t="s">
        <v>323</v>
      </c>
      <c r="D236" s="60">
        <v>0.97</v>
      </c>
      <c r="E236" s="13">
        <f>D236+'ЦП Текущий дефицит, табл.1'!D236</f>
        <v>15.07</v>
      </c>
      <c r="F236" s="13">
        <v>9.46</v>
      </c>
      <c r="G236" s="14"/>
      <c r="H236" s="13">
        <f t="shared" si="18"/>
        <v>5.609999999999999</v>
      </c>
      <c r="I236" s="14">
        <v>0</v>
      </c>
      <c r="J236" s="13">
        <f t="shared" si="20"/>
        <v>16.8</v>
      </c>
      <c r="K236" s="13">
        <f t="shared" si="17"/>
        <v>11.190000000000001</v>
      </c>
      <c r="L236" s="123"/>
      <c r="M236" s="126"/>
    </row>
    <row r="237" spans="1:13" ht="28.5">
      <c r="A237" s="124">
        <v>37</v>
      </c>
      <c r="B237" s="56" t="s">
        <v>196</v>
      </c>
      <c r="C237" s="56" t="s">
        <v>324</v>
      </c>
      <c r="D237" s="60">
        <v>0.39199999999999996</v>
      </c>
      <c r="E237" s="13">
        <f>D237+'ЦП Текущий дефицит, табл.1'!D237</f>
        <v>9.011999999999999</v>
      </c>
      <c r="F237" s="13">
        <f>F238+F239</f>
        <v>15.5</v>
      </c>
      <c r="G237" s="14">
        <v>120</v>
      </c>
      <c r="H237" s="13">
        <f t="shared" si="18"/>
        <v>-6.488000000000001</v>
      </c>
      <c r="I237" s="14">
        <v>0</v>
      </c>
      <c r="J237" s="13">
        <f t="shared" si="20"/>
        <v>16.8</v>
      </c>
      <c r="K237" s="13">
        <f t="shared" si="17"/>
        <v>23.288000000000004</v>
      </c>
      <c r="L237" s="123">
        <f>MIN(K237:K239)</f>
        <v>14.437000000000001</v>
      </c>
      <c r="M237" s="126" t="s">
        <v>365</v>
      </c>
    </row>
    <row r="238" spans="1:13" ht="28.5">
      <c r="A238" s="124"/>
      <c r="B238" s="56" t="s">
        <v>350</v>
      </c>
      <c r="C238" s="56">
        <v>16</v>
      </c>
      <c r="D238" s="60">
        <v>0.109</v>
      </c>
      <c r="E238" s="13">
        <f>D238+'ЦП Текущий дефицит, табл.1'!D238</f>
        <v>5.649</v>
      </c>
      <c r="F238" s="13">
        <v>14.5</v>
      </c>
      <c r="G238" s="14"/>
      <c r="H238" s="13">
        <f t="shared" si="18"/>
        <v>-8.850999999999999</v>
      </c>
      <c r="I238" s="14">
        <v>0</v>
      </c>
      <c r="J238" s="13">
        <f t="shared" si="20"/>
        <v>16.8</v>
      </c>
      <c r="K238" s="13">
        <f t="shared" si="17"/>
        <v>25.651</v>
      </c>
      <c r="L238" s="123"/>
      <c r="M238" s="126"/>
    </row>
    <row r="239" spans="1:13" ht="28.5">
      <c r="A239" s="124"/>
      <c r="B239" s="56" t="s">
        <v>351</v>
      </c>
      <c r="C239" s="56">
        <v>16</v>
      </c>
      <c r="D239" s="60">
        <v>0.283</v>
      </c>
      <c r="E239" s="13">
        <f>D239+'ЦП Текущий дефицит, табл.1'!D239</f>
        <v>3.363</v>
      </c>
      <c r="F239" s="13">
        <v>1</v>
      </c>
      <c r="G239" s="14">
        <v>120</v>
      </c>
      <c r="H239" s="13">
        <f t="shared" si="18"/>
        <v>2.363</v>
      </c>
      <c r="I239" s="14">
        <v>0</v>
      </c>
      <c r="J239" s="13">
        <f t="shared" si="20"/>
        <v>16.8</v>
      </c>
      <c r="K239" s="13">
        <f t="shared" si="17"/>
        <v>14.437000000000001</v>
      </c>
      <c r="L239" s="123"/>
      <c r="M239" s="126"/>
    </row>
    <row r="240" spans="1:13" ht="28.5">
      <c r="A240" s="124">
        <v>38</v>
      </c>
      <c r="B240" s="56" t="s">
        <v>197</v>
      </c>
      <c r="C240" s="56" t="s">
        <v>325</v>
      </c>
      <c r="D240" s="60">
        <v>0.052000000000000005</v>
      </c>
      <c r="E240" s="13">
        <f>D240+'ЦП Текущий дефицит, табл.1'!D240</f>
        <v>1.972</v>
      </c>
      <c r="F240" s="13">
        <f>F241+F242</f>
        <v>6.3100000000000005</v>
      </c>
      <c r="G240" s="14">
        <v>120</v>
      </c>
      <c r="H240" s="13">
        <f t="shared" si="18"/>
        <v>-4.338000000000001</v>
      </c>
      <c r="I240" s="14">
        <v>0</v>
      </c>
      <c r="J240" s="13">
        <f>1.05*6.3</f>
        <v>6.615</v>
      </c>
      <c r="K240" s="13">
        <f t="shared" si="17"/>
        <v>10.953000000000001</v>
      </c>
      <c r="L240" s="123">
        <f>MIN(K240:K242)</f>
        <v>7.686</v>
      </c>
      <c r="M240" s="126" t="s">
        <v>365</v>
      </c>
    </row>
    <row r="241" spans="1:13" ht="28.5">
      <c r="A241" s="124"/>
      <c r="B241" s="56" t="s">
        <v>350</v>
      </c>
      <c r="C241" s="56">
        <v>6.3</v>
      </c>
      <c r="D241" s="60">
        <v>0.033</v>
      </c>
      <c r="E241" s="13">
        <f>D241+'ЦП Текущий дефицит, табл.1'!D241</f>
        <v>1.7329999999999999</v>
      </c>
      <c r="F241" s="13">
        <v>5</v>
      </c>
      <c r="G241" s="14">
        <v>120</v>
      </c>
      <c r="H241" s="13">
        <f t="shared" si="18"/>
        <v>-3.2670000000000003</v>
      </c>
      <c r="I241" s="14">
        <v>0</v>
      </c>
      <c r="J241" s="13">
        <f>1.05*6.3</f>
        <v>6.615</v>
      </c>
      <c r="K241" s="13">
        <f t="shared" si="17"/>
        <v>9.882000000000001</v>
      </c>
      <c r="L241" s="123"/>
      <c r="M241" s="126"/>
    </row>
    <row r="242" spans="1:13" ht="28.5">
      <c r="A242" s="124"/>
      <c r="B242" s="56" t="s">
        <v>351</v>
      </c>
      <c r="C242" s="56">
        <v>6.3</v>
      </c>
      <c r="D242" s="60">
        <v>0.019</v>
      </c>
      <c r="E242" s="13">
        <f>D242+'ЦП Текущий дефицит, табл.1'!D242</f>
        <v>0.239</v>
      </c>
      <c r="F242" s="13">
        <v>1.31</v>
      </c>
      <c r="G242" s="14">
        <v>120</v>
      </c>
      <c r="H242" s="13">
        <f t="shared" si="18"/>
        <v>-1.0710000000000002</v>
      </c>
      <c r="I242" s="14">
        <v>0</v>
      </c>
      <c r="J242" s="13">
        <f>1.05*6.3</f>
        <v>6.615</v>
      </c>
      <c r="K242" s="13">
        <f t="shared" si="17"/>
        <v>7.686</v>
      </c>
      <c r="L242" s="123"/>
      <c r="M242" s="126"/>
    </row>
    <row r="243" spans="1:13" ht="15">
      <c r="A243" s="55">
        <v>39</v>
      </c>
      <c r="B243" s="56" t="s">
        <v>198</v>
      </c>
      <c r="C243" s="56" t="s">
        <v>326</v>
      </c>
      <c r="D243" s="60"/>
      <c r="E243" s="13">
        <f>D243+'ЦП Текущий дефицит, табл.1'!D243</f>
        <v>0.79</v>
      </c>
      <c r="F243" s="13">
        <v>0.1</v>
      </c>
      <c r="G243" s="14">
        <v>120</v>
      </c>
      <c r="H243" s="13">
        <f t="shared" si="18"/>
        <v>0.6900000000000001</v>
      </c>
      <c r="I243" s="14">
        <v>0</v>
      </c>
      <c r="J243" s="13">
        <f>1.05*2.5</f>
        <v>2.625</v>
      </c>
      <c r="K243" s="13">
        <f t="shared" si="17"/>
        <v>1.935</v>
      </c>
      <c r="L243" s="13">
        <f>K243</f>
        <v>1.935</v>
      </c>
      <c r="M243" s="28" t="s">
        <v>365</v>
      </c>
    </row>
    <row r="244" spans="1:13" ht="28.5">
      <c r="A244" s="124">
        <v>40</v>
      </c>
      <c r="B244" s="56" t="s">
        <v>199</v>
      </c>
      <c r="C244" s="56" t="s">
        <v>324</v>
      </c>
      <c r="D244" s="60">
        <v>0.179</v>
      </c>
      <c r="E244" s="13">
        <f>D244+'ЦП Текущий дефицит, табл.1'!D244</f>
        <v>9.809000000000001</v>
      </c>
      <c r="F244" s="13">
        <f>F245+F246</f>
        <v>6.9</v>
      </c>
      <c r="G244" s="14">
        <v>120</v>
      </c>
      <c r="H244" s="13">
        <f t="shared" si="18"/>
        <v>2.9090000000000007</v>
      </c>
      <c r="I244" s="14">
        <v>0</v>
      </c>
      <c r="J244" s="13">
        <f>1.05*16</f>
        <v>16.8</v>
      </c>
      <c r="K244" s="13">
        <f t="shared" si="17"/>
        <v>13.891</v>
      </c>
      <c r="L244" s="123">
        <f>MIN(K244:K246)</f>
        <v>13.891</v>
      </c>
      <c r="M244" s="126" t="s">
        <v>365</v>
      </c>
    </row>
    <row r="245" spans="1:13" ht="28.5">
      <c r="A245" s="124"/>
      <c r="B245" s="56" t="s">
        <v>350</v>
      </c>
      <c r="C245" s="56">
        <v>16</v>
      </c>
      <c r="D245" s="60">
        <v>0.159</v>
      </c>
      <c r="E245" s="13">
        <f>D245+'ЦП Текущий дефицит, табл.1'!D245</f>
        <v>4.529</v>
      </c>
      <c r="F245" s="13">
        <v>3.5</v>
      </c>
      <c r="G245" s="14"/>
      <c r="H245" s="13">
        <f t="shared" si="18"/>
        <v>1.029</v>
      </c>
      <c r="I245" s="14">
        <v>0</v>
      </c>
      <c r="J245" s="13">
        <f>1.05*16</f>
        <v>16.8</v>
      </c>
      <c r="K245" s="13">
        <f t="shared" si="17"/>
        <v>15.771</v>
      </c>
      <c r="L245" s="123"/>
      <c r="M245" s="126"/>
    </row>
    <row r="246" spans="1:13" ht="28.5">
      <c r="A246" s="124"/>
      <c r="B246" s="56" t="s">
        <v>351</v>
      </c>
      <c r="C246" s="56">
        <v>16</v>
      </c>
      <c r="D246" s="60">
        <v>0.02</v>
      </c>
      <c r="E246" s="13">
        <f>D246+'ЦП Текущий дефицит, табл.1'!D246</f>
        <v>5.279999999999999</v>
      </c>
      <c r="F246" s="13">
        <v>3.4</v>
      </c>
      <c r="G246" s="14">
        <v>120</v>
      </c>
      <c r="H246" s="13">
        <f t="shared" si="18"/>
        <v>1.8799999999999994</v>
      </c>
      <c r="I246" s="14">
        <v>0</v>
      </c>
      <c r="J246" s="13">
        <f>1.05*16</f>
        <v>16.8</v>
      </c>
      <c r="K246" s="13">
        <f t="shared" si="17"/>
        <v>14.920000000000002</v>
      </c>
      <c r="L246" s="123"/>
      <c r="M246" s="126"/>
    </row>
    <row r="247" spans="1:13" ht="28.5">
      <c r="A247" s="124">
        <v>41</v>
      </c>
      <c r="B247" s="56" t="s">
        <v>200</v>
      </c>
      <c r="C247" s="56" t="s">
        <v>327</v>
      </c>
      <c r="D247" s="60">
        <v>0</v>
      </c>
      <c r="E247" s="13">
        <f>D247+'ЦП Текущий дефицит, табл.1'!D247</f>
        <v>32.12</v>
      </c>
      <c r="F247" s="13">
        <v>6.5</v>
      </c>
      <c r="G247" s="14">
        <v>0</v>
      </c>
      <c r="H247" s="13">
        <f t="shared" si="18"/>
        <v>25.619999999999997</v>
      </c>
      <c r="I247" s="14">
        <v>0</v>
      </c>
      <c r="J247" s="13">
        <f>1.05*25</f>
        <v>26.25</v>
      </c>
      <c r="K247" s="13">
        <f t="shared" si="17"/>
        <v>0.6300000000000026</v>
      </c>
      <c r="L247" s="123">
        <f>MIN(K247:K249)</f>
        <v>0.6300000000000026</v>
      </c>
      <c r="M247" s="134" t="s">
        <v>365</v>
      </c>
    </row>
    <row r="248" spans="1:13" ht="28.5">
      <c r="A248" s="124"/>
      <c r="B248" s="56" t="s">
        <v>350</v>
      </c>
      <c r="C248" s="56">
        <v>25</v>
      </c>
      <c r="D248" s="60"/>
      <c r="E248" s="13">
        <f>D248+'ЦП Текущий дефицит, табл.1'!D248</f>
        <v>0</v>
      </c>
      <c r="F248" s="13"/>
      <c r="G248" s="14"/>
      <c r="H248" s="13">
        <f t="shared" si="18"/>
        <v>0</v>
      </c>
      <c r="I248" s="14">
        <v>0</v>
      </c>
      <c r="J248" s="13">
        <f>1.05*25</f>
        <v>26.25</v>
      </c>
      <c r="K248" s="13">
        <f t="shared" si="17"/>
        <v>26.25</v>
      </c>
      <c r="L248" s="123"/>
      <c r="M248" s="134"/>
    </row>
    <row r="249" spans="1:13" ht="28.5">
      <c r="A249" s="124"/>
      <c r="B249" s="56" t="s">
        <v>351</v>
      </c>
      <c r="C249" s="56">
        <v>25</v>
      </c>
      <c r="D249" s="60"/>
      <c r="E249" s="13">
        <f>D249+'ЦП Текущий дефицит, табл.1'!D249</f>
        <v>32.12</v>
      </c>
      <c r="F249" s="13">
        <v>6.5</v>
      </c>
      <c r="G249" s="14">
        <v>0</v>
      </c>
      <c r="H249" s="13">
        <f t="shared" si="18"/>
        <v>25.619999999999997</v>
      </c>
      <c r="I249" s="14">
        <v>0</v>
      </c>
      <c r="J249" s="13">
        <f>1.05*25</f>
        <v>26.25</v>
      </c>
      <c r="K249" s="13">
        <f t="shared" si="17"/>
        <v>0.6300000000000026</v>
      </c>
      <c r="L249" s="123"/>
      <c r="M249" s="134"/>
    </row>
    <row r="250" spans="1:13" ht="28.5">
      <c r="A250" s="55">
        <v>42</v>
      </c>
      <c r="B250" s="56" t="s">
        <v>201</v>
      </c>
      <c r="C250" s="56" t="s">
        <v>328</v>
      </c>
      <c r="D250" s="60"/>
      <c r="E250" s="13">
        <f>D250+'ЦП Текущий дефицит, табл.1'!D250</f>
        <v>23.2</v>
      </c>
      <c r="F250" s="13">
        <v>0</v>
      </c>
      <c r="G250" s="14">
        <v>0</v>
      </c>
      <c r="H250" s="13">
        <f t="shared" si="18"/>
        <v>23.2</v>
      </c>
      <c r="I250" s="14">
        <v>0</v>
      </c>
      <c r="J250" s="13">
        <f>1.05*63</f>
        <v>66.15</v>
      </c>
      <c r="K250" s="13">
        <f t="shared" si="17"/>
        <v>42.95</v>
      </c>
      <c r="L250" s="13">
        <f>K250</f>
        <v>42.95</v>
      </c>
      <c r="M250" s="28" t="s">
        <v>365</v>
      </c>
    </row>
    <row r="251" spans="1:13" ht="15">
      <c r="A251" s="55">
        <v>43</v>
      </c>
      <c r="B251" s="56" t="s">
        <v>202</v>
      </c>
      <c r="C251" s="56" t="s">
        <v>329</v>
      </c>
      <c r="D251" s="60"/>
      <c r="E251" s="13">
        <f>D251+'ЦП Текущий дефицит, табл.1'!D251</f>
        <v>5.92</v>
      </c>
      <c r="F251" s="13">
        <v>0</v>
      </c>
      <c r="G251" s="14">
        <v>0</v>
      </c>
      <c r="H251" s="13">
        <f t="shared" si="18"/>
        <v>5.92</v>
      </c>
      <c r="I251" s="14">
        <v>0</v>
      </c>
      <c r="J251" s="13">
        <f>1.05*6.3</f>
        <v>6.615</v>
      </c>
      <c r="K251" s="13">
        <f t="shared" si="17"/>
        <v>0.6950000000000003</v>
      </c>
      <c r="L251" s="13">
        <f>K251</f>
        <v>0.6950000000000003</v>
      </c>
      <c r="M251" s="28" t="s">
        <v>365</v>
      </c>
    </row>
    <row r="252" spans="1:13" ht="28.5">
      <c r="A252" s="124">
        <v>44</v>
      </c>
      <c r="B252" s="56" t="s">
        <v>203</v>
      </c>
      <c r="C252" s="56" t="s">
        <v>330</v>
      </c>
      <c r="D252" s="60">
        <v>0.007</v>
      </c>
      <c r="E252" s="13">
        <f>D252+'ЦП Текущий дефицит, табл.1'!D252</f>
        <v>3.407</v>
      </c>
      <c r="F252" s="13">
        <v>15.7</v>
      </c>
      <c r="G252" s="14">
        <v>120</v>
      </c>
      <c r="H252" s="13">
        <f t="shared" si="18"/>
        <v>-12.293</v>
      </c>
      <c r="I252" s="14">
        <v>0</v>
      </c>
      <c r="J252" s="13">
        <f>1.05*10</f>
        <v>10.5</v>
      </c>
      <c r="K252" s="13">
        <f t="shared" si="17"/>
        <v>22.793</v>
      </c>
      <c r="L252" s="123">
        <f>MIN(K252:K254)</f>
        <v>15.493</v>
      </c>
      <c r="M252" s="126" t="s">
        <v>365</v>
      </c>
    </row>
    <row r="253" spans="1:13" ht="28.5">
      <c r="A253" s="124"/>
      <c r="B253" s="56" t="s">
        <v>350</v>
      </c>
      <c r="C253" s="56">
        <v>10</v>
      </c>
      <c r="D253" s="60">
        <v>0</v>
      </c>
      <c r="E253" s="13">
        <f>D253+'ЦП Текущий дефицит, табл.1'!D253</f>
        <v>2</v>
      </c>
      <c r="F253" s="13">
        <v>9.3</v>
      </c>
      <c r="G253" s="14"/>
      <c r="H253" s="13">
        <f t="shared" si="18"/>
        <v>-7.300000000000001</v>
      </c>
      <c r="I253" s="14">
        <v>0</v>
      </c>
      <c r="J253" s="13">
        <f>1.05*10</f>
        <v>10.5</v>
      </c>
      <c r="K253" s="13">
        <f t="shared" si="17"/>
        <v>17.8</v>
      </c>
      <c r="L253" s="123"/>
      <c r="M253" s="126"/>
    </row>
    <row r="254" spans="1:13" ht="28.5">
      <c r="A254" s="124"/>
      <c r="B254" s="56" t="s">
        <v>351</v>
      </c>
      <c r="C254" s="56">
        <v>10</v>
      </c>
      <c r="D254" s="60">
        <v>0.007</v>
      </c>
      <c r="E254" s="13">
        <f>D254+'ЦП Текущий дефицит, табл.1'!D254</f>
        <v>1.4069999999999998</v>
      </c>
      <c r="F254" s="13">
        <v>6.4</v>
      </c>
      <c r="G254" s="14"/>
      <c r="H254" s="13">
        <f t="shared" si="18"/>
        <v>-4.993</v>
      </c>
      <c r="I254" s="14">
        <v>0</v>
      </c>
      <c r="J254" s="13">
        <f>1.05*10</f>
        <v>10.5</v>
      </c>
      <c r="K254" s="13">
        <f t="shared" si="17"/>
        <v>15.493</v>
      </c>
      <c r="L254" s="123"/>
      <c r="M254" s="126"/>
    </row>
    <row r="255" spans="1:13" ht="28.5">
      <c r="A255" s="124">
        <v>45</v>
      </c>
      <c r="B255" s="56" t="s">
        <v>204</v>
      </c>
      <c r="C255" s="56" t="s">
        <v>329</v>
      </c>
      <c r="D255" s="60">
        <v>1.5150000000000001</v>
      </c>
      <c r="E255" s="13">
        <f>D255+'ЦП Текущий дефицит, табл.1'!D255</f>
        <v>4.415</v>
      </c>
      <c r="F255" s="13">
        <f>F256+F257</f>
        <v>21.400000000000002</v>
      </c>
      <c r="G255" s="14">
        <v>45</v>
      </c>
      <c r="H255" s="13">
        <f t="shared" si="18"/>
        <v>-16.985000000000003</v>
      </c>
      <c r="I255" s="14">
        <v>0</v>
      </c>
      <c r="J255" s="13">
        <f>1.05*6.3</f>
        <v>6.615</v>
      </c>
      <c r="K255" s="13">
        <f t="shared" si="17"/>
        <v>23.6</v>
      </c>
      <c r="L255" s="123">
        <f>MIN(K255:K257)</f>
        <v>8.907</v>
      </c>
      <c r="M255" s="126" t="s">
        <v>365</v>
      </c>
    </row>
    <row r="256" spans="1:13" ht="28.5">
      <c r="A256" s="124"/>
      <c r="B256" s="56" t="s">
        <v>350</v>
      </c>
      <c r="C256" s="56" t="s">
        <v>329</v>
      </c>
      <c r="D256" s="60">
        <v>1.417</v>
      </c>
      <c r="E256" s="13">
        <f>D256+'ЦП Текущий дефицит, табл.1'!D256</f>
        <v>3.367</v>
      </c>
      <c r="F256" s="13">
        <v>17.8</v>
      </c>
      <c r="G256" s="14"/>
      <c r="H256" s="13">
        <f t="shared" si="18"/>
        <v>-14.433</v>
      </c>
      <c r="I256" s="14">
        <v>0</v>
      </c>
      <c r="J256" s="13">
        <f>1.05*6.3</f>
        <v>6.615</v>
      </c>
      <c r="K256" s="13">
        <f t="shared" si="17"/>
        <v>21.048000000000002</v>
      </c>
      <c r="L256" s="123"/>
      <c r="M256" s="126"/>
    </row>
    <row r="257" spans="1:13" ht="28.5">
      <c r="A257" s="124"/>
      <c r="B257" s="56" t="s">
        <v>351</v>
      </c>
      <c r="C257" s="56" t="s">
        <v>329</v>
      </c>
      <c r="D257" s="60">
        <v>0.098</v>
      </c>
      <c r="E257" s="13">
        <f>D257+'ЦП Текущий дефицит, табл.1'!D257</f>
        <v>1.308</v>
      </c>
      <c r="F257" s="13">
        <v>3.6</v>
      </c>
      <c r="G257" s="14">
        <v>45</v>
      </c>
      <c r="H257" s="13">
        <f t="shared" si="18"/>
        <v>-2.292</v>
      </c>
      <c r="I257" s="14">
        <v>0</v>
      </c>
      <c r="J257" s="13">
        <f>1.05*6.3</f>
        <v>6.615</v>
      </c>
      <c r="K257" s="13">
        <f t="shared" si="17"/>
        <v>8.907</v>
      </c>
      <c r="L257" s="123"/>
      <c r="M257" s="126"/>
    </row>
    <row r="258" spans="1:13" ht="28.5">
      <c r="A258" s="124">
        <v>46</v>
      </c>
      <c r="B258" s="56" t="s">
        <v>205</v>
      </c>
      <c r="C258" s="56" t="s">
        <v>331</v>
      </c>
      <c r="D258" s="60">
        <v>0.5900000000000001</v>
      </c>
      <c r="E258" s="13">
        <f>D258+'ЦП Текущий дефицит, табл.1'!D258</f>
        <v>20.68</v>
      </c>
      <c r="F258" s="13">
        <f>F259+F260</f>
        <v>3.25</v>
      </c>
      <c r="G258" s="14">
        <v>10</v>
      </c>
      <c r="H258" s="13">
        <f t="shared" si="18"/>
        <v>17.43</v>
      </c>
      <c r="I258" s="14">
        <v>0</v>
      </c>
      <c r="J258" s="13">
        <f>1.05*31.5</f>
        <v>33.075</v>
      </c>
      <c r="K258" s="13">
        <f t="shared" si="17"/>
        <v>15.645000000000003</v>
      </c>
      <c r="L258" s="123">
        <f>MIN(K258:K260)</f>
        <v>15.645000000000003</v>
      </c>
      <c r="M258" s="126" t="s">
        <v>365</v>
      </c>
    </row>
    <row r="259" spans="1:13" ht="28.5">
      <c r="A259" s="124"/>
      <c r="B259" s="56" t="s">
        <v>350</v>
      </c>
      <c r="C259" s="56">
        <v>31.5</v>
      </c>
      <c r="D259" s="60">
        <v>0.5720000000000001</v>
      </c>
      <c r="E259" s="13">
        <f>D259+'ЦП Текущий дефицит, табл.1'!D259</f>
        <v>14.802</v>
      </c>
      <c r="F259" s="13">
        <v>1.7</v>
      </c>
      <c r="G259" s="14"/>
      <c r="H259" s="13">
        <f t="shared" si="18"/>
        <v>13.102</v>
      </c>
      <c r="I259" s="14">
        <v>0</v>
      </c>
      <c r="J259" s="13">
        <f>1.05*31.5</f>
        <v>33.075</v>
      </c>
      <c r="K259" s="13">
        <f t="shared" si="17"/>
        <v>19.973000000000003</v>
      </c>
      <c r="L259" s="123"/>
      <c r="M259" s="126"/>
    </row>
    <row r="260" spans="1:13" ht="28.5">
      <c r="A260" s="124"/>
      <c r="B260" s="56" t="s">
        <v>351</v>
      </c>
      <c r="C260" s="56">
        <v>31.5</v>
      </c>
      <c r="D260" s="60">
        <v>0.018</v>
      </c>
      <c r="E260" s="13">
        <f>D260+'ЦП Текущий дефицит, табл.1'!D260</f>
        <v>5.878</v>
      </c>
      <c r="F260" s="13">
        <v>1.55</v>
      </c>
      <c r="G260" s="14">
        <v>120</v>
      </c>
      <c r="H260" s="13">
        <f t="shared" si="18"/>
        <v>4.328</v>
      </c>
      <c r="I260" s="14">
        <v>0</v>
      </c>
      <c r="J260" s="13">
        <f>1.05*31.5</f>
        <v>33.075</v>
      </c>
      <c r="K260" s="13">
        <f t="shared" si="17"/>
        <v>28.747000000000003</v>
      </c>
      <c r="L260" s="123"/>
      <c r="M260" s="126"/>
    </row>
    <row r="261" spans="1:13" ht="28.5">
      <c r="A261" s="124">
        <v>47</v>
      </c>
      <c r="B261" s="56" t="s">
        <v>206</v>
      </c>
      <c r="C261" s="56" t="s">
        <v>323</v>
      </c>
      <c r="D261" s="60">
        <v>4.247</v>
      </c>
      <c r="E261" s="13">
        <f>D261+'ЦП Текущий дефицит, табл.1'!D261</f>
        <v>23.197</v>
      </c>
      <c r="F261" s="13">
        <v>11</v>
      </c>
      <c r="G261" s="14">
        <v>120</v>
      </c>
      <c r="H261" s="13">
        <f t="shared" si="18"/>
        <v>12.197</v>
      </c>
      <c r="I261" s="14">
        <v>0</v>
      </c>
      <c r="J261" s="13">
        <f>1.05*16</f>
        <v>16.8</v>
      </c>
      <c r="K261" s="13">
        <f t="shared" si="17"/>
        <v>4.6030000000000015</v>
      </c>
      <c r="L261" s="123">
        <f>MIN(K261:K263)</f>
        <v>4.6030000000000015</v>
      </c>
      <c r="M261" s="126" t="s">
        <v>365</v>
      </c>
    </row>
    <row r="262" spans="1:13" ht="28.5">
      <c r="A262" s="124"/>
      <c r="B262" s="56" t="s">
        <v>350</v>
      </c>
      <c r="C262" s="56" t="s">
        <v>323</v>
      </c>
      <c r="D262" s="60">
        <v>4.189</v>
      </c>
      <c r="E262" s="13">
        <f>D262+'ЦП Текущий дефицит, табл.1'!D262</f>
        <v>17.089</v>
      </c>
      <c r="F262" s="13">
        <v>7</v>
      </c>
      <c r="G262" s="14"/>
      <c r="H262" s="13">
        <f t="shared" si="18"/>
        <v>10.088999999999999</v>
      </c>
      <c r="I262" s="14">
        <v>0</v>
      </c>
      <c r="J262" s="13">
        <f>1.05*16</f>
        <v>16.8</v>
      </c>
      <c r="K262" s="13">
        <f t="shared" si="17"/>
        <v>6.711000000000002</v>
      </c>
      <c r="L262" s="123"/>
      <c r="M262" s="126"/>
    </row>
    <row r="263" spans="1:13" ht="28.5">
      <c r="A263" s="124"/>
      <c r="B263" s="56" t="s">
        <v>351</v>
      </c>
      <c r="C263" s="56" t="s">
        <v>323</v>
      </c>
      <c r="D263" s="60">
        <v>0.058</v>
      </c>
      <c r="E263" s="13">
        <f>D263+'ЦП Текущий дефицит, табл.1'!D263</f>
        <v>6.108</v>
      </c>
      <c r="F263" s="13">
        <v>4</v>
      </c>
      <c r="G263" s="14">
        <v>120</v>
      </c>
      <c r="H263" s="13">
        <f t="shared" si="18"/>
        <v>2.1079999999999997</v>
      </c>
      <c r="I263" s="14">
        <v>0</v>
      </c>
      <c r="J263" s="13">
        <f>1.05*16</f>
        <v>16.8</v>
      </c>
      <c r="K263" s="13">
        <f t="shared" si="17"/>
        <v>14.692</v>
      </c>
      <c r="L263" s="123"/>
      <c r="M263" s="126"/>
    </row>
    <row r="264" spans="1:13" ht="28.5">
      <c r="A264" s="55">
        <v>48</v>
      </c>
      <c r="B264" s="56" t="s">
        <v>207</v>
      </c>
      <c r="C264" s="56" t="s">
        <v>327</v>
      </c>
      <c r="D264" s="60"/>
      <c r="E264" s="13">
        <f>D264+'ЦП Текущий дефицит, табл.1'!D264</f>
        <v>6.91</v>
      </c>
      <c r="F264" s="13">
        <v>0</v>
      </c>
      <c r="G264" s="14">
        <v>0</v>
      </c>
      <c r="H264" s="13">
        <f t="shared" si="18"/>
        <v>6.91</v>
      </c>
      <c r="I264" s="14">
        <v>0</v>
      </c>
      <c r="J264" s="13">
        <f>1.05*25</f>
        <v>26.25</v>
      </c>
      <c r="K264" s="13">
        <f t="shared" si="17"/>
        <v>19.34</v>
      </c>
      <c r="L264" s="13">
        <f>K264</f>
        <v>19.34</v>
      </c>
      <c r="M264" s="28" t="s">
        <v>365</v>
      </c>
    </row>
    <row r="265" spans="1:13" ht="15">
      <c r="A265" s="55">
        <v>49</v>
      </c>
      <c r="B265" s="56" t="s">
        <v>208</v>
      </c>
      <c r="C265" s="56" t="s">
        <v>330</v>
      </c>
      <c r="D265" s="60"/>
      <c r="E265" s="13">
        <f>D265+'ЦП Текущий дефицит, табл.1'!D265</f>
        <v>1.19</v>
      </c>
      <c r="F265" s="13">
        <v>0</v>
      </c>
      <c r="G265" s="14">
        <v>0</v>
      </c>
      <c r="H265" s="13">
        <f t="shared" si="18"/>
        <v>1.19</v>
      </c>
      <c r="I265" s="14">
        <v>0</v>
      </c>
      <c r="J265" s="13">
        <f>1.05*10</f>
        <v>10.5</v>
      </c>
      <c r="K265" s="13">
        <f t="shared" si="17"/>
        <v>9.31</v>
      </c>
      <c r="L265" s="13">
        <f>K265</f>
        <v>9.31</v>
      </c>
      <c r="M265" s="28" t="s">
        <v>365</v>
      </c>
    </row>
    <row r="266" spans="1:13" ht="28.5">
      <c r="A266" s="55">
        <v>50</v>
      </c>
      <c r="B266" s="56" t="s">
        <v>209</v>
      </c>
      <c r="C266" s="56" t="s">
        <v>325</v>
      </c>
      <c r="D266" s="60">
        <v>0.11774000000000001</v>
      </c>
      <c r="E266" s="13">
        <f>D266+'ЦП Текущий дефицит, табл.1'!D266</f>
        <v>3.73774</v>
      </c>
      <c r="F266" s="13">
        <v>0.7</v>
      </c>
      <c r="G266" s="14">
        <v>120</v>
      </c>
      <c r="H266" s="13">
        <f t="shared" si="18"/>
        <v>3.0377400000000003</v>
      </c>
      <c r="I266" s="14">
        <v>0</v>
      </c>
      <c r="J266" s="13">
        <f>1.05*6.3</f>
        <v>6.615</v>
      </c>
      <c r="K266" s="13">
        <f t="shared" si="17"/>
        <v>3.57726</v>
      </c>
      <c r="L266" s="13">
        <f>K266</f>
        <v>3.57726</v>
      </c>
      <c r="M266" s="28" t="s">
        <v>365</v>
      </c>
    </row>
    <row r="267" spans="1:13" ht="28.5">
      <c r="A267" s="124">
        <v>51</v>
      </c>
      <c r="B267" s="56" t="s">
        <v>210</v>
      </c>
      <c r="C267" s="56" t="s">
        <v>327</v>
      </c>
      <c r="D267" s="60">
        <v>1.325</v>
      </c>
      <c r="E267" s="13">
        <f>D267+'ЦП Текущий дефицит, табл.1'!D267</f>
        <v>17.825</v>
      </c>
      <c r="F267" s="13">
        <f>F268+F269</f>
        <v>29</v>
      </c>
      <c r="G267" s="14">
        <v>120</v>
      </c>
      <c r="H267" s="13">
        <f t="shared" si="18"/>
        <v>-11.175</v>
      </c>
      <c r="I267" s="14">
        <v>0</v>
      </c>
      <c r="J267" s="13">
        <f aca="true" t="shared" si="21" ref="J267:J272">1.05*25</f>
        <v>26.25</v>
      </c>
      <c r="K267" s="13">
        <f t="shared" si="17"/>
        <v>37.425</v>
      </c>
      <c r="L267" s="123">
        <f>MIN(K267:K269)</f>
        <v>27.25</v>
      </c>
      <c r="M267" s="126" t="s">
        <v>365</v>
      </c>
    </row>
    <row r="268" spans="1:13" ht="28.5">
      <c r="A268" s="124"/>
      <c r="B268" s="56" t="s">
        <v>350</v>
      </c>
      <c r="C268" s="56">
        <v>25</v>
      </c>
      <c r="D268" s="60">
        <v>0.499</v>
      </c>
      <c r="E268" s="13">
        <f>D268+'ЦП Текущий дефицит, табл.1'!D268</f>
        <v>6.899</v>
      </c>
      <c r="F268" s="13">
        <v>17.1</v>
      </c>
      <c r="G268" s="14"/>
      <c r="H268" s="13">
        <f t="shared" si="18"/>
        <v>-10.201</v>
      </c>
      <c r="I268" s="14">
        <v>0</v>
      </c>
      <c r="J268" s="13">
        <f t="shared" si="21"/>
        <v>26.25</v>
      </c>
      <c r="K268" s="13">
        <f t="shared" si="17"/>
        <v>36.451</v>
      </c>
      <c r="L268" s="123"/>
      <c r="M268" s="126"/>
    </row>
    <row r="269" spans="1:13" ht="28.5">
      <c r="A269" s="124"/>
      <c r="B269" s="56" t="s">
        <v>351</v>
      </c>
      <c r="C269" s="56">
        <v>25</v>
      </c>
      <c r="D269" s="60">
        <v>0.8</v>
      </c>
      <c r="E269" s="13">
        <f>D269+'ЦП Текущий дефицит, табл.1'!D269</f>
        <v>10.9</v>
      </c>
      <c r="F269" s="13">
        <v>11.9</v>
      </c>
      <c r="G269" s="14"/>
      <c r="H269" s="13">
        <f t="shared" si="18"/>
        <v>-1</v>
      </c>
      <c r="I269" s="14">
        <v>0</v>
      </c>
      <c r="J269" s="13">
        <f t="shared" si="21"/>
        <v>26.25</v>
      </c>
      <c r="K269" s="13">
        <f t="shared" si="17"/>
        <v>27.25</v>
      </c>
      <c r="L269" s="123"/>
      <c r="M269" s="126"/>
    </row>
    <row r="270" spans="1:13" ht="28.5">
      <c r="A270" s="124">
        <v>52</v>
      </c>
      <c r="B270" s="56" t="s">
        <v>211</v>
      </c>
      <c r="C270" s="56" t="s">
        <v>327</v>
      </c>
      <c r="D270" s="60">
        <v>6.661</v>
      </c>
      <c r="E270" s="13">
        <f>D270+'ЦП Текущий дефицит, табл.1'!D270</f>
        <v>20.261</v>
      </c>
      <c r="F270" s="13">
        <v>0</v>
      </c>
      <c r="G270" s="14">
        <v>0</v>
      </c>
      <c r="H270" s="13">
        <f t="shared" si="18"/>
        <v>20.261</v>
      </c>
      <c r="I270" s="14">
        <v>0</v>
      </c>
      <c r="J270" s="13">
        <f t="shared" si="21"/>
        <v>26.25</v>
      </c>
      <c r="K270" s="13">
        <f t="shared" si="17"/>
        <v>5.989000000000001</v>
      </c>
      <c r="L270" s="123">
        <f>MIN(K270:K272)</f>
        <v>5.989000000000001</v>
      </c>
      <c r="M270" s="126" t="s">
        <v>365</v>
      </c>
    </row>
    <row r="271" spans="1:13" ht="28.5">
      <c r="A271" s="124"/>
      <c r="B271" s="56" t="s">
        <v>350</v>
      </c>
      <c r="C271" s="56">
        <v>25</v>
      </c>
      <c r="D271" s="60">
        <v>1.161</v>
      </c>
      <c r="E271" s="13">
        <f>D271+'ЦП Текущий дефицит, табл.1'!D271</f>
        <v>5.061</v>
      </c>
      <c r="F271" s="13"/>
      <c r="G271" s="14"/>
      <c r="H271" s="13">
        <f t="shared" si="18"/>
        <v>5.061</v>
      </c>
      <c r="I271" s="14">
        <v>0</v>
      </c>
      <c r="J271" s="13">
        <f t="shared" si="21"/>
        <v>26.25</v>
      </c>
      <c r="K271" s="13">
        <f t="shared" si="17"/>
        <v>21.189</v>
      </c>
      <c r="L271" s="123"/>
      <c r="M271" s="126"/>
    </row>
    <row r="272" spans="1:13" ht="28.5">
      <c r="A272" s="124"/>
      <c r="B272" s="56" t="s">
        <v>351</v>
      </c>
      <c r="C272" s="56">
        <v>25</v>
      </c>
      <c r="D272" s="60">
        <v>5.5</v>
      </c>
      <c r="E272" s="13">
        <f>D272+'ЦП Текущий дефицит, табл.1'!D272</f>
        <v>15.2</v>
      </c>
      <c r="F272" s="13">
        <v>0</v>
      </c>
      <c r="G272" s="14">
        <v>0</v>
      </c>
      <c r="H272" s="13">
        <f t="shared" si="18"/>
        <v>15.2</v>
      </c>
      <c r="I272" s="14">
        <v>0</v>
      </c>
      <c r="J272" s="13">
        <f t="shared" si="21"/>
        <v>26.25</v>
      </c>
      <c r="K272" s="13">
        <f t="shared" si="17"/>
        <v>11.05</v>
      </c>
      <c r="L272" s="123"/>
      <c r="M272" s="126"/>
    </row>
    <row r="273" spans="1:13" ht="28.5">
      <c r="A273" s="124">
        <v>53</v>
      </c>
      <c r="B273" s="56" t="s">
        <v>212</v>
      </c>
      <c r="C273" s="56" t="s">
        <v>330</v>
      </c>
      <c r="D273" s="60">
        <v>0.059000000000000004</v>
      </c>
      <c r="E273" s="13">
        <f>D273+'ЦП Текущий дефицит, табл.1'!D273</f>
        <v>5.569</v>
      </c>
      <c r="F273" s="13">
        <f>F274+F275</f>
        <v>3.44</v>
      </c>
      <c r="G273" s="14">
        <v>120</v>
      </c>
      <c r="H273" s="13">
        <f t="shared" si="18"/>
        <v>2.129</v>
      </c>
      <c r="I273" s="14">
        <v>0</v>
      </c>
      <c r="J273" s="13">
        <f>1.05*10</f>
        <v>10.5</v>
      </c>
      <c r="K273" s="13">
        <f t="shared" si="17"/>
        <v>8.371</v>
      </c>
      <c r="L273" s="123">
        <f>MIN(K273:K275)</f>
        <v>7.588000000000001</v>
      </c>
      <c r="M273" s="126" t="s">
        <v>365</v>
      </c>
    </row>
    <row r="274" spans="1:13" ht="28.5">
      <c r="A274" s="124"/>
      <c r="B274" s="56" t="s">
        <v>350</v>
      </c>
      <c r="C274" s="56">
        <v>10</v>
      </c>
      <c r="D274" s="60">
        <v>0.017</v>
      </c>
      <c r="E274" s="13">
        <f>D274+'ЦП Текущий дефицит, табл.1'!D274</f>
        <v>1.2169999999999999</v>
      </c>
      <c r="F274" s="13">
        <v>2</v>
      </c>
      <c r="G274" s="14"/>
      <c r="H274" s="13">
        <f t="shared" si="18"/>
        <v>-0.7830000000000001</v>
      </c>
      <c r="I274" s="14">
        <v>0</v>
      </c>
      <c r="J274" s="13">
        <f>1.05*10</f>
        <v>10.5</v>
      </c>
      <c r="K274" s="13">
        <f t="shared" si="17"/>
        <v>11.283</v>
      </c>
      <c r="L274" s="123"/>
      <c r="M274" s="126"/>
    </row>
    <row r="275" spans="1:13" ht="28.5">
      <c r="A275" s="124"/>
      <c r="B275" s="56" t="s">
        <v>351</v>
      </c>
      <c r="C275" s="56">
        <v>10</v>
      </c>
      <c r="D275" s="60">
        <v>0.042</v>
      </c>
      <c r="E275" s="13">
        <f>D275+'ЦП Текущий дефицит, табл.1'!D275</f>
        <v>4.351999999999999</v>
      </c>
      <c r="F275" s="13">
        <v>1.44</v>
      </c>
      <c r="G275" s="14"/>
      <c r="H275" s="13">
        <f t="shared" si="18"/>
        <v>2.9119999999999995</v>
      </c>
      <c r="I275" s="14">
        <v>0</v>
      </c>
      <c r="J275" s="13">
        <f>1.05*10</f>
        <v>10.5</v>
      </c>
      <c r="K275" s="13">
        <f t="shared" si="17"/>
        <v>7.588000000000001</v>
      </c>
      <c r="L275" s="123"/>
      <c r="M275" s="126"/>
    </row>
    <row r="276" spans="1:13" ht="15">
      <c r="A276" s="124">
        <v>54</v>
      </c>
      <c r="B276" s="56" t="s">
        <v>213</v>
      </c>
      <c r="C276" s="56" t="s">
        <v>332</v>
      </c>
      <c r="D276" s="60">
        <v>0.46199999999999997</v>
      </c>
      <c r="E276" s="13">
        <f>D276+'ЦП Текущий дефицит, табл.1'!D276</f>
        <v>6.162</v>
      </c>
      <c r="F276" s="13">
        <f>F277+F278</f>
        <v>9.59</v>
      </c>
      <c r="G276" s="14">
        <v>120</v>
      </c>
      <c r="H276" s="13">
        <f t="shared" si="18"/>
        <v>-3.428</v>
      </c>
      <c r="I276" s="14">
        <v>0</v>
      </c>
      <c r="J276" s="13">
        <f>1.05*6.3</f>
        <v>6.615</v>
      </c>
      <c r="K276" s="13">
        <f t="shared" si="17"/>
        <v>10.043</v>
      </c>
      <c r="L276" s="123">
        <f>MIN(K276:K278)</f>
        <v>4.922000000000001</v>
      </c>
      <c r="M276" s="126" t="s">
        <v>365</v>
      </c>
    </row>
    <row r="277" spans="1:13" ht="28.5">
      <c r="A277" s="124"/>
      <c r="B277" s="56" t="s">
        <v>350</v>
      </c>
      <c r="C277" s="56" t="s">
        <v>332</v>
      </c>
      <c r="D277" s="60">
        <v>0.369</v>
      </c>
      <c r="E277" s="13">
        <f>D277+'ЦП Текущий дефицит, табл.1'!D277</f>
        <v>3.9690000000000003</v>
      </c>
      <c r="F277" s="13">
        <v>9.09</v>
      </c>
      <c r="G277" s="14"/>
      <c r="H277" s="13">
        <f t="shared" si="18"/>
        <v>-5.1209999999999996</v>
      </c>
      <c r="I277" s="14">
        <v>0</v>
      </c>
      <c r="J277" s="13">
        <f>1.05*6.3</f>
        <v>6.615</v>
      </c>
      <c r="K277" s="13">
        <f t="shared" si="17"/>
        <v>11.736</v>
      </c>
      <c r="L277" s="123"/>
      <c r="M277" s="126"/>
    </row>
    <row r="278" spans="1:13" ht="28.5">
      <c r="A278" s="124"/>
      <c r="B278" s="56" t="s">
        <v>351</v>
      </c>
      <c r="C278" s="56" t="s">
        <v>332</v>
      </c>
      <c r="D278" s="60">
        <v>0.093</v>
      </c>
      <c r="E278" s="13">
        <f>D278+'ЦП Текущий дефицит, табл.1'!D278</f>
        <v>2.193</v>
      </c>
      <c r="F278" s="13">
        <v>0.5</v>
      </c>
      <c r="G278" s="14">
        <v>120</v>
      </c>
      <c r="H278" s="13">
        <f t="shared" si="18"/>
        <v>1.693</v>
      </c>
      <c r="I278" s="14">
        <v>0</v>
      </c>
      <c r="J278" s="13">
        <f>1.05*6.3</f>
        <v>6.615</v>
      </c>
      <c r="K278" s="13">
        <f t="shared" si="17"/>
        <v>4.922000000000001</v>
      </c>
      <c r="L278" s="123"/>
      <c r="M278" s="126"/>
    </row>
    <row r="279" spans="1:13" ht="28.5">
      <c r="A279" s="124">
        <v>55</v>
      </c>
      <c r="B279" s="56" t="s">
        <v>214</v>
      </c>
      <c r="C279" s="56" t="s">
        <v>333</v>
      </c>
      <c r="D279" s="60">
        <v>0.038</v>
      </c>
      <c r="E279" s="13">
        <f>D279+'ЦП Текущий дефицит, табл.1'!D279</f>
        <v>1.048</v>
      </c>
      <c r="F279" s="13">
        <f>F281</f>
        <v>0.5</v>
      </c>
      <c r="G279" s="14">
        <v>120</v>
      </c>
      <c r="H279" s="13">
        <f t="shared" si="18"/>
        <v>0.548</v>
      </c>
      <c r="I279" s="14">
        <v>0</v>
      </c>
      <c r="J279" s="13">
        <f>1.05*10</f>
        <v>10.5</v>
      </c>
      <c r="K279" s="13">
        <f t="shared" si="17"/>
        <v>9.952</v>
      </c>
      <c r="L279" s="123">
        <f>MIN(K279:K281)</f>
        <v>9.822</v>
      </c>
      <c r="M279" s="126" t="s">
        <v>365</v>
      </c>
    </row>
    <row r="280" spans="1:13" ht="28.5">
      <c r="A280" s="124"/>
      <c r="B280" s="56" t="s">
        <v>350</v>
      </c>
      <c r="C280" s="56" t="s">
        <v>333</v>
      </c>
      <c r="D280" s="60">
        <v>0.008</v>
      </c>
      <c r="E280" s="13">
        <f>D280+'ЦП Текущий дефицит, табл.1'!D280</f>
        <v>0.678</v>
      </c>
      <c r="F280" s="13"/>
      <c r="G280" s="14"/>
      <c r="H280" s="13">
        <f t="shared" si="18"/>
        <v>0.678</v>
      </c>
      <c r="I280" s="14">
        <v>0</v>
      </c>
      <c r="J280" s="13">
        <f>1.05*10</f>
        <v>10.5</v>
      </c>
      <c r="K280" s="13">
        <f t="shared" si="17"/>
        <v>9.822</v>
      </c>
      <c r="L280" s="123"/>
      <c r="M280" s="126"/>
    </row>
    <row r="281" spans="1:13" ht="28.5">
      <c r="A281" s="124"/>
      <c r="B281" s="56" t="s">
        <v>351</v>
      </c>
      <c r="C281" s="56" t="s">
        <v>333</v>
      </c>
      <c r="D281" s="60">
        <v>0.03</v>
      </c>
      <c r="E281" s="13">
        <f>D281+'ЦП Текущий дефицит, табл.1'!D281</f>
        <v>0.37</v>
      </c>
      <c r="F281" s="13">
        <v>0.5</v>
      </c>
      <c r="G281" s="14">
        <v>120</v>
      </c>
      <c r="H281" s="13">
        <f t="shared" si="18"/>
        <v>-0.13</v>
      </c>
      <c r="I281" s="14">
        <v>0</v>
      </c>
      <c r="J281" s="13">
        <f>1.05*10</f>
        <v>10.5</v>
      </c>
      <c r="K281" s="13">
        <f t="shared" si="17"/>
        <v>10.63</v>
      </c>
      <c r="L281" s="123"/>
      <c r="M281" s="126"/>
    </row>
    <row r="282" spans="1:13" ht="28.5">
      <c r="A282" s="124">
        <v>56</v>
      </c>
      <c r="B282" s="56" t="s">
        <v>215</v>
      </c>
      <c r="C282" s="56" t="s">
        <v>324</v>
      </c>
      <c r="D282" s="60">
        <v>2.475</v>
      </c>
      <c r="E282" s="13">
        <f>D282+'ЦП Текущий дефицит, табл.1'!D282</f>
        <v>8.795</v>
      </c>
      <c r="F282" s="13">
        <f>F283+F284</f>
        <v>17.4</v>
      </c>
      <c r="G282" s="14">
        <v>120</v>
      </c>
      <c r="H282" s="13">
        <f t="shared" si="18"/>
        <v>-8.604999999999999</v>
      </c>
      <c r="I282" s="14">
        <v>0</v>
      </c>
      <c r="J282" s="13">
        <f>1.05*16</f>
        <v>16.8</v>
      </c>
      <c r="K282" s="13">
        <f aca="true" t="shared" si="22" ref="K282:K345">J282-I282-H282</f>
        <v>25.405</v>
      </c>
      <c r="L282" s="123">
        <f>MIN(K282:K284)</f>
        <v>16.955</v>
      </c>
      <c r="M282" s="126" t="s">
        <v>365</v>
      </c>
    </row>
    <row r="283" spans="1:13" ht="28.5">
      <c r="A283" s="124"/>
      <c r="B283" s="56" t="s">
        <v>350</v>
      </c>
      <c r="C283" s="56">
        <v>16</v>
      </c>
      <c r="D283" s="60">
        <v>2.35</v>
      </c>
      <c r="E283" s="13">
        <f>D283+'ЦП Текущий дефицит, табл.1'!D283</f>
        <v>4.35</v>
      </c>
      <c r="F283" s="13">
        <v>12.8</v>
      </c>
      <c r="G283" s="14"/>
      <c r="H283" s="13">
        <f t="shared" si="18"/>
        <v>-8.450000000000001</v>
      </c>
      <c r="I283" s="14">
        <v>0</v>
      </c>
      <c r="J283" s="13">
        <f>1.05*16</f>
        <v>16.8</v>
      </c>
      <c r="K283" s="13">
        <f t="shared" si="22"/>
        <v>25.25</v>
      </c>
      <c r="L283" s="123"/>
      <c r="M283" s="126"/>
    </row>
    <row r="284" spans="1:13" ht="28.5">
      <c r="A284" s="124"/>
      <c r="B284" s="56" t="s">
        <v>351</v>
      </c>
      <c r="C284" s="56">
        <v>16</v>
      </c>
      <c r="D284" s="60">
        <v>0.125</v>
      </c>
      <c r="E284" s="13">
        <f>D284+'ЦП Текущий дефицит, табл.1'!D284</f>
        <v>4.445</v>
      </c>
      <c r="F284" s="13">
        <v>4.6</v>
      </c>
      <c r="G284" s="14">
        <v>120</v>
      </c>
      <c r="H284" s="13">
        <f t="shared" si="18"/>
        <v>-0.15499999999999936</v>
      </c>
      <c r="I284" s="14">
        <v>0</v>
      </c>
      <c r="J284" s="13">
        <f>1.05*16</f>
        <v>16.8</v>
      </c>
      <c r="K284" s="13">
        <f t="shared" si="22"/>
        <v>16.955</v>
      </c>
      <c r="L284" s="123"/>
      <c r="M284" s="126"/>
    </row>
    <row r="285" spans="1:13" ht="28.5">
      <c r="A285" s="124">
        <v>57</v>
      </c>
      <c r="B285" s="56" t="s">
        <v>216</v>
      </c>
      <c r="C285" s="56" t="s">
        <v>327</v>
      </c>
      <c r="D285" s="60">
        <v>0.254</v>
      </c>
      <c r="E285" s="13">
        <f>D285+'ЦП Текущий дефицит, табл.1'!D285</f>
        <v>5.694000000000001</v>
      </c>
      <c r="F285" s="13">
        <f>F286+F287</f>
        <v>12.34</v>
      </c>
      <c r="G285" s="14">
        <v>120</v>
      </c>
      <c r="H285" s="13">
        <f t="shared" si="18"/>
        <v>-6.645999999999999</v>
      </c>
      <c r="I285" s="14">
        <v>0</v>
      </c>
      <c r="J285" s="13">
        <f>1.05*25</f>
        <v>26.25</v>
      </c>
      <c r="K285" s="13">
        <f t="shared" si="22"/>
        <v>32.896</v>
      </c>
      <c r="L285" s="123">
        <f>MIN(K285:K287)</f>
        <v>24.36</v>
      </c>
      <c r="M285" s="126" t="s">
        <v>365</v>
      </c>
    </row>
    <row r="286" spans="1:13" ht="28.5">
      <c r="A286" s="124"/>
      <c r="B286" s="56" t="s">
        <v>350</v>
      </c>
      <c r="C286" s="56">
        <v>25</v>
      </c>
      <c r="D286" s="60">
        <v>0.20400000000000001</v>
      </c>
      <c r="E286" s="13">
        <f>D286+'ЦП Текущий дефицит, табл.1'!D286</f>
        <v>3.584</v>
      </c>
      <c r="F286" s="13">
        <v>12.12</v>
      </c>
      <c r="G286" s="14"/>
      <c r="H286" s="13">
        <f t="shared" si="18"/>
        <v>-8.536</v>
      </c>
      <c r="I286" s="14">
        <v>0</v>
      </c>
      <c r="J286" s="13">
        <f>1.05*25</f>
        <v>26.25</v>
      </c>
      <c r="K286" s="13">
        <f t="shared" si="22"/>
        <v>34.786</v>
      </c>
      <c r="L286" s="123"/>
      <c r="M286" s="126"/>
    </row>
    <row r="287" spans="1:13" ht="28.5">
      <c r="A287" s="124"/>
      <c r="B287" s="56" t="s">
        <v>351</v>
      </c>
      <c r="C287" s="56">
        <v>25</v>
      </c>
      <c r="D287" s="60">
        <v>0.05</v>
      </c>
      <c r="E287" s="13">
        <f>D287+'ЦП Текущий дефицит, табл.1'!D287</f>
        <v>2.11</v>
      </c>
      <c r="F287" s="13">
        <v>0.22</v>
      </c>
      <c r="G287" s="14">
        <v>10</v>
      </c>
      <c r="H287" s="13">
        <f t="shared" si="18"/>
        <v>1.89</v>
      </c>
      <c r="I287" s="14">
        <v>0</v>
      </c>
      <c r="J287" s="13">
        <f>1.05*25</f>
        <v>26.25</v>
      </c>
      <c r="K287" s="13">
        <f t="shared" si="22"/>
        <v>24.36</v>
      </c>
      <c r="L287" s="123"/>
      <c r="M287" s="126"/>
    </row>
    <row r="288" spans="1:13" ht="28.5">
      <c r="A288" s="124">
        <v>58</v>
      </c>
      <c r="B288" s="56" t="s">
        <v>217</v>
      </c>
      <c r="C288" s="56" t="s">
        <v>334</v>
      </c>
      <c r="D288" s="60">
        <v>0.151</v>
      </c>
      <c r="E288" s="13">
        <f>D288+'ЦП Текущий дефицит, табл.1'!D288</f>
        <v>5.841</v>
      </c>
      <c r="F288" s="13">
        <f>F289+F290</f>
        <v>6.3</v>
      </c>
      <c r="G288" s="14">
        <v>80</v>
      </c>
      <c r="H288" s="13">
        <f t="shared" si="18"/>
        <v>-0.45899999999999963</v>
      </c>
      <c r="I288" s="14">
        <v>0</v>
      </c>
      <c r="J288" s="13">
        <f>1.05*7.5</f>
        <v>7.875</v>
      </c>
      <c r="K288" s="13">
        <f t="shared" si="22"/>
        <v>8.334</v>
      </c>
      <c r="L288" s="123">
        <f>MIN(K288:K290)</f>
        <v>5.191000000000001</v>
      </c>
      <c r="M288" s="126" t="s">
        <v>365</v>
      </c>
    </row>
    <row r="289" spans="1:13" ht="28.5">
      <c r="A289" s="124"/>
      <c r="B289" s="56" t="s">
        <v>350</v>
      </c>
      <c r="C289" s="56" t="s">
        <v>334</v>
      </c>
      <c r="D289" s="60">
        <v>0.027000000000000003</v>
      </c>
      <c r="E289" s="13">
        <f>D289+'ЦП Текущий дефицит, табл.1'!D289</f>
        <v>0.757</v>
      </c>
      <c r="F289" s="13">
        <v>3.9</v>
      </c>
      <c r="G289" s="14"/>
      <c r="H289" s="13">
        <f t="shared" si="18"/>
        <v>-3.143</v>
      </c>
      <c r="I289" s="14">
        <v>0</v>
      </c>
      <c r="J289" s="13">
        <f>1.05*7.5</f>
        <v>7.875</v>
      </c>
      <c r="K289" s="13">
        <f t="shared" si="22"/>
        <v>11.018</v>
      </c>
      <c r="L289" s="123"/>
      <c r="M289" s="126"/>
    </row>
    <row r="290" spans="1:13" ht="28.5">
      <c r="A290" s="124"/>
      <c r="B290" s="56" t="s">
        <v>351</v>
      </c>
      <c r="C290" s="56" t="s">
        <v>334</v>
      </c>
      <c r="D290" s="60">
        <v>0.124</v>
      </c>
      <c r="E290" s="13">
        <f>D290+'ЦП Текущий дефицит, табл.1'!D290</f>
        <v>5.084</v>
      </c>
      <c r="F290" s="13">
        <v>2.4</v>
      </c>
      <c r="G290" s="14">
        <v>80</v>
      </c>
      <c r="H290" s="13">
        <f t="shared" si="18"/>
        <v>2.6839999999999997</v>
      </c>
      <c r="I290" s="14">
        <v>0</v>
      </c>
      <c r="J290" s="13">
        <f>1.05*7.5</f>
        <v>7.875</v>
      </c>
      <c r="K290" s="13">
        <f t="shared" si="22"/>
        <v>5.191000000000001</v>
      </c>
      <c r="L290" s="123"/>
      <c r="M290" s="126"/>
    </row>
    <row r="291" spans="1:13" ht="28.5">
      <c r="A291" s="124">
        <v>59</v>
      </c>
      <c r="B291" s="56" t="s">
        <v>218</v>
      </c>
      <c r="C291" s="56" t="s">
        <v>324</v>
      </c>
      <c r="D291" s="60">
        <v>0.42</v>
      </c>
      <c r="E291" s="13">
        <f>D291+'ЦП Текущий дефицит, табл.1'!D291</f>
        <v>6.57</v>
      </c>
      <c r="F291" s="13">
        <f>F292+F293</f>
        <v>9.379999999999999</v>
      </c>
      <c r="G291" s="14">
        <v>10</v>
      </c>
      <c r="H291" s="13">
        <f t="shared" si="18"/>
        <v>-2.8099999999999987</v>
      </c>
      <c r="I291" s="14">
        <v>0</v>
      </c>
      <c r="J291" s="13">
        <f>1.05*16</f>
        <v>16.8</v>
      </c>
      <c r="K291" s="13">
        <f t="shared" si="22"/>
        <v>19.61</v>
      </c>
      <c r="L291" s="123">
        <f>MIN(K291:K293)</f>
        <v>14.846</v>
      </c>
      <c r="M291" s="126" t="s">
        <v>365</v>
      </c>
    </row>
    <row r="292" spans="1:13" ht="28.5">
      <c r="A292" s="124"/>
      <c r="B292" s="56" t="s">
        <v>350</v>
      </c>
      <c r="C292" s="56">
        <v>16</v>
      </c>
      <c r="D292" s="60">
        <v>0.206</v>
      </c>
      <c r="E292" s="13">
        <f>D292+'ЦП Текущий дефицит, табл.1'!D292</f>
        <v>4.3260000000000005</v>
      </c>
      <c r="F292" s="13">
        <v>9.09</v>
      </c>
      <c r="G292" s="14"/>
      <c r="H292" s="13">
        <f aca="true" t="shared" si="23" ref="H292:H355">E292-F292</f>
        <v>-4.763999999999999</v>
      </c>
      <c r="I292" s="14">
        <v>0</v>
      </c>
      <c r="J292" s="13">
        <f>1.05*16</f>
        <v>16.8</v>
      </c>
      <c r="K292" s="13">
        <f t="shared" si="22"/>
        <v>21.564</v>
      </c>
      <c r="L292" s="123"/>
      <c r="M292" s="126"/>
    </row>
    <row r="293" spans="1:13" ht="28.5">
      <c r="A293" s="124"/>
      <c r="B293" s="56" t="s">
        <v>351</v>
      </c>
      <c r="C293" s="56">
        <v>16</v>
      </c>
      <c r="D293" s="60">
        <v>0.214</v>
      </c>
      <c r="E293" s="13">
        <f>D293+'ЦП Текущий дефицит, табл.1'!D293</f>
        <v>2.2439999999999998</v>
      </c>
      <c r="F293" s="13">
        <v>0.29</v>
      </c>
      <c r="G293" s="14">
        <v>120</v>
      </c>
      <c r="H293" s="13">
        <f t="shared" si="23"/>
        <v>1.9539999999999997</v>
      </c>
      <c r="I293" s="14">
        <v>0</v>
      </c>
      <c r="J293" s="13">
        <f>1.05*16</f>
        <v>16.8</v>
      </c>
      <c r="K293" s="13">
        <f t="shared" si="22"/>
        <v>14.846</v>
      </c>
      <c r="L293" s="123"/>
      <c r="M293" s="126"/>
    </row>
    <row r="294" spans="1:13" ht="28.5">
      <c r="A294" s="124">
        <v>60</v>
      </c>
      <c r="B294" s="56" t="s">
        <v>219</v>
      </c>
      <c r="C294" s="56" t="s">
        <v>325</v>
      </c>
      <c r="D294" s="60">
        <v>0.07200000000000001</v>
      </c>
      <c r="E294" s="13">
        <f>D294+'ЦП Текущий дефицит, табл.1'!D294</f>
        <v>3.412</v>
      </c>
      <c r="F294" s="13">
        <v>8.25</v>
      </c>
      <c r="G294" s="14">
        <v>120</v>
      </c>
      <c r="H294" s="13">
        <f t="shared" si="23"/>
        <v>-4.838</v>
      </c>
      <c r="I294" s="14">
        <v>0</v>
      </c>
      <c r="J294" s="13">
        <f>1.05*6.3</f>
        <v>6.615</v>
      </c>
      <c r="K294" s="13">
        <f t="shared" si="22"/>
        <v>11.453</v>
      </c>
      <c r="L294" s="123">
        <f>MIN(K294:K296)</f>
        <v>7.08</v>
      </c>
      <c r="M294" s="126" t="s">
        <v>365</v>
      </c>
    </row>
    <row r="295" spans="1:13" ht="28.5">
      <c r="A295" s="124"/>
      <c r="B295" s="56" t="s">
        <v>350</v>
      </c>
      <c r="C295" s="56">
        <v>6.3</v>
      </c>
      <c r="D295" s="60">
        <v>0.067</v>
      </c>
      <c r="E295" s="13">
        <f>D295+'ЦП Текущий дефицит, табл.1'!D295</f>
        <v>2.6270000000000002</v>
      </c>
      <c r="F295" s="13">
        <v>7</v>
      </c>
      <c r="G295" s="14"/>
      <c r="H295" s="13">
        <f t="shared" si="23"/>
        <v>-4.372999999999999</v>
      </c>
      <c r="I295" s="14">
        <v>0</v>
      </c>
      <c r="J295" s="13">
        <f>1.05*6.3</f>
        <v>6.615</v>
      </c>
      <c r="K295" s="13">
        <f t="shared" si="22"/>
        <v>10.988</v>
      </c>
      <c r="L295" s="123"/>
      <c r="M295" s="126"/>
    </row>
    <row r="296" spans="1:13" ht="28.5">
      <c r="A296" s="124"/>
      <c r="B296" s="56" t="s">
        <v>351</v>
      </c>
      <c r="C296" s="56">
        <v>6.3</v>
      </c>
      <c r="D296" s="60">
        <v>0.005</v>
      </c>
      <c r="E296" s="13">
        <f>D296+'ЦП Текущий дефицит, табл.1'!D296</f>
        <v>0.785</v>
      </c>
      <c r="F296" s="13">
        <v>1.25</v>
      </c>
      <c r="G296" s="14">
        <v>129</v>
      </c>
      <c r="H296" s="13">
        <f t="shared" si="23"/>
        <v>-0.46499999999999997</v>
      </c>
      <c r="I296" s="14">
        <v>0</v>
      </c>
      <c r="J296" s="13">
        <f>1.05*6.3</f>
        <v>6.615</v>
      </c>
      <c r="K296" s="13">
        <f t="shared" si="22"/>
        <v>7.08</v>
      </c>
      <c r="L296" s="123"/>
      <c r="M296" s="126"/>
    </row>
    <row r="297" spans="1:13" ht="28.5">
      <c r="A297" s="124">
        <v>61</v>
      </c>
      <c r="B297" s="56" t="s">
        <v>220</v>
      </c>
      <c r="C297" s="56" t="s">
        <v>330</v>
      </c>
      <c r="D297" s="60">
        <v>0.355</v>
      </c>
      <c r="E297" s="13">
        <f>D297+'ЦП Текущий дефицит, табл.1'!D297</f>
        <v>4.755000000000001</v>
      </c>
      <c r="F297" s="13">
        <v>13.73</v>
      </c>
      <c r="G297" s="14">
        <v>120</v>
      </c>
      <c r="H297" s="13">
        <f t="shared" si="23"/>
        <v>-8.975</v>
      </c>
      <c r="I297" s="14">
        <v>0</v>
      </c>
      <c r="J297" s="13">
        <f>1.05*10</f>
        <v>10.5</v>
      </c>
      <c r="K297" s="13">
        <f t="shared" si="22"/>
        <v>19.475</v>
      </c>
      <c r="L297" s="123">
        <f>MIN(K297:K299)</f>
        <v>11.937999999999999</v>
      </c>
      <c r="M297" s="126" t="s">
        <v>365</v>
      </c>
    </row>
    <row r="298" spans="1:13" ht="28.5">
      <c r="A298" s="124"/>
      <c r="B298" s="56" t="s">
        <v>350</v>
      </c>
      <c r="C298" s="56">
        <v>10</v>
      </c>
      <c r="D298" s="60">
        <v>0.263</v>
      </c>
      <c r="E298" s="13">
        <f>D298+'ЦП Текущий дефицит, табл.1'!D298</f>
        <v>4.063</v>
      </c>
      <c r="F298" s="13">
        <v>11.2</v>
      </c>
      <c r="G298" s="14"/>
      <c r="H298" s="13">
        <f t="shared" si="23"/>
        <v>-7.137</v>
      </c>
      <c r="I298" s="14">
        <v>0</v>
      </c>
      <c r="J298" s="13">
        <f>1.05*10</f>
        <v>10.5</v>
      </c>
      <c r="K298" s="13">
        <f t="shared" si="22"/>
        <v>17.637</v>
      </c>
      <c r="L298" s="123"/>
      <c r="M298" s="126"/>
    </row>
    <row r="299" spans="1:13" ht="28.5">
      <c r="A299" s="124"/>
      <c r="B299" s="56" t="s">
        <v>351</v>
      </c>
      <c r="C299" s="56">
        <v>10</v>
      </c>
      <c r="D299" s="60">
        <v>0.092</v>
      </c>
      <c r="E299" s="13">
        <f>D299+'ЦП Текущий дефицит, табл.1'!D299</f>
        <v>1.092</v>
      </c>
      <c r="F299" s="13">
        <v>2.53</v>
      </c>
      <c r="G299" s="14">
        <v>120</v>
      </c>
      <c r="H299" s="13">
        <f t="shared" si="23"/>
        <v>-1.4379999999999997</v>
      </c>
      <c r="I299" s="14">
        <v>0</v>
      </c>
      <c r="J299" s="13">
        <f>1.05*10</f>
        <v>10.5</v>
      </c>
      <c r="K299" s="13">
        <f t="shared" si="22"/>
        <v>11.937999999999999</v>
      </c>
      <c r="L299" s="123"/>
      <c r="M299" s="126"/>
    </row>
    <row r="300" spans="1:13" ht="28.5">
      <c r="A300" s="124">
        <v>62</v>
      </c>
      <c r="B300" s="56" t="s">
        <v>221</v>
      </c>
      <c r="C300" s="56" t="s">
        <v>327</v>
      </c>
      <c r="D300" s="60">
        <v>0.582</v>
      </c>
      <c r="E300" s="13">
        <f>D300+'ЦП Текущий дефицит, табл.1'!D300</f>
        <v>11.862</v>
      </c>
      <c r="F300" s="13">
        <f>F301+F302</f>
        <v>12.899999999999999</v>
      </c>
      <c r="G300" s="14">
        <v>120</v>
      </c>
      <c r="H300" s="13">
        <f t="shared" si="23"/>
        <v>-1.0379999999999985</v>
      </c>
      <c r="I300" s="14">
        <v>0</v>
      </c>
      <c r="J300" s="13">
        <f>1.05*25</f>
        <v>26.25</v>
      </c>
      <c r="K300" s="13">
        <f t="shared" si="22"/>
        <v>27.287999999999997</v>
      </c>
      <c r="L300" s="123">
        <f>MIN(K300:K302)</f>
        <v>21.091</v>
      </c>
      <c r="M300" s="126" t="s">
        <v>365</v>
      </c>
    </row>
    <row r="301" spans="1:13" ht="28.5">
      <c r="A301" s="124"/>
      <c r="B301" s="56" t="s">
        <v>350</v>
      </c>
      <c r="C301" s="56">
        <v>25</v>
      </c>
      <c r="D301" s="60">
        <v>0.373</v>
      </c>
      <c r="E301" s="13">
        <f>D301+'ЦП Текущий дефицит, табл.1'!D301</f>
        <v>5.923</v>
      </c>
      <c r="F301" s="13">
        <v>12.12</v>
      </c>
      <c r="G301" s="14"/>
      <c r="H301" s="13">
        <f t="shared" si="23"/>
        <v>-6.196999999999999</v>
      </c>
      <c r="I301" s="14">
        <v>0</v>
      </c>
      <c r="J301" s="13">
        <f>1.05*25</f>
        <v>26.25</v>
      </c>
      <c r="K301" s="13">
        <f t="shared" si="22"/>
        <v>32.447</v>
      </c>
      <c r="L301" s="123"/>
      <c r="M301" s="126"/>
    </row>
    <row r="302" spans="1:13" ht="28.5">
      <c r="A302" s="124"/>
      <c r="B302" s="56" t="s">
        <v>351</v>
      </c>
      <c r="C302" s="56">
        <v>25</v>
      </c>
      <c r="D302" s="60">
        <v>0.209</v>
      </c>
      <c r="E302" s="13">
        <f>D302+'ЦП Текущий дефицит, табл.1'!D302</f>
        <v>5.939</v>
      </c>
      <c r="F302" s="13">
        <v>0.78</v>
      </c>
      <c r="G302" s="14">
        <v>120</v>
      </c>
      <c r="H302" s="13">
        <f t="shared" si="23"/>
        <v>5.159</v>
      </c>
      <c r="I302" s="14">
        <v>0</v>
      </c>
      <c r="J302" s="13">
        <f>1.05*25</f>
        <v>26.25</v>
      </c>
      <c r="K302" s="13">
        <f t="shared" si="22"/>
        <v>21.091</v>
      </c>
      <c r="L302" s="123"/>
      <c r="M302" s="126"/>
    </row>
    <row r="303" spans="1:13" ht="28.5">
      <c r="A303" s="124">
        <v>63</v>
      </c>
      <c r="B303" s="56" t="s">
        <v>222</v>
      </c>
      <c r="C303" s="56" t="s">
        <v>334</v>
      </c>
      <c r="D303" s="60">
        <v>0.27</v>
      </c>
      <c r="E303" s="13">
        <f>D303+'ЦП Текущий дефицит, табл.1'!D303</f>
        <v>2.83</v>
      </c>
      <c r="F303" s="13">
        <f>F304+F305</f>
        <v>6.31</v>
      </c>
      <c r="G303" s="14">
        <v>10</v>
      </c>
      <c r="H303" s="13">
        <f t="shared" si="23"/>
        <v>-3.4799999999999995</v>
      </c>
      <c r="I303" s="14">
        <v>0</v>
      </c>
      <c r="J303" s="13">
        <f>1.05*7.5</f>
        <v>7.875</v>
      </c>
      <c r="K303" s="13">
        <f t="shared" si="22"/>
        <v>11.355</v>
      </c>
      <c r="L303" s="123">
        <f>MIN(K303:K305)</f>
        <v>6.89</v>
      </c>
      <c r="M303" s="126" t="s">
        <v>365</v>
      </c>
    </row>
    <row r="304" spans="1:13" ht="28.5">
      <c r="A304" s="124"/>
      <c r="B304" s="56" t="s">
        <v>350</v>
      </c>
      <c r="C304" s="56" t="s">
        <v>334</v>
      </c>
      <c r="D304" s="60">
        <v>0.22000000000000003</v>
      </c>
      <c r="E304" s="13">
        <f>D304+'ЦП Текущий дефицит, табл.1'!D304</f>
        <v>1.5999999999999999</v>
      </c>
      <c r="F304" s="13">
        <v>6.06</v>
      </c>
      <c r="G304" s="14"/>
      <c r="H304" s="13">
        <f t="shared" si="23"/>
        <v>-4.46</v>
      </c>
      <c r="I304" s="14">
        <v>0</v>
      </c>
      <c r="J304" s="13">
        <v>7.88</v>
      </c>
      <c r="K304" s="13">
        <f t="shared" si="22"/>
        <v>12.34</v>
      </c>
      <c r="L304" s="123"/>
      <c r="M304" s="126"/>
    </row>
    <row r="305" spans="1:13" ht="28.5">
      <c r="A305" s="124"/>
      <c r="B305" s="56" t="s">
        <v>351</v>
      </c>
      <c r="C305" s="56" t="s">
        <v>334</v>
      </c>
      <c r="D305" s="60">
        <v>0.05</v>
      </c>
      <c r="E305" s="13">
        <f>D305+'ЦП Текущий дефицит, табл.1'!D305</f>
        <v>1.24</v>
      </c>
      <c r="F305" s="13">
        <v>0.25</v>
      </c>
      <c r="G305" s="14">
        <v>10</v>
      </c>
      <c r="H305" s="13">
        <f t="shared" si="23"/>
        <v>0.99</v>
      </c>
      <c r="I305" s="14">
        <v>0</v>
      </c>
      <c r="J305" s="13">
        <v>7.88</v>
      </c>
      <c r="K305" s="13">
        <f t="shared" si="22"/>
        <v>6.89</v>
      </c>
      <c r="L305" s="123"/>
      <c r="M305" s="126"/>
    </row>
    <row r="306" spans="1:13" ht="28.5">
      <c r="A306" s="55">
        <v>64</v>
      </c>
      <c r="B306" s="56" t="s">
        <v>223</v>
      </c>
      <c r="C306" s="56" t="s">
        <v>326</v>
      </c>
      <c r="D306" s="60">
        <v>0.008</v>
      </c>
      <c r="E306" s="13">
        <f>D306+'ЦП Текущий дефицит, табл.1'!D306</f>
        <v>0.428</v>
      </c>
      <c r="F306" s="13">
        <v>0.2</v>
      </c>
      <c r="G306" s="14">
        <v>120</v>
      </c>
      <c r="H306" s="13">
        <f t="shared" si="23"/>
        <v>0.22799999999999998</v>
      </c>
      <c r="I306" s="14">
        <v>0</v>
      </c>
      <c r="J306" s="13">
        <f>1.05*2.5</f>
        <v>2.625</v>
      </c>
      <c r="K306" s="13">
        <f t="shared" si="22"/>
        <v>2.3970000000000002</v>
      </c>
      <c r="L306" s="13">
        <f>K306</f>
        <v>2.3970000000000002</v>
      </c>
      <c r="M306" s="28" t="s">
        <v>365</v>
      </c>
    </row>
    <row r="307" spans="1:13" ht="42.75">
      <c r="A307" s="55">
        <v>65</v>
      </c>
      <c r="B307" s="56" t="s">
        <v>224</v>
      </c>
      <c r="C307" s="56" t="s">
        <v>335</v>
      </c>
      <c r="D307" s="60"/>
      <c r="E307" s="13">
        <f>D307+'ЦП Текущий дефицит, табл.1'!D307</f>
        <v>0.5</v>
      </c>
      <c r="F307" s="13">
        <v>0.37</v>
      </c>
      <c r="G307" s="14">
        <v>120</v>
      </c>
      <c r="H307" s="13">
        <f t="shared" si="23"/>
        <v>0.13</v>
      </c>
      <c r="I307" s="14">
        <v>0</v>
      </c>
      <c r="J307" s="13">
        <f>1.05*1.6</f>
        <v>1.6800000000000002</v>
      </c>
      <c r="K307" s="13">
        <f t="shared" si="22"/>
        <v>1.5500000000000003</v>
      </c>
      <c r="L307" s="13">
        <f aca="true" t="shared" si="24" ref="L307:L370">K307</f>
        <v>1.5500000000000003</v>
      </c>
      <c r="M307" s="28" t="s">
        <v>365</v>
      </c>
    </row>
    <row r="308" spans="1:13" ht="28.5">
      <c r="A308" s="55">
        <v>66</v>
      </c>
      <c r="B308" s="56" t="s">
        <v>225</v>
      </c>
      <c r="C308" s="56" t="s">
        <v>336</v>
      </c>
      <c r="D308" s="60"/>
      <c r="E308" s="13">
        <f>D308+'ЦП Текущий дефицит, табл.1'!D308</f>
        <v>1.4</v>
      </c>
      <c r="F308" s="13">
        <v>1.1</v>
      </c>
      <c r="G308" s="14">
        <v>80</v>
      </c>
      <c r="H308" s="13">
        <f t="shared" si="23"/>
        <v>0.2999999999999998</v>
      </c>
      <c r="I308" s="14">
        <v>0</v>
      </c>
      <c r="J308" s="13">
        <f>1.05*4</f>
        <v>4.2</v>
      </c>
      <c r="K308" s="13">
        <f t="shared" si="22"/>
        <v>3.9000000000000004</v>
      </c>
      <c r="L308" s="13">
        <f t="shared" si="24"/>
        <v>3.9000000000000004</v>
      </c>
      <c r="M308" s="28" t="s">
        <v>365</v>
      </c>
    </row>
    <row r="309" spans="1:13" ht="28.5">
      <c r="A309" s="55">
        <v>67</v>
      </c>
      <c r="B309" s="56" t="s">
        <v>37</v>
      </c>
      <c r="C309" s="56" t="s">
        <v>340</v>
      </c>
      <c r="D309" s="60">
        <v>0.05</v>
      </c>
      <c r="E309" s="13">
        <f>D309+'ЦП Текущий дефицит, табл.1'!D309</f>
        <v>0.28</v>
      </c>
      <c r="F309" s="13">
        <v>1.43</v>
      </c>
      <c r="G309" s="14">
        <v>120</v>
      </c>
      <c r="H309" s="13">
        <f t="shared" si="23"/>
        <v>-1.15</v>
      </c>
      <c r="I309" s="14">
        <v>0</v>
      </c>
      <c r="J309" s="13">
        <f>1.05*1.6</f>
        <v>1.6800000000000002</v>
      </c>
      <c r="K309" s="13">
        <f t="shared" si="22"/>
        <v>2.83</v>
      </c>
      <c r="L309" s="13">
        <f t="shared" si="24"/>
        <v>2.83</v>
      </c>
      <c r="M309" s="28" t="s">
        <v>365</v>
      </c>
    </row>
    <row r="310" spans="1:13" ht="28.5">
      <c r="A310" s="55">
        <v>68</v>
      </c>
      <c r="B310" s="56" t="s">
        <v>226</v>
      </c>
      <c r="C310" s="56" t="s">
        <v>336</v>
      </c>
      <c r="D310" s="60">
        <v>0.276</v>
      </c>
      <c r="E310" s="13">
        <f>D310+'ЦП Текущий дефицит, табл.1'!D310</f>
        <v>1.536</v>
      </c>
      <c r="F310" s="13">
        <v>6.1</v>
      </c>
      <c r="G310" s="14">
        <v>0</v>
      </c>
      <c r="H310" s="13">
        <f t="shared" si="23"/>
        <v>-4.564</v>
      </c>
      <c r="I310" s="14">
        <v>0</v>
      </c>
      <c r="J310" s="13">
        <f>1.05*4</f>
        <v>4.2</v>
      </c>
      <c r="K310" s="13">
        <f t="shared" si="22"/>
        <v>8.764</v>
      </c>
      <c r="L310" s="13">
        <f t="shared" si="24"/>
        <v>8.764</v>
      </c>
      <c r="M310" s="28" t="s">
        <v>365</v>
      </c>
    </row>
    <row r="311" spans="1:13" ht="15">
      <c r="A311" s="55">
        <v>69</v>
      </c>
      <c r="B311" s="56" t="s">
        <v>227</v>
      </c>
      <c r="C311" s="56" t="s">
        <v>337</v>
      </c>
      <c r="D311" s="60">
        <v>0.0188</v>
      </c>
      <c r="E311" s="13">
        <f>D311+'ЦП Текущий дефицит, табл.1'!D311</f>
        <v>0.5088</v>
      </c>
      <c r="F311" s="13">
        <v>0.15</v>
      </c>
      <c r="G311" s="14">
        <v>120</v>
      </c>
      <c r="H311" s="13">
        <f t="shared" si="23"/>
        <v>0.3588</v>
      </c>
      <c r="I311" s="14">
        <v>0</v>
      </c>
      <c r="J311" s="13">
        <f>1.05*1</f>
        <v>1.05</v>
      </c>
      <c r="K311" s="13">
        <f t="shared" si="22"/>
        <v>0.6912</v>
      </c>
      <c r="L311" s="13">
        <f t="shared" si="24"/>
        <v>0.6912</v>
      </c>
      <c r="M311" s="28" t="s">
        <v>365</v>
      </c>
    </row>
    <row r="312" spans="1:13" ht="28.5">
      <c r="A312" s="55">
        <v>70</v>
      </c>
      <c r="B312" s="56" t="s">
        <v>228</v>
      </c>
      <c r="C312" s="56" t="s">
        <v>338</v>
      </c>
      <c r="D312" s="60">
        <v>0.076</v>
      </c>
      <c r="E312" s="13">
        <f>D312+'ЦП Текущий дефицит, табл.1'!D312</f>
        <v>1.066</v>
      </c>
      <c r="F312" s="13">
        <v>0.29</v>
      </c>
      <c r="G312" s="14">
        <v>120</v>
      </c>
      <c r="H312" s="13">
        <f t="shared" si="23"/>
        <v>0.776</v>
      </c>
      <c r="I312" s="14">
        <v>0</v>
      </c>
      <c r="J312" s="13">
        <f>1.05*2.5</f>
        <v>2.625</v>
      </c>
      <c r="K312" s="13">
        <f t="shared" si="22"/>
        <v>1.849</v>
      </c>
      <c r="L312" s="13">
        <f t="shared" si="24"/>
        <v>1.849</v>
      </c>
      <c r="M312" s="28" t="s">
        <v>365</v>
      </c>
    </row>
    <row r="313" spans="1:13" ht="28.5">
      <c r="A313" s="55">
        <v>71</v>
      </c>
      <c r="B313" s="56" t="s">
        <v>229</v>
      </c>
      <c r="C313" s="56" t="s">
        <v>326</v>
      </c>
      <c r="D313" s="60">
        <v>0.029</v>
      </c>
      <c r="E313" s="13">
        <f>D313+'ЦП Текущий дефицит, табл.1'!D313</f>
        <v>0.529</v>
      </c>
      <c r="F313" s="13">
        <v>0.41</v>
      </c>
      <c r="G313" s="14">
        <v>120</v>
      </c>
      <c r="H313" s="13">
        <f t="shared" si="23"/>
        <v>0.11900000000000005</v>
      </c>
      <c r="I313" s="14">
        <v>0</v>
      </c>
      <c r="J313" s="13">
        <f>1.05*2.5</f>
        <v>2.625</v>
      </c>
      <c r="K313" s="13">
        <f t="shared" si="22"/>
        <v>2.506</v>
      </c>
      <c r="L313" s="13">
        <f t="shared" si="24"/>
        <v>2.506</v>
      </c>
      <c r="M313" s="28" t="s">
        <v>365</v>
      </c>
    </row>
    <row r="314" spans="1:13" ht="28.5">
      <c r="A314" s="55">
        <v>72</v>
      </c>
      <c r="B314" s="56" t="s">
        <v>230</v>
      </c>
      <c r="C314" s="56" t="s">
        <v>339</v>
      </c>
      <c r="D314" s="60">
        <v>0.55</v>
      </c>
      <c r="E314" s="13">
        <f>D314+'ЦП Текущий дефицит, табл.1'!D314</f>
        <v>1.72</v>
      </c>
      <c r="F314" s="13">
        <v>0.4</v>
      </c>
      <c r="G314" s="14">
        <v>120</v>
      </c>
      <c r="H314" s="13">
        <f t="shared" si="23"/>
        <v>1.3199999999999998</v>
      </c>
      <c r="I314" s="14">
        <v>0</v>
      </c>
      <c r="J314" s="13">
        <f>1.05*4</f>
        <v>4.2</v>
      </c>
      <c r="K314" s="13">
        <f t="shared" si="22"/>
        <v>2.8800000000000003</v>
      </c>
      <c r="L314" s="13">
        <f t="shared" si="24"/>
        <v>2.8800000000000003</v>
      </c>
      <c r="M314" s="28" t="s">
        <v>365</v>
      </c>
    </row>
    <row r="315" spans="1:13" ht="15">
      <c r="A315" s="55">
        <v>73</v>
      </c>
      <c r="B315" s="56" t="s">
        <v>231</v>
      </c>
      <c r="C315" s="56" t="s">
        <v>340</v>
      </c>
      <c r="D315" s="60">
        <v>0.456</v>
      </c>
      <c r="E315" s="13">
        <f>D315+'ЦП Текущий дефицит, табл.1'!D315</f>
        <v>1.256</v>
      </c>
      <c r="F315" s="13">
        <v>0.22</v>
      </c>
      <c r="G315" s="14">
        <v>120</v>
      </c>
      <c r="H315" s="13">
        <f t="shared" si="23"/>
        <v>1.036</v>
      </c>
      <c r="I315" s="14">
        <v>0</v>
      </c>
      <c r="J315" s="13">
        <f>1.05*1.6</f>
        <v>1.6800000000000002</v>
      </c>
      <c r="K315" s="13">
        <f t="shared" si="22"/>
        <v>0.6440000000000001</v>
      </c>
      <c r="L315" s="13">
        <f t="shared" si="24"/>
        <v>0.6440000000000001</v>
      </c>
      <c r="M315" s="28" t="s">
        <v>365</v>
      </c>
    </row>
    <row r="316" spans="1:13" ht="28.5">
      <c r="A316" s="55">
        <v>74</v>
      </c>
      <c r="B316" s="56" t="s">
        <v>232</v>
      </c>
      <c r="C316" s="56" t="s">
        <v>338</v>
      </c>
      <c r="D316" s="60">
        <v>0.044</v>
      </c>
      <c r="E316" s="13">
        <f>D316+'ЦП Текущий дефицит, табл.1'!D316</f>
        <v>0.614</v>
      </c>
      <c r="F316" s="13">
        <v>0.46</v>
      </c>
      <c r="G316" s="14">
        <v>120</v>
      </c>
      <c r="H316" s="13">
        <f t="shared" si="23"/>
        <v>0.15399999999999997</v>
      </c>
      <c r="I316" s="14">
        <v>0</v>
      </c>
      <c r="J316" s="13">
        <f>1.05*2.5</f>
        <v>2.625</v>
      </c>
      <c r="K316" s="13">
        <f t="shared" si="22"/>
        <v>2.471</v>
      </c>
      <c r="L316" s="13">
        <f t="shared" si="24"/>
        <v>2.471</v>
      </c>
      <c r="M316" s="28" t="s">
        <v>365</v>
      </c>
    </row>
    <row r="317" spans="1:13" ht="28.5">
      <c r="A317" s="55">
        <v>75</v>
      </c>
      <c r="B317" s="56" t="s">
        <v>233</v>
      </c>
      <c r="C317" s="56" t="s">
        <v>336</v>
      </c>
      <c r="D317" s="60">
        <v>0.025</v>
      </c>
      <c r="E317" s="13">
        <f>D317+'ЦП Текущий дефицит, табл.1'!D317</f>
        <v>0.895</v>
      </c>
      <c r="F317" s="13">
        <v>0</v>
      </c>
      <c r="G317" s="14">
        <v>0</v>
      </c>
      <c r="H317" s="13">
        <f t="shared" si="23"/>
        <v>0.895</v>
      </c>
      <c r="I317" s="14">
        <v>0</v>
      </c>
      <c r="J317" s="13">
        <f>1.05*4</f>
        <v>4.2</v>
      </c>
      <c r="K317" s="13">
        <f t="shared" si="22"/>
        <v>3.305</v>
      </c>
      <c r="L317" s="13">
        <f t="shared" si="24"/>
        <v>3.305</v>
      </c>
      <c r="M317" s="28" t="s">
        <v>365</v>
      </c>
    </row>
    <row r="318" spans="1:13" ht="28.5">
      <c r="A318" s="55">
        <v>76</v>
      </c>
      <c r="B318" s="56" t="s">
        <v>234</v>
      </c>
      <c r="C318" s="56" t="s">
        <v>325</v>
      </c>
      <c r="D318" s="60">
        <v>0.189</v>
      </c>
      <c r="E318" s="13">
        <f>D318+'ЦП Текущий дефицит, табл.1'!D318</f>
        <v>4.319</v>
      </c>
      <c r="F318" s="13">
        <v>0.46</v>
      </c>
      <c r="G318" s="14">
        <v>120</v>
      </c>
      <c r="H318" s="13">
        <f t="shared" si="23"/>
        <v>3.859</v>
      </c>
      <c r="I318" s="14">
        <v>0</v>
      </c>
      <c r="J318" s="13">
        <f>1.05*6.3</f>
        <v>6.615</v>
      </c>
      <c r="K318" s="13">
        <f t="shared" si="22"/>
        <v>2.7560000000000002</v>
      </c>
      <c r="L318" s="13">
        <f t="shared" si="24"/>
        <v>2.7560000000000002</v>
      </c>
      <c r="M318" s="28" t="s">
        <v>365</v>
      </c>
    </row>
    <row r="319" spans="1:13" ht="28.5">
      <c r="A319" s="55">
        <v>77</v>
      </c>
      <c r="B319" s="56" t="s">
        <v>235</v>
      </c>
      <c r="C319" s="56" t="s">
        <v>326</v>
      </c>
      <c r="D319" s="60">
        <v>0.145</v>
      </c>
      <c r="E319" s="13">
        <f>D319+'ЦП Текущий дефицит, табл.1'!D319</f>
        <v>1.365</v>
      </c>
      <c r="F319" s="13">
        <v>0.51</v>
      </c>
      <c r="G319" s="14">
        <v>120</v>
      </c>
      <c r="H319" s="13">
        <f t="shared" si="23"/>
        <v>0.855</v>
      </c>
      <c r="I319" s="14">
        <v>0</v>
      </c>
      <c r="J319" s="13">
        <f>1.05*2.5</f>
        <v>2.625</v>
      </c>
      <c r="K319" s="13">
        <f t="shared" si="22"/>
        <v>1.77</v>
      </c>
      <c r="L319" s="13">
        <f t="shared" si="24"/>
        <v>1.77</v>
      </c>
      <c r="M319" s="28" t="s">
        <v>365</v>
      </c>
    </row>
    <row r="320" spans="1:13" ht="28.5">
      <c r="A320" s="55">
        <v>78</v>
      </c>
      <c r="B320" s="56" t="s">
        <v>236</v>
      </c>
      <c r="C320" s="56" t="s">
        <v>340</v>
      </c>
      <c r="D320" s="60">
        <v>0.009</v>
      </c>
      <c r="E320" s="13">
        <f>D320+'ЦП Текущий дефицит, табл.1'!D320</f>
        <v>0.309</v>
      </c>
      <c r="F320" s="13">
        <v>0.17</v>
      </c>
      <c r="G320" s="14">
        <v>120</v>
      </c>
      <c r="H320" s="13">
        <f t="shared" si="23"/>
        <v>0.13899999999999998</v>
      </c>
      <c r="I320" s="14">
        <v>0</v>
      </c>
      <c r="J320" s="13">
        <f>1.05*1.6</f>
        <v>1.6800000000000002</v>
      </c>
      <c r="K320" s="13">
        <f t="shared" si="22"/>
        <v>1.5410000000000001</v>
      </c>
      <c r="L320" s="13">
        <f t="shared" si="24"/>
        <v>1.5410000000000001</v>
      </c>
      <c r="M320" s="28" t="s">
        <v>365</v>
      </c>
    </row>
    <row r="321" spans="1:13" ht="15">
      <c r="A321" s="55">
        <v>79</v>
      </c>
      <c r="B321" s="56" t="s">
        <v>237</v>
      </c>
      <c r="C321" s="56" t="s">
        <v>336</v>
      </c>
      <c r="D321" s="60"/>
      <c r="E321" s="13">
        <f>D321+'ЦП Текущий дефицит, табл.1'!D321</f>
        <v>1.6</v>
      </c>
      <c r="F321" s="13">
        <v>0.7</v>
      </c>
      <c r="G321" s="14">
        <v>45</v>
      </c>
      <c r="H321" s="13">
        <f t="shared" si="23"/>
        <v>0.9000000000000001</v>
      </c>
      <c r="I321" s="14">
        <v>0</v>
      </c>
      <c r="J321" s="13">
        <f>1.05*4</f>
        <v>4.2</v>
      </c>
      <c r="K321" s="13">
        <f t="shared" si="22"/>
        <v>3.3</v>
      </c>
      <c r="L321" s="13">
        <f t="shared" si="24"/>
        <v>3.3</v>
      </c>
      <c r="M321" s="28" t="s">
        <v>365</v>
      </c>
    </row>
    <row r="322" spans="1:13" ht="15">
      <c r="A322" s="55">
        <v>80</v>
      </c>
      <c r="B322" s="56" t="s">
        <v>238</v>
      </c>
      <c r="C322" s="56" t="s">
        <v>326</v>
      </c>
      <c r="D322" s="60"/>
      <c r="E322" s="13">
        <f>D322+'ЦП Текущий дефицит, табл.1'!D322</f>
        <v>1.2</v>
      </c>
      <c r="F322" s="13">
        <v>1.69</v>
      </c>
      <c r="G322" s="14">
        <v>20</v>
      </c>
      <c r="H322" s="13">
        <f t="shared" si="23"/>
        <v>-0.49</v>
      </c>
      <c r="I322" s="14">
        <v>0</v>
      </c>
      <c r="J322" s="13">
        <f>1.05*2.5</f>
        <v>2.625</v>
      </c>
      <c r="K322" s="13">
        <f t="shared" si="22"/>
        <v>3.115</v>
      </c>
      <c r="L322" s="13">
        <f t="shared" si="24"/>
        <v>3.115</v>
      </c>
      <c r="M322" s="28" t="s">
        <v>365</v>
      </c>
    </row>
    <row r="323" spans="1:13" ht="28.5">
      <c r="A323" s="55">
        <v>81</v>
      </c>
      <c r="B323" s="56" t="s">
        <v>239</v>
      </c>
      <c r="C323" s="56" t="s">
        <v>340</v>
      </c>
      <c r="D323" s="60">
        <v>0.042</v>
      </c>
      <c r="E323" s="13">
        <f>D323+'ЦП Текущий дефицит, табл.1'!D323</f>
        <v>0.442</v>
      </c>
      <c r="F323" s="13">
        <v>0.38</v>
      </c>
      <c r="G323" s="14">
        <v>120</v>
      </c>
      <c r="H323" s="13">
        <f t="shared" si="23"/>
        <v>0.062</v>
      </c>
      <c r="I323" s="14">
        <v>0</v>
      </c>
      <c r="J323" s="13">
        <f>1.05*1.6</f>
        <v>1.6800000000000002</v>
      </c>
      <c r="K323" s="13">
        <f t="shared" si="22"/>
        <v>1.618</v>
      </c>
      <c r="L323" s="13">
        <f t="shared" si="24"/>
        <v>1.618</v>
      </c>
      <c r="M323" s="28" t="s">
        <v>365</v>
      </c>
    </row>
    <row r="324" spans="1:13" ht="15">
      <c r="A324" s="55">
        <v>82</v>
      </c>
      <c r="B324" s="56" t="s">
        <v>240</v>
      </c>
      <c r="C324" s="56" t="s">
        <v>338</v>
      </c>
      <c r="D324" s="60">
        <v>0.115</v>
      </c>
      <c r="E324" s="13">
        <f>D324+'ЦП Текущий дефицит, табл.1'!D324</f>
        <v>3.4450000000000003</v>
      </c>
      <c r="F324" s="13">
        <v>3.5</v>
      </c>
      <c r="G324" s="14">
        <v>0</v>
      </c>
      <c r="H324" s="13">
        <f t="shared" si="23"/>
        <v>-0.054999999999999716</v>
      </c>
      <c r="I324" s="14">
        <v>0</v>
      </c>
      <c r="J324" s="13">
        <f>1.05*2.5</f>
        <v>2.625</v>
      </c>
      <c r="K324" s="13">
        <f t="shared" si="22"/>
        <v>2.6799999999999997</v>
      </c>
      <c r="L324" s="13">
        <f t="shared" si="24"/>
        <v>2.6799999999999997</v>
      </c>
      <c r="M324" s="28" t="s">
        <v>365</v>
      </c>
    </row>
    <row r="325" spans="1:13" ht="28.5">
      <c r="A325" s="55">
        <v>83</v>
      </c>
      <c r="B325" s="56" t="s">
        <v>241</v>
      </c>
      <c r="C325" s="56" t="s">
        <v>326</v>
      </c>
      <c r="D325" s="60">
        <v>0.005</v>
      </c>
      <c r="E325" s="13">
        <f>D325+'ЦП Текущий дефицит, табл.1'!D325</f>
        <v>0.405</v>
      </c>
      <c r="F325" s="13">
        <v>0.26</v>
      </c>
      <c r="G325" s="14">
        <v>120</v>
      </c>
      <c r="H325" s="13">
        <f t="shared" si="23"/>
        <v>0.14500000000000002</v>
      </c>
      <c r="I325" s="14">
        <v>0</v>
      </c>
      <c r="J325" s="13">
        <f>1.05*2.5</f>
        <v>2.625</v>
      </c>
      <c r="K325" s="13">
        <f t="shared" si="22"/>
        <v>2.48</v>
      </c>
      <c r="L325" s="13">
        <f t="shared" si="24"/>
        <v>2.48</v>
      </c>
      <c r="M325" s="28" t="s">
        <v>365</v>
      </c>
    </row>
    <row r="326" spans="1:13" ht="15">
      <c r="A326" s="55">
        <v>84</v>
      </c>
      <c r="B326" s="56" t="s">
        <v>242</v>
      </c>
      <c r="C326" s="56" t="s">
        <v>330</v>
      </c>
      <c r="D326" s="60">
        <v>0.01</v>
      </c>
      <c r="E326" s="13">
        <f>D326+'ЦП Текущий дефицит, табл.1'!D326</f>
        <v>12.58</v>
      </c>
      <c r="F326" s="13">
        <v>2.5</v>
      </c>
      <c r="G326" s="14">
        <v>0</v>
      </c>
      <c r="H326" s="13">
        <f t="shared" si="23"/>
        <v>10.08</v>
      </c>
      <c r="I326" s="14">
        <v>0</v>
      </c>
      <c r="J326" s="13">
        <f>1.05*10</f>
        <v>10.5</v>
      </c>
      <c r="K326" s="13">
        <f t="shared" si="22"/>
        <v>0.41999999999999993</v>
      </c>
      <c r="L326" s="13">
        <f t="shared" si="24"/>
        <v>0.41999999999999993</v>
      </c>
      <c r="M326" s="28" t="s">
        <v>365</v>
      </c>
    </row>
    <row r="327" spans="1:13" ht="42.75">
      <c r="A327" s="55">
        <v>85</v>
      </c>
      <c r="B327" s="56" t="s">
        <v>243</v>
      </c>
      <c r="C327" s="56" t="s">
        <v>336</v>
      </c>
      <c r="D327" s="60">
        <v>0.625</v>
      </c>
      <c r="E327" s="13">
        <f>D327+'ЦП Текущий дефицит, табл.1'!D327</f>
        <v>1.725</v>
      </c>
      <c r="F327" s="13">
        <v>1.67</v>
      </c>
      <c r="G327" s="14">
        <v>0</v>
      </c>
      <c r="H327" s="13">
        <f t="shared" si="23"/>
        <v>0.05500000000000016</v>
      </c>
      <c r="I327" s="14">
        <v>0</v>
      </c>
      <c r="J327" s="13">
        <f>1.05*4</f>
        <v>4.2</v>
      </c>
      <c r="K327" s="13">
        <f t="shared" si="22"/>
        <v>4.145</v>
      </c>
      <c r="L327" s="13">
        <f t="shared" si="24"/>
        <v>4.145</v>
      </c>
      <c r="M327" s="28" t="s">
        <v>365</v>
      </c>
    </row>
    <row r="328" spans="1:13" ht="15">
      <c r="A328" s="55">
        <v>86</v>
      </c>
      <c r="B328" s="56" t="s">
        <v>244</v>
      </c>
      <c r="C328" s="56" t="s">
        <v>335</v>
      </c>
      <c r="D328" s="60">
        <v>0.109</v>
      </c>
      <c r="E328" s="13">
        <f>D328+'ЦП Текущий дефицит, табл.1'!D328</f>
        <v>1.0090000000000001</v>
      </c>
      <c r="F328" s="13">
        <v>0.93</v>
      </c>
      <c r="G328" s="14">
        <v>45</v>
      </c>
      <c r="H328" s="13">
        <f t="shared" si="23"/>
        <v>0.07900000000000007</v>
      </c>
      <c r="I328" s="14">
        <v>0</v>
      </c>
      <c r="J328" s="13">
        <f>1.05*1.6</f>
        <v>1.6800000000000002</v>
      </c>
      <c r="K328" s="13">
        <f t="shared" si="22"/>
        <v>1.601</v>
      </c>
      <c r="L328" s="13">
        <f t="shared" si="24"/>
        <v>1.601</v>
      </c>
      <c r="M328" s="28" t="s">
        <v>365</v>
      </c>
    </row>
    <row r="329" spans="1:13" ht="15">
      <c r="A329" s="55">
        <v>87</v>
      </c>
      <c r="B329" s="56" t="s">
        <v>245</v>
      </c>
      <c r="C329" s="56" t="s">
        <v>325</v>
      </c>
      <c r="D329" s="60">
        <v>0.077</v>
      </c>
      <c r="E329" s="13">
        <f>D329+'ЦП Текущий дефицит, табл.1'!D329</f>
        <v>2.267</v>
      </c>
      <c r="F329" s="13">
        <v>2.69</v>
      </c>
      <c r="G329" s="14">
        <v>80</v>
      </c>
      <c r="H329" s="13">
        <f t="shared" si="23"/>
        <v>-0.42300000000000004</v>
      </c>
      <c r="I329" s="14">
        <v>0</v>
      </c>
      <c r="J329" s="13">
        <f>1.05*6.3</f>
        <v>6.615</v>
      </c>
      <c r="K329" s="13">
        <f t="shared" si="22"/>
        <v>7.038</v>
      </c>
      <c r="L329" s="13">
        <f t="shared" si="24"/>
        <v>7.038</v>
      </c>
      <c r="M329" s="28" t="s">
        <v>365</v>
      </c>
    </row>
    <row r="330" spans="1:13" ht="28.5">
      <c r="A330" s="55">
        <v>88</v>
      </c>
      <c r="B330" s="56" t="s">
        <v>246</v>
      </c>
      <c r="C330" s="56" t="s">
        <v>341</v>
      </c>
      <c r="D330" s="60"/>
      <c r="E330" s="13">
        <f>D330+'ЦП Текущий дефицит, табл.1'!D330</f>
        <v>0.68</v>
      </c>
      <c r="F330" s="13">
        <v>0.5</v>
      </c>
      <c r="G330" s="14">
        <v>120</v>
      </c>
      <c r="H330" s="13">
        <f t="shared" si="23"/>
        <v>0.18000000000000005</v>
      </c>
      <c r="I330" s="14">
        <v>0</v>
      </c>
      <c r="J330" s="13">
        <f>1.05*1.8</f>
        <v>1.8900000000000001</v>
      </c>
      <c r="K330" s="13">
        <f t="shared" si="22"/>
        <v>1.71</v>
      </c>
      <c r="L330" s="13">
        <f t="shared" si="24"/>
        <v>1.71</v>
      </c>
      <c r="M330" s="28" t="s">
        <v>365</v>
      </c>
    </row>
    <row r="331" spans="1:13" ht="28.5">
      <c r="A331" s="55">
        <v>89</v>
      </c>
      <c r="B331" s="56" t="s">
        <v>80</v>
      </c>
      <c r="C331" s="56" t="s">
        <v>340</v>
      </c>
      <c r="D331" s="60">
        <v>0.015</v>
      </c>
      <c r="E331" s="13">
        <f>D331+'ЦП Текущий дефицит, табл.1'!D331</f>
        <v>0.305</v>
      </c>
      <c r="F331" s="13">
        <v>0.52</v>
      </c>
      <c r="G331" s="14">
        <v>120</v>
      </c>
      <c r="H331" s="13">
        <f t="shared" si="23"/>
        <v>-0.21500000000000002</v>
      </c>
      <c r="I331" s="14">
        <v>0</v>
      </c>
      <c r="J331" s="13">
        <f>1.05*1.6</f>
        <v>1.6800000000000002</v>
      </c>
      <c r="K331" s="13">
        <f t="shared" si="22"/>
        <v>1.8950000000000002</v>
      </c>
      <c r="L331" s="13">
        <f t="shared" si="24"/>
        <v>1.8950000000000002</v>
      </c>
      <c r="M331" s="28" t="s">
        <v>365</v>
      </c>
    </row>
    <row r="332" spans="1:13" ht="28.5">
      <c r="A332" s="57">
        <v>90</v>
      </c>
      <c r="B332" s="34" t="s">
        <v>247</v>
      </c>
      <c r="C332" s="34" t="s">
        <v>330</v>
      </c>
      <c r="D332" s="93">
        <v>0.409</v>
      </c>
      <c r="E332" s="58">
        <f>D332+'ЦП Текущий дефицит, табл.1'!D332</f>
        <v>17.108999999999998</v>
      </c>
      <c r="F332" s="58">
        <v>6.25</v>
      </c>
      <c r="G332" s="36">
        <v>20</v>
      </c>
      <c r="H332" s="58">
        <f t="shared" si="23"/>
        <v>10.858999999999998</v>
      </c>
      <c r="I332" s="36">
        <v>0</v>
      </c>
      <c r="J332" s="58">
        <f>1.05*10</f>
        <v>10.5</v>
      </c>
      <c r="K332" s="58">
        <f t="shared" si="22"/>
        <v>-0.3589999999999982</v>
      </c>
      <c r="L332" s="58">
        <f t="shared" si="24"/>
        <v>-0.3589999999999982</v>
      </c>
      <c r="M332" s="59" t="s">
        <v>366</v>
      </c>
    </row>
    <row r="333" spans="1:13" ht="28.5">
      <c r="A333" s="55">
        <v>91</v>
      </c>
      <c r="B333" s="56" t="s">
        <v>248</v>
      </c>
      <c r="C333" s="56" t="s">
        <v>342</v>
      </c>
      <c r="D333" s="60"/>
      <c r="E333" s="13">
        <f>D333+'ЦП Текущий дефицит, табл.1'!D333</f>
        <v>0.29</v>
      </c>
      <c r="F333" s="13">
        <v>0</v>
      </c>
      <c r="G333" s="14">
        <v>0</v>
      </c>
      <c r="H333" s="13">
        <f t="shared" si="23"/>
        <v>0.29</v>
      </c>
      <c r="I333" s="14">
        <v>0</v>
      </c>
      <c r="J333" s="13">
        <f>1.05*4</f>
        <v>4.2</v>
      </c>
      <c r="K333" s="13">
        <f t="shared" si="22"/>
        <v>3.91</v>
      </c>
      <c r="L333" s="13">
        <f t="shared" si="24"/>
        <v>3.91</v>
      </c>
      <c r="M333" s="28" t="s">
        <v>365</v>
      </c>
    </row>
    <row r="334" spans="1:13" ht="42.75">
      <c r="A334" s="55">
        <v>92</v>
      </c>
      <c r="B334" s="56" t="s">
        <v>249</v>
      </c>
      <c r="C334" s="56" t="s">
        <v>325</v>
      </c>
      <c r="D334" s="60">
        <v>0.083</v>
      </c>
      <c r="E334" s="13">
        <f>D334+'ЦП Текущий дефицит, табл.1'!D334</f>
        <v>3.3930000000000002</v>
      </c>
      <c r="F334" s="13">
        <v>0.21</v>
      </c>
      <c r="G334" s="14">
        <v>120</v>
      </c>
      <c r="H334" s="13">
        <f t="shared" si="23"/>
        <v>3.1830000000000003</v>
      </c>
      <c r="I334" s="14">
        <v>0</v>
      </c>
      <c r="J334" s="13">
        <f>1.05*6.3</f>
        <v>6.615</v>
      </c>
      <c r="K334" s="13">
        <f t="shared" si="22"/>
        <v>3.432</v>
      </c>
      <c r="L334" s="13">
        <f t="shared" si="24"/>
        <v>3.432</v>
      </c>
      <c r="M334" s="28" t="s">
        <v>365</v>
      </c>
    </row>
    <row r="335" spans="1:13" ht="28.5">
      <c r="A335" s="55">
        <v>93</v>
      </c>
      <c r="B335" s="56" t="s">
        <v>250</v>
      </c>
      <c r="C335" s="56" t="s">
        <v>343</v>
      </c>
      <c r="D335" s="60">
        <v>0.5</v>
      </c>
      <c r="E335" s="13">
        <f>D335+'ЦП Текущий дефицит, табл.1'!D335</f>
        <v>3.16</v>
      </c>
      <c r="F335" s="13">
        <v>1.14</v>
      </c>
      <c r="G335" s="14">
        <v>80</v>
      </c>
      <c r="H335" s="13">
        <f t="shared" si="23"/>
        <v>2.0200000000000005</v>
      </c>
      <c r="I335" s="14">
        <v>0</v>
      </c>
      <c r="J335" s="13">
        <f>1.05*3.2</f>
        <v>3.3600000000000003</v>
      </c>
      <c r="K335" s="13">
        <f t="shared" si="22"/>
        <v>1.3399999999999999</v>
      </c>
      <c r="L335" s="13">
        <f t="shared" si="24"/>
        <v>1.3399999999999999</v>
      </c>
      <c r="M335" s="28" t="s">
        <v>365</v>
      </c>
    </row>
    <row r="336" spans="1:13" ht="28.5">
      <c r="A336" s="57">
        <v>94</v>
      </c>
      <c r="B336" s="34" t="s">
        <v>251</v>
      </c>
      <c r="C336" s="34" t="s">
        <v>344</v>
      </c>
      <c r="D336" s="93">
        <v>3.77</v>
      </c>
      <c r="E336" s="58">
        <f>D336+'ЦП Текущий дефицит, табл.1'!D336</f>
        <v>7.220000000000001</v>
      </c>
      <c r="F336" s="58">
        <v>1.56</v>
      </c>
      <c r="G336" s="36">
        <v>80</v>
      </c>
      <c r="H336" s="58">
        <f t="shared" si="23"/>
        <v>5.66</v>
      </c>
      <c r="I336" s="36">
        <v>0</v>
      </c>
      <c r="J336" s="58">
        <f>1.05*4</f>
        <v>4.2</v>
      </c>
      <c r="K336" s="58">
        <f t="shared" si="22"/>
        <v>-1.46</v>
      </c>
      <c r="L336" s="58">
        <f t="shared" si="24"/>
        <v>-1.46</v>
      </c>
      <c r="M336" s="59" t="s">
        <v>366</v>
      </c>
    </row>
    <row r="337" spans="1:13" ht="28.5">
      <c r="A337" s="55">
        <v>95</v>
      </c>
      <c r="B337" s="56" t="s">
        <v>252</v>
      </c>
      <c r="C337" s="56" t="s">
        <v>338</v>
      </c>
      <c r="D337" s="60"/>
      <c r="E337" s="13">
        <f>D337+'ЦП Текущий дефицит, табл.1'!D337</f>
        <v>0.41</v>
      </c>
      <c r="F337" s="13">
        <v>0.24</v>
      </c>
      <c r="G337" s="14">
        <v>120</v>
      </c>
      <c r="H337" s="13">
        <f t="shared" si="23"/>
        <v>0.16999999999999998</v>
      </c>
      <c r="I337" s="14">
        <v>0</v>
      </c>
      <c r="J337" s="13">
        <f>1.05*2.5</f>
        <v>2.625</v>
      </c>
      <c r="K337" s="13">
        <f t="shared" si="22"/>
        <v>2.455</v>
      </c>
      <c r="L337" s="13">
        <f t="shared" si="24"/>
        <v>2.455</v>
      </c>
      <c r="M337" s="28" t="s">
        <v>365</v>
      </c>
    </row>
    <row r="338" spans="1:13" ht="15">
      <c r="A338" s="55">
        <v>96</v>
      </c>
      <c r="B338" s="56" t="s">
        <v>253</v>
      </c>
      <c r="C338" s="56" t="s">
        <v>341</v>
      </c>
      <c r="D338" s="60">
        <v>0.164</v>
      </c>
      <c r="E338" s="13">
        <f>D338+'ЦП Текущий дефицит, табл.1'!D338</f>
        <v>1.764</v>
      </c>
      <c r="F338" s="13">
        <v>0.42</v>
      </c>
      <c r="G338" s="14">
        <v>120</v>
      </c>
      <c r="H338" s="13">
        <f t="shared" si="23"/>
        <v>1.344</v>
      </c>
      <c r="I338" s="14">
        <v>0</v>
      </c>
      <c r="J338" s="13">
        <f>1.05*1.8</f>
        <v>1.8900000000000001</v>
      </c>
      <c r="K338" s="13">
        <f t="shared" si="22"/>
        <v>0.546</v>
      </c>
      <c r="L338" s="13">
        <f t="shared" si="24"/>
        <v>0.546</v>
      </c>
      <c r="M338" s="28" t="s">
        <v>365</v>
      </c>
    </row>
    <row r="339" spans="1:13" ht="28.5">
      <c r="A339" s="55">
        <v>97</v>
      </c>
      <c r="B339" s="56" t="s">
        <v>254</v>
      </c>
      <c r="C339" s="56" t="s">
        <v>326</v>
      </c>
      <c r="D339" s="60">
        <v>0.967</v>
      </c>
      <c r="E339" s="13">
        <f>D339+'ЦП Текущий дефицит, табл.1'!D339</f>
        <v>1.847</v>
      </c>
      <c r="F339" s="13">
        <v>0.6</v>
      </c>
      <c r="G339" s="14">
        <v>120</v>
      </c>
      <c r="H339" s="13">
        <f t="shared" si="23"/>
        <v>1.2469999999999999</v>
      </c>
      <c r="I339" s="14">
        <v>0</v>
      </c>
      <c r="J339" s="13">
        <f>1.05*2.5</f>
        <v>2.625</v>
      </c>
      <c r="K339" s="13">
        <f t="shared" si="22"/>
        <v>1.3780000000000001</v>
      </c>
      <c r="L339" s="13">
        <f t="shared" si="24"/>
        <v>1.3780000000000001</v>
      </c>
      <c r="M339" s="28" t="s">
        <v>365</v>
      </c>
    </row>
    <row r="340" spans="1:13" ht="28.5">
      <c r="A340" s="55">
        <v>98</v>
      </c>
      <c r="B340" s="56" t="s">
        <v>255</v>
      </c>
      <c r="C340" s="56" t="s">
        <v>326</v>
      </c>
      <c r="D340" s="60">
        <v>0.003</v>
      </c>
      <c r="E340" s="13">
        <f>D340+'ЦП Текущий дефицит, табл.1'!D340</f>
        <v>0.223</v>
      </c>
      <c r="F340" s="13">
        <v>0.17</v>
      </c>
      <c r="G340" s="14">
        <v>120</v>
      </c>
      <c r="H340" s="13">
        <f t="shared" si="23"/>
        <v>0.05299999999999999</v>
      </c>
      <c r="I340" s="14">
        <v>0</v>
      </c>
      <c r="J340" s="13">
        <f>1.05*2.5</f>
        <v>2.625</v>
      </c>
      <c r="K340" s="13">
        <f t="shared" si="22"/>
        <v>2.572</v>
      </c>
      <c r="L340" s="13">
        <f t="shared" si="24"/>
        <v>2.572</v>
      </c>
      <c r="M340" s="28" t="s">
        <v>365</v>
      </c>
    </row>
    <row r="341" spans="1:13" ht="28.5">
      <c r="A341" s="55">
        <v>99</v>
      </c>
      <c r="B341" s="56" t="s">
        <v>256</v>
      </c>
      <c r="C341" s="56" t="s">
        <v>330</v>
      </c>
      <c r="D341" s="60">
        <v>0.005</v>
      </c>
      <c r="E341" s="13">
        <f>D341+'ЦП Текущий дефицит, табл.1'!D341</f>
        <v>5.148</v>
      </c>
      <c r="F341" s="13">
        <v>4.5</v>
      </c>
      <c r="G341" s="14">
        <v>80</v>
      </c>
      <c r="H341" s="13">
        <f t="shared" si="23"/>
        <v>0.6479999999999997</v>
      </c>
      <c r="I341" s="14">
        <v>0</v>
      </c>
      <c r="J341" s="13">
        <f>1.05*10</f>
        <v>10.5</v>
      </c>
      <c r="K341" s="13">
        <f t="shared" si="22"/>
        <v>9.852</v>
      </c>
      <c r="L341" s="13">
        <f t="shared" si="24"/>
        <v>9.852</v>
      </c>
      <c r="M341" s="28" t="s">
        <v>365</v>
      </c>
    </row>
    <row r="342" spans="1:13" ht="15">
      <c r="A342" s="55">
        <v>100</v>
      </c>
      <c r="B342" s="56" t="s">
        <v>257</v>
      </c>
      <c r="C342" s="56" t="s">
        <v>326</v>
      </c>
      <c r="D342" s="60">
        <v>0.009</v>
      </c>
      <c r="E342" s="13">
        <f>D342+'ЦП Текущий дефицит, табл.1'!D342</f>
        <v>0.17900000000000002</v>
      </c>
      <c r="F342" s="13">
        <v>0.05</v>
      </c>
      <c r="G342" s="14">
        <v>120</v>
      </c>
      <c r="H342" s="13">
        <f t="shared" si="23"/>
        <v>0.129</v>
      </c>
      <c r="I342" s="14">
        <v>0</v>
      </c>
      <c r="J342" s="13">
        <f>1.05*2.5</f>
        <v>2.625</v>
      </c>
      <c r="K342" s="13">
        <f t="shared" si="22"/>
        <v>2.496</v>
      </c>
      <c r="L342" s="13">
        <f t="shared" si="24"/>
        <v>2.496</v>
      </c>
      <c r="M342" s="28" t="s">
        <v>365</v>
      </c>
    </row>
    <row r="343" spans="1:13" ht="15">
      <c r="A343" s="55">
        <v>101</v>
      </c>
      <c r="B343" s="56" t="s">
        <v>258</v>
      </c>
      <c r="C343" s="56" t="s">
        <v>326</v>
      </c>
      <c r="D343" s="60">
        <v>1.11</v>
      </c>
      <c r="E343" s="13">
        <f>D343+'ЦП Текущий дефицит, табл.1'!D343</f>
        <v>1.7800000000000002</v>
      </c>
      <c r="F343" s="13">
        <v>0.25</v>
      </c>
      <c r="G343" s="14">
        <v>120</v>
      </c>
      <c r="H343" s="13">
        <f t="shared" si="23"/>
        <v>1.5300000000000002</v>
      </c>
      <c r="I343" s="14">
        <v>0</v>
      </c>
      <c r="J343" s="13">
        <f>1.05*2.5</f>
        <v>2.625</v>
      </c>
      <c r="K343" s="13">
        <f t="shared" si="22"/>
        <v>1.0949999999999998</v>
      </c>
      <c r="L343" s="13">
        <f t="shared" si="24"/>
        <v>1.0949999999999998</v>
      </c>
      <c r="M343" s="28" t="s">
        <v>365</v>
      </c>
    </row>
    <row r="344" spans="1:13" ht="15">
      <c r="A344" s="55">
        <v>102</v>
      </c>
      <c r="B344" s="56" t="s">
        <v>259</v>
      </c>
      <c r="C344" s="56" t="s">
        <v>325</v>
      </c>
      <c r="D344" s="60">
        <v>0.308</v>
      </c>
      <c r="E344" s="13">
        <f>D344+'ЦП Текущий дефицит, табл.1'!D344</f>
        <v>3.138</v>
      </c>
      <c r="F344" s="13">
        <v>0.23</v>
      </c>
      <c r="G344" s="14">
        <v>120</v>
      </c>
      <c r="H344" s="13">
        <f t="shared" si="23"/>
        <v>2.908</v>
      </c>
      <c r="I344" s="14">
        <v>0</v>
      </c>
      <c r="J344" s="13">
        <f>1.05*6.3</f>
        <v>6.615</v>
      </c>
      <c r="K344" s="13">
        <f t="shared" si="22"/>
        <v>3.7070000000000003</v>
      </c>
      <c r="L344" s="13">
        <f t="shared" si="24"/>
        <v>3.7070000000000003</v>
      </c>
      <c r="M344" s="28" t="s">
        <v>365</v>
      </c>
    </row>
    <row r="345" spans="1:13" ht="28.5">
      <c r="A345" s="55">
        <v>103</v>
      </c>
      <c r="B345" s="56" t="s">
        <v>260</v>
      </c>
      <c r="C345" s="56" t="s">
        <v>336</v>
      </c>
      <c r="D345" s="60">
        <v>0.029</v>
      </c>
      <c r="E345" s="13">
        <f>D345+'ЦП Текущий дефицит, табл.1'!D345</f>
        <v>0.779</v>
      </c>
      <c r="F345" s="13">
        <v>1.59</v>
      </c>
      <c r="G345" s="14">
        <v>80</v>
      </c>
      <c r="H345" s="13">
        <f t="shared" si="23"/>
        <v>-0.811</v>
      </c>
      <c r="I345" s="14">
        <v>0</v>
      </c>
      <c r="J345" s="13">
        <f>1.05*4</f>
        <v>4.2</v>
      </c>
      <c r="K345" s="13">
        <f t="shared" si="22"/>
        <v>5.011</v>
      </c>
      <c r="L345" s="13">
        <f t="shared" si="24"/>
        <v>5.011</v>
      </c>
      <c r="M345" s="28" t="s">
        <v>365</v>
      </c>
    </row>
    <row r="346" spans="1:13" ht="28.5">
      <c r="A346" s="55">
        <v>104</v>
      </c>
      <c r="B346" s="56" t="s">
        <v>261</v>
      </c>
      <c r="C346" s="56" t="s">
        <v>326</v>
      </c>
      <c r="D346" s="60">
        <v>0.02</v>
      </c>
      <c r="E346" s="13">
        <f>D346+'ЦП Текущий дефицит, табл.1'!D346</f>
        <v>0.6900000000000001</v>
      </c>
      <c r="F346" s="13">
        <v>0.08</v>
      </c>
      <c r="G346" s="14">
        <v>120</v>
      </c>
      <c r="H346" s="13">
        <f t="shared" si="23"/>
        <v>0.6100000000000001</v>
      </c>
      <c r="I346" s="14">
        <v>0</v>
      </c>
      <c r="J346" s="13">
        <f>1.05*2.5</f>
        <v>2.625</v>
      </c>
      <c r="K346" s="13">
        <f aca="true" t="shared" si="25" ref="K346:K394">J346-I346-H346</f>
        <v>2.0149999999999997</v>
      </c>
      <c r="L346" s="13">
        <f t="shared" si="24"/>
        <v>2.0149999999999997</v>
      </c>
      <c r="M346" s="28" t="s">
        <v>365</v>
      </c>
    </row>
    <row r="347" spans="1:13" ht="15">
      <c r="A347" s="55">
        <v>105</v>
      </c>
      <c r="B347" s="56" t="s">
        <v>262</v>
      </c>
      <c r="C347" s="56" t="s">
        <v>326</v>
      </c>
      <c r="D347" s="60">
        <v>0.011</v>
      </c>
      <c r="E347" s="13">
        <f>D347+'ЦП Текущий дефицит, табл.1'!D347</f>
        <v>0.421</v>
      </c>
      <c r="F347" s="13">
        <v>0.3</v>
      </c>
      <c r="G347" s="14">
        <v>120</v>
      </c>
      <c r="H347" s="13">
        <f t="shared" si="23"/>
        <v>0.121</v>
      </c>
      <c r="I347" s="14">
        <v>0</v>
      </c>
      <c r="J347" s="13">
        <f>1.05*2.5</f>
        <v>2.625</v>
      </c>
      <c r="K347" s="13">
        <f t="shared" si="25"/>
        <v>2.504</v>
      </c>
      <c r="L347" s="13">
        <f t="shared" si="24"/>
        <v>2.504</v>
      </c>
      <c r="M347" s="28" t="s">
        <v>365</v>
      </c>
    </row>
    <row r="348" spans="1:13" ht="28.5">
      <c r="A348" s="55">
        <v>106</v>
      </c>
      <c r="B348" s="56" t="s">
        <v>263</v>
      </c>
      <c r="C348" s="56" t="s">
        <v>344</v>
      </c>
      <c r="D348" s="60">
        <v>0.16999999999999998</v>
      </c>
      <c r="E348" s="13">
        <f>D348+'ЦП Текущий дефицит, табл.1'!D348</f>
        <v>2.32</v>
      </c>
      <c r="F348" s="13">
        <v>1.7</v>
      </c>
      <c r="G348" s="14">
        <v>80</v>
      </c>
      <c r="H348" s="13">
        <f t="shared" si="23"/>
        <v>0.6199999999999999</v>
      </c>
      <c r="I348" s="14">
        <v>0</v>
      </c>
      <c r="J348" s="13">
        <f>1.05*4</f>
        <v>4.2</v>
      </c>
      <c r="K348" s="13">
        <f t="shared" si="25"/>
        <v>3.58</v>
      </c>
      <c r="L348" s="13">
        <f t="shared" si="24"/>
        <v>3.58</v>
      </c>
      <c r="M348" s="28" t="s">
        <v>365</v>
      </c>
    </row>
    <row r="349" spans="1:13" ht="28.5">
      <c r="A349" s="55">
        <v>107</v>
      </c>
      <c r="B349" s="56" t="s">
        <v>264</v>
      </c>
      <c r="C349" s="56" t="s">
        <v>336</v>
      </c>
      <c r="D349" s="60">
        <v>0.195</v>
      </c>
      <c r="E349" s="13">
        <f>D349+'ЦП Текущий дефицит, табл.1'!D349</f>
        <v>0.885</v>
      </c>
      <c r="F349" s="13">
        <v>0.3</v>
      </c>
      <c r="G349" s="14">
        <v>120</v>
      </c>
      <c r="H349" s="13">
        <f t="shared" si="23"/>
        <v>0.585</v>
      </c>
      <c r="I349" s="14">
        <v>0</v>
      </c>
      <c r="J349" s="13">
        <f>1.05*4</f>
        <v>4.2</v>
      </c>
      <c r="K349" s="13">
        <f t="shared" si="25"/>
        <v>3.615</v>
      </c>
      <c r="L349" s="13">
        <f t="shared" si="24"/>
        <v>3.615</v>
      </c>
      <c r="M349" s="28" t="s">
        <v>365</v>
      </c>
    </row>
    <row r="350" spans="1:13" ht="15">
      <c r="A350" s="55">
        <v>108</v>
      </c>
      <c r="B350" s="56" t="s">
        <v>265</v>
      </c>
      <c r="C350" s="56" t="s">
        <v>326</v>
      </c>
      <c r="D350" s="60">
        <v>0.02</v>
      </c>
      <c r="E350" s="13">
        <f>D350+'ЦП Текущий дефицит, табл.1'!D350</f>
        <v>0.52</v>
      </c>
      <c r="F350" s="13">
        <v>0.63</v>
      </c>
      <c r="G350" s="14">
        <v>120</v>
      </c>
      <c r="H350" s="13">
        <f t="shared" si="23"/>
        <v>-0.10999999999999999</v>
      </c>
      <c r="I350" s="14">
        <v>0</v>
      </c>
      <c r="J350" s="13">
        <f>1.05*2.5</f>
        <v>2.625</v>
      </c>
      <c r="K350" s="13">
        <f t="shared" si="25"/>
        <v>2.735</v>
      </c>
      <c r="L350" s="13">
        <f t="shared" si="24"/>
        <v>2.735</v>
      </c>
      <c r="M350" s="28" t="s">
        <v>365</v>
      </c>
    </row>
    <row r="351" spans="1:13" ht="28.5">
      <c r="A351" s="55">
        <v>109</v>
      </c>
      <c r="B351" s="56" t="s">
        <v>266</v>
      </c>
      <c r="C351" s="56" t="s">
        <v>345</v>
      </c>
      <c r="D351" s="60"/>
      <c r="E351" s="13">
        <f>D351+'ЦП Текущий дефицит, табл.1'!D351</f>
        <v>0.63</v>
      </c>
      <c r="F351" s="13">
        <v>0.03</v>
      </c>
      <c r="G351" s="14">
        <v>80</v>
      </c>
      <c r="H351" s="13">
        <f t="shared" si="23"/>
        <v>0.6</v>
      </c>
      <c r="I351" s="14">
        <v>0</v>
      </c>
      <c r="J351" s="13">
        <f>1.05*1.6</f>
        <v>1.6800000000000002</v>
      </c>
      <c r="K351" s="13">
        <f t="shared" si="25"/>
        <v>1.08</v>
      </c>
      <c r="L351" s="13">
        <f t="shared" si="24"/>
        <v>1.08</v>
      </c>
      <c r="M351" s="28" t="s">
        <v>365</v>
      </c>
    </row>
    <row r="352" spans="1:13" ht="15">
      <c r="A352" s="55">
        <v>110</v>
      </c>
      <c r="B352" s="56" t="s">
        <v>267</v>
      </c>
      <c r="C352" s="56" t="s">
        <v>326</v>
      </c>
      <c r="D352" s="60">
        <v>0.246</v>
      </c>
      <c r="E352" s="13">
        <f>D352+'ЦП Текущий дефицит, табл.1'!D352</f>
        <v>1.326</v>
      </c>
      <c r="F352" s="13">
        <v>0.4</v>
      </c>
      <c r="G352" s="14">
        <v>120</v>
      </c>
      <c r="H352" s="13">
        <f t="shared" si="23"/>
        <v>0.926</v>
      </c>
      <c r="I352" s="14">
        <v>0</v>
      </c>
      <c r="J352" s="13">
        <f>1.05*2.5</f>
        <v>2.625</v>
      </c>
      <c r="K352" s="13">
        <f t="shared" si="25"/>
        <v>1.6989999999999998</v>
      </c>
      <c r="L352" s="13">
        <f t="shared" si="24"/>
        <v>1.6989999999999998</v>
      </c>
      <c r="M352" s="28" t="s">
        <v>365</v>
      </c>
    </row>
    <row r="353" spans="1:13" ht="15">
      <c r="A353" s="55">
        <v>111</v>
      </c>
      <c r="B353" s="56" t="s">
        <v>268</v>
      </c>
      <c r="C353" s="56" t="s">
        <v>326</v>
      </c>
      <c r="D353" s="60">
        <v>0.041</v>
      </c>
      <c r="E353" s="13">
        <f>D353+'ЦП Текущий дефицит, табл.1'!D353</f>
        <v>0.771</v>
      </c>
      <c r="F353" s="13">
        <v>0.19</v>
      </c>
      <c r="G353" s="14">
        <v>120</v>
      </c>
      <c r="H353" s="13">
        <f t="shared" si="23"/>
        <v>0.581</v>
      </c>
      <c r="I353" s="14">
        <v>0</v>
      </c>
      <c r="J353" s="13">
        <f>1.05*2.5</f>
        <v>2.625</v>
      </c>
      <c r="K353" s="13">
        <f t="shared" si="25"/>
        <v>2.044</v>
      </c>
      <c r="L353" s="13">
        <f t="shared" si="24"/>
        <v>2.044</v>
      </c>
      <c r="M353" s="28" t="s">
        <v>365</v>
      </c>
    </row>
    <row r="354" spans="1:13" ht="15">
      <c r="A354" s="55">
        <v>112</v>
      </c>
      <c r="B354" s="56" t="s">
        <v>269</v>
      </c>
      <c r="C354" s="56" t="s">
        <v>326</v>
      </c>
      <c r="D354" s="60">
        <v>2.562</v>
      </c>
      <c r="E354" s="13">
        <f>D354+'ЦП Текущий дефицит, табл.1'!D354</f>
        <v>2.7319999999999998</v>
      </c>
      <c r="F354" s="13">
        <v>0.52</v>
      </c>
      <c r="G354" s="14">
        <v>120</v>
      </c>
      <c r="H354" s="13">
        <f t="shared" si="23"/>
        <v>2.2119999999999997</v>
      </c>
      <c r="I354" s="14">
        <v>0</v>
      </c>
      <c r="J354" s="13">
        <f>1.05*2.5</f>
        <v>2.625</v>
      </c>
      <c r="K354" s="13">
        <f t="shared" si="25"/>
        <v>0.41300000000000026</v>
      </c>
      <c r="L354" s="13">
        <f t="shared" si="24"/>
        <v>0.41300000000000026</v>
      </c>
      <c r="M354" s="28" t="s">
        <v>365</v>
      </c>
    </row>
    <row r="355" spans="1:13" ht="28.5">
      <c r="A355" s="55">
        <v>113</v>
      </c>
      <c r="B355" s="56" t="s">
        <v>270</v>
      </c>
      <c r="C355" s="56" t="s">
        <v>326</v>
      </c>
      <c r="D355" s="60"/>
      <c r="E355" s="13">
        <f>D355+'ЦП Текущий дефицит, табл.1'!D355</f>
        <v>0.19</v>
      </c>
      <c r="F355" s="13">
        <v>0.2</v>
      </c>
      <c r="G355" s="14">
        <v>120</v>
      </c>
      <c r="H355" s="13">
        <f t="shared" si="23"/>
        <v>-0.010000000000000009</v>
      </c>
      <c r="I355" s="14">
        <v>0</v>
      </c>
      <c r="J355" s="13">
        <f>1.05*2.5</f>
        <v>2.625</v>
      </c>
      <c r="K355" s="13">
        <f t="shared" si="25"/>
        <v>2.635</v>
      </c>
      <c r="L355" s="13">
        <f t="shared" si="24"/>
        <v>2.635</v>
      </c>
      <c r="M355" s="28" t="s">
        <v>365</v>
      </c>
    </row>
    <row r="356" spans="1:13" ht="28.5">
      <c r="A356" s="55">
        <v>114</v>
      </c>
      <c r="B356" s="56" t="s">
        <v>271</v>
      </c>
      <c r="C356" s="56" t="s">
        <v>344</v>
      </c>
      <c r="D356" s="60">
        <v>0.172</v>
      </c>
      <c r="E356" s="13">
        <f>D356+'ЦП Текущий дефицит, табл.1'!D356</f>
        <v>1.442</v>
      </c>
      <c r="F356" s="13">
        <v>0.74</v>
      </c>
      <c r="G356" s="14">
        <v>120</v>
      </c>
      <c r="H356" s="13">
        <f aca="true" t="shared" si="26" ref="H356:H392">E356-F356</f>
        <v>0.702</v>
      </c>
      <c r="I356" s="14">
        <v>0</v>
      </c>
      <c r="J356" s="13">
        <f>1.05*4</f>
        <v>4.2</v>
      </c>
      <c r="K356" s="13">
        <f t="shared" si="25"/>
        <v>3.498</v>
      </c>
      <c r="L356" s="13">
        <f t="shared" si="24"/>
        <v>3.498</v>
      </c>
      <c r="M356" s="28" t="s">
        <v>365</v>
      </c>
    </row>
    <row r="357" spans="1:13" ht="15">
      <c r="A357" s="55">
        <v>115</v>
      </c>
      <c r="B357" s="56" t="s">
        <v>272</v>
      </c>
      <c r="C357" s="56" t="s">
        <v>326</v>
      </c>
      <c r="D357" s="60">
        <v>0.01</v>
      </c>
      <c r="E357" s="13">
        <f>D357+'ЦП Текущий дефицит, табл.1'!D357</f>
        <v>0.27</v>
      </c>
      <c r="F357" s="13">
        <v>0.11</v>
      </c>
      <c r="G357" s="14">
        <v>80</v>
      </c>
      <c r="H357" s="13">
        <f t="shared" si="26"/>
        <v>0.16000000000000003</v>
      </c>
      <c r="I357" s="14">
        <v>0</v>
      </c>
      <c r="J357" s="13">
        <f>1.05*2.5</f>
        <v>2.625</v>
      </c>
      <c r="K357" s="13">
        <f t="shared" si="25"/>
        <v>2.465</v>
      </c>
      <c r="L357" s="13">
        <f t="shared" si="24"/>
        <v>2.465</v>
      </c>
      <c r="M357" s="28" t="s">
        <v>365</v>
      </c>
    </row>
    <row r="358" spans="1:13" ht="28.5">
      <c r="A358" s="55">
        <v>116</v>
      </c>
      <c r="B358" s="56" t="s">
        <v>273</v>
      </c>
      <c r="C358" s="56" t="s">
        <v>346</v>
      </c>
      <c r="D358" s="60">
        <v>0.066</v>
      </c>
      <c r="E358" s="13">
        <f>D358+'ЦП Текущий дефицит, табл.1'!D358</f>
        <v>0.806</v>
      </c>
      <c r="F358" s="13">
        <v>0.52</v>
      </c>
      <c r="G358" s="14">
        <v>120</v>
      </c>
      <c r="H358" s="13">
        <f t="shared" si="26"/>
        <v>0.28600000000000003</v>
      </c>
      <c r="I358" s="14">
        <v>0</v>
      </c>
      <c r="J358" s="13">
        <f>1.05*2.5</f>
        <v>2.625</v>
      </c>
      <c r="K358" s="13">
        <f t="shared" si="25"/>
        <v>2.339</v>
      </c>
      <c r="L358" s="13">
        <f t="shared" si="24"/>
        <v>2.339</v>
      </c>
      <c r="M358" s="28" t="s">
        <v>365</v>
      </c>
    </row>
    <row r="359" spans="1:13" ht="28.5">
      <c r="A359" s="55">
        <v>117</v>
      </c>
      <c r="B359" s="56" t="s">
        <v>274</v>
      </c>
      <c r="C359" s="56" t="s">
        <v>338</v>
      </c>
      <c r="D359" s="60">
        <v>0.716</v>
      </c>
      <c r="E359" s="13">
        <f>D359+'ЦП Текущий дефицит, табл.1'!D359</f>
        <v>1.816</v>
      </c>
      <c r="F359" s="13">
        <v>0.3</v>
      </c>
      <c r="G359" s="14">
        <v>120</v>
      </c>
      <c r="H359" s="13">
        <f t="shared" si="26"/>
        <v>1.516</v>
      </c>
      <c r="I359" s="14">
        <v>0</v>
      </c>
      <c r="J359" s="13">
        <f>1.05*2.5</f>
        <v>2.625</v>
      </c>
      <c r="K359" s="13">
        <f t="shared" si="25"/>
        <v>1.109</v>
      </c>
      <c r="L359" s="13">
        <f t="shared" si="24"/>
        <v>1.109</v>
      </c>
      <c r="M359" s="28" t="s">
        <v>365</v>
      </c>
    </row>
    <row r="360" spans="1:13" ht="15">
      <c r="A360" s="55">
        <v>118</v>
      </c>
      <c r="B360" s="56" t="s">
        <v>275</v>
      </c>
      <c r="C360" s="56" t="s">
        <v>326</v>
      </c>
      <c r="D360" s="60">
        <v>0.014</v>
      </c>
      <c r="E360" s="13">
        <f>D360+'ЦП Текущий дефицит, табл.1'!D360</f>
        <v>1.084</v>
      </c>
      <c r="F360" s="13">
        <v>0.26</v>
      </c>
      <c r="G360" s="14">
        <v>120</v>
      </c>
      <c r="H360" s="13">
        <f t="shared" si="26"/>
        <v>0.8240000000000001</v>
      </c>
      <c r="I360" s="14">
        <v>0</v>
      </c>
      <c r="J360" s="13">
        <f>1.05*2.5</f>
        <v>2.625</v>
      </c>
      <c r="K360" s="13">
        <f t="shared" si="25"/>
        <v>1.801</v>
      </c>
      <c r="L360" s="13">
        <f t="shared" si="24"/>
        <v>1.801</v>
      </c>
      <c r="M360" s="28" t="s">
        <v>365</v>
      </c>
    </row>
    <row r="361" spans="1:13" ht="15">
      <c r="A361" s="55">
        <v>119</v>
      </c>
      <c r="B361" s="56" t="s">
        <v>276</v>
      </c>
      <c r="C361" s="56" t="s">
        <v>340</v>
      </c>
      <c r="D361" s="60">
        <v>0.047</v>
      </c>
      <c r="E361" s="13">
        <f>D361+'ЦП Текущий дефицит, табл.1'!D361</f>
        <v>0.277</v>
      </c>
      <c r="F361" s="13">
        <v>0.46</v>
      </c>
      <c r="G361" s="14">
        <v>120</v>
      </c>
      <c r="H361" s="13">
        <f t="shared" si="26"/>
        <v>-0.183</v>
      </c>
      <c r="I361" s="14">
        <v>0</v>
      </c>
      <c r="J361" s="13">
        <f>1.05*1.6</f>
        <v>1.6800000000000002</v>
      </c>
      <c r="K361" s="13">
        <f t="shared" si="25"/>
        <v>1.8630000000000002</v>
      </c>
      <c r="L361" s="13">
        <f t="shared" si="24"/>
        <v>1.8630000000000002</v>
      </c>
      <c r="M361" s="28" t="s">
        <v>365</v>
      </c>
    </row>
    <row r="362" spans="1:13" ht="28.5">
      <c r="A362" s="55">
        <v>120</v>
      </c>
      <c r="B362" s="56" t="s">
        <v>277</v>
      </c>
      <c r="C362" s="56" t="s">
        <v>336</v>
      </c>
      <c r="D362" s="60">
        <v>0.008</v>
      </c>
      <c r="E362" s="13">
        <f>D362+'ЦП Текущий дефицит, табл.1'!D362</f>
        <v>0.508</v>
      </c>
      <c r="F362" s="13">
        <v>1.16</v>
      </c>
      <c r="G362" s="14">
        <v>120</v>
      </c>
      <c r="H362" s="13">
        <f t="shared" si="26"/>
        <v>-0.6519999999999999</v>
      </c>
      <c r="I362" s="14">
        <v>0</v>
      </c>
      <c r="J362" s="13">
        <f>1.05*4</f>
        <v>4.2</v>
      </c>
      <c r="K362" s="13">
        <f t="shared" si="25"/>
        <v>4.852</v>
      </c>
      <c r="L362" s="13">
        <f t="shared" si="24"/>
        <v>4.852</v>
      </c>
      <c r="M362" s="28" t="s">
        <v>365</v>
      </c>
    </row>
    <row r="363" spans="1:13" ht="28.5">
      <c r="A363" s="55">
        <v>121</v>
      </c>
      <c r="B363" s="56" t="s">
        <v>278</v>
      </c>
      <c r="C363" s="56" t="s">
        <v>325</v>
      </c>
      <c r="D363" s="60"/>
      <c r="E363" s="13">
        <f>D363+'ЦП Текущий дефицит, табл.1'!D363</f>
        <v>0.13</v>
      </c>
      <c r="F363" s="13">
        <v>0.08</v>
      </c>
      <c r="G363" s="14">
        <v>120</v>
      </c>
      <c r="H363" s="13">
        <f t="shared" si="26"/>
        <v>0.05</v>
      </c>
      <c r="I363" s="14">
        <v>0</v>
      </c>
      <c r="J363" s="13">
        <f>1.05*6.3</f>
        <v>6.615</v>
      </c>
      <c r="K363" s="13">
        <f t="shared" si="25"/>
        <v>6.565</v>
      </c>
      <c r="L363" s="13">
        <f t="shared" si="24"/>
        <v>6.565</v>
      </c>
      <c r="M363" s="28" t="s">
        <v>365</v>
      </c>
    </row>
    <row r="364" spans="1:13" ht="28.5">
      <c r="A364" s="55">
        <v>122</v>
      </c>
      <c r="B364" s="56" t="s">
        <v>279</v>
      </c>
      <c r="C364" s="56" t="s">
        <v>326</v>
      </c>
      <c r="D364" s="60">
        <v>0.274</v>
      </c>
      <c r="E364" s="13">
        <f>D364+'ЦП Текущий дефицит, табл.1'!D364</f>
        <v>1.074</v>
      </c>
      <c r="F364" s="13">
        <v>0.3</v>
      </c>
      <c r="G364" s="14">
        <v>80</v>
      </c>
      <c r="H364" s="13">
        <f t="shared" si="26"/>
        <v>0.774</v>
      </c>
      <c r="I364" s="14">
        <v>0</v>
      </c>
      <c r="J364" s="13">
        <f>1.05*2.5</f>
        <v>2.625</v>
      </c>
      <c r="K364" s="13">
        <f t="shared" si="25"/>
        <v>1.851</v>
      </c>
      <c r="L364" s="13">
        <f t="shared" si="24"/>
        <v>1.851</v>
      </c>
      <c r="M364" s="28" t="s">
        <v>365</v>
      </c>
    </row>
    <row r="365" spans="1:13" ht="15">
      <c r="A365" s="55">
        <v>123</v>
      </c>
      <c r="B365" s="56" t="s">
        <v>280</v>
      </c>
      <c r="C365" s="56" t="s">
        <v>340</v>
      </c>
      <c r="D365" s="60"/>
      <c r="E365" s="13">
        <f>D365+'ЦП Текущий дефицит, табл.1'!D365</f>
        <v>0.2</v>
      </c>
      <c r="F365" s="13">
        <v>0.24</v>
      </c>
      <c r="G365" s="14">
        <v>120</v>
      </c>
      <c r="H365" s="13">
        <f t="shared" si="26"/>
        <v>-0.03999999999999998</v>
      </c>
      <c r="I365" s="14">
        <v>0</v>
      </c>
      <c r="J365" s="13">
        <f>1.05*1.6</f>
        <v>1.6800000000000002</v>
      </c>
      <c r="K365" s="13">
        <f t="shared" si="25"/>
        <v>1.7200000000000002</v>
      </c>
      <c r="L365" s="13">
        <f t="shared" si="24"/>
        <v>1.7200000000000002</v>
      </c>
      <c r="M365" s="28" t="s">
        <v>365</v>
      </c>
    </row>
    <row r="366" spans="1:13" ht="15">
      <c r="A366" s="55">
        <v>124</v>
      </c>
      <c r="B366" s="56" t="s">
        <v>281</v>
      </c>
      <c r="C366" s="56" t="s">
        <v>347</v>
      </c>
      <c r="D366" s="60">
        <v>0.04</v>
      </c>
      <c r="E366" s="13">
        <f>D366+'ЦП Текущий дефицит, табл.1'!D366</f>
        <v>0.44</v>
      </c>
      <c r="F366" s="13">
        <v>0.43</v>
      </c>
      <c r="G366" s="14">
        <v>120</v>
      </c>
      <c r="H366" s="13">
        <f t="shared" si="26"/>
        <v>0.010000000000000009</v>
      </c>
      <c r="I366" s="14">
        <v>0</v>
      </c>
      <c r="J366" s="13">
        <f>1.05*1.6</f>
        <v>1.6800000000000002</v>
      </c>
      <c r="K366" s="13">
        <f t="shared" si="25"/>
        <v>1.6700000000000002</v>
      </c>
      <c r="L366" s="13">
        <f t="shared" si="24"/>
        <v>1.6700000000000002</v>
      </c>
      <c r="M366" s="28" t="s">
        <v>365</v>
      </c>
    </row>
    <row r="367" spans="1:13" ht="28.5">
      <c r="A367" s="55">
        <v>125</v>
      </c>
      <c r="B367" s="56" t="s">
        <v>282</v>
      </c>
      <c r="C367" s="56" t="s">
        <v>326</v>
      </c>
      <c r="D367" s="60">
        <v>0.183</v>
      </c>
      <c r="E367" s="13">
        <f>D367+'ЦП Текущий дефицит, табл.1'!D367</f>
        <v>1.093</v>
      </c>
      <c r="F367" s="13">
        <v>0.32</v>
      </c>
      <c r="G367" s="14">
        <v>120</v>
      </c>
      <c r="H367" s="13">
        <f t="shared" si="26"/>
        <v>0.7729999999999999</v>
      </c>
      <c r="I367" s="14">
        <v>0</v>
      </c>
      <c r="J367" s="13">
        <f>1.05*2.5</f>
        <v>2.625</v>
      </c>
      <c r="K367" s="13">
        <f t="shared" si="25"/>
        <v>1.852</v>
      </c>
      <c r="L367" s="13">
        <f t="shared" si="24"/>
        <v>1.852</v>
      </c>
      <c r="M367" s="28" t="s">
        <v>365</v>
      </c>
    </row>
    <row r="368" spans="1:13" ht="28.5">
      <c r="A368" s="55">
        <v>126</v>
      </c>
      <c r="B368" s="56" t="s">
        <v>283</v>
      </c>
      <c r="C368" s="56" t="s">
        <v>326</v>
      </c>
      <c r="D368" s="60">
        <v>0.421</v>
      </c>
      <c r="E368" s="13">
        <f>D368+'ЦП Текущий дефицит, табл.1'!D368</f>
        <v>1.021</v>
      </c>
      <c r="F368" s="13">
        <v>0.44</v>
      </c>
      <c r="G368" s="14">
        <v>120</v>
      </c>
      <c r="H368" s="13">
        <f t="shared" si="26"/>
        <v>0.581</v>
      </c>
      <c r="I368" s="14">
        <v>0</v>
      </c>
      <c r="J368" s="13">
        <f>1.05*2.5</f>
        <v>2.625</v>
      </c>
      <c r="K368" s="13">
        <f t="shared" si="25"/>
        <v>2.044</v>
      </c>
      <c r="L368" s="13">
        <f t="shared" si="24"/>
        <v>2.044</v>
      </c>
      <c r="M368" s="28" t="s">
        <v>365</v>
      </c>
    </row>
    <row r="369" spans="1:13" ht="28.5">
      <c r="A369" s="55">
        <v>127</v>
      </c>
      <c r="B369" s="56" t="s">
        <v>284</v>
      </c>
      <c r="C369" s="56" t="s">
        <v>336</v>
      </c>
      <c r="D369" s="60">
        <v>0.402</v>
      </c>
      <c r="E369" s="13">
        <f>D369+'ЦП Текущий дефицит, табл.1'!D369</f>
        <v>2.782</v>
      </c>
      <c r="F369" s="13">
        <v>1.03</v>
      </c>
      <c r="G369" s="14">
        <v>120</v>
      </c>
      <c r="H369" s="13">
        <f t="shared" si="26"/>
        <v>1.752</v>
      </c>
      <c r="I369" s="14">
        <v>0</v>
      </c>
      <c r="J369" s="13">
        <f>1.05*4</f>
        <v>4.2</v>
      </c>
      <c r="K369" s="13">
        <f t="shared" si="25"/>
        <v>2.4480000000000004</v>
      </c>
      <c r="L369" s="13">
        <f t="shared" si="24"/>
        <v>2.4480000000000004</v>
      </c>
      <c r="M369" s="28" t="s">
        <v>365</v>
      </c>
    </row>
    <row r="370" spans="1:13" ht="28.5">
      <c r="A370" s="55">
        <v>128</v>
      </c>
      <c r="B370" s="56" t="s">
        <v>285</v>
      </c>
      <c r="C370" s="56" t="s">
        <v>336</v>
      </c>
      <c r="D370" s="60">
        <v>0.017</v>
      </c>
      <c r="E370" s="13">
        <f>D370+'ЦП Текущий дефицит, табл.1'!D370</f>
        <v>0.317</v>
      </c>
      <c r="F370" s="13">
        <v>0.11</v>
      </c>
      <c r="G370" s="14">
        <v>120</v>
      </c>
      <c r="H370" s="13">
        <f t="shared" si="26"/>
        <v>0.20700000000000002</v>
      </c>
      <c r="I370" s="14">
        <v>0</v>
      </c>
      <c r="J370" s="13">
        <f>1.05*4</f>
        <v>4.2</v>
      </c>
      <c r="K370" s="13">
        <f t="shared" si="25"/>
        <v>3.9930000000000003</v>
      </c>
      <c r="L370" s="13">
        <f t="shared" si="24"/>
        <v>3.9930000000000003</v>
      </c>
      <c r="M370" s="28" t="s">
        <v>365</v>
      </c>
    </row>
    <row r="371" spans="1:13" ht="28.5">
      <c r="A371" s="55">
        <v>129</v>
      </c>
      <c r="B371" s="56" t="s">
        <v>286</v>
      </c>
      <c r="C371" s="56" t="s">
        <v>340</v>
      </c>
      <c r="D371" s="60">
        <v>0.061</v>
      </c>
      <c r="E371" s="13">
        <f>D371+'ЦП Текущий дефицит, табл.1'!D371</f>
        <v>0.361</v>
      </c>
      <c r="F371" s="13">
        <v>0.29</v>
      </c>
      <c r="G371" s="14">
        <v>120</v>
      </c>
      <c r="H371" s="13">
        <f t="shared" si="26"/>
        <v>0.07100000000000001</v>
      </c>
      <c r="I371" s="14">
        <v>0</v>
      </c>
      <c r="J371" s="13">
        <f>1.05*1.6</f>
        <v>1.6800000000000002</v>
      </c>
      <c r="K371" s="13">
        <f t="shared" si="25"/>
        <v>1.6090000000000002</v>
      </c>
      <c r="L371" s="13">
        <f aca="true" t="shared" si="27" ref="L371:L394">K371</f>
        <v>1.6090000000000002</v>
      </c>
      <c r="M371" s="28" t="s">
        <v>365</v>
      </c>
    </row>
    <row r="372" spans="1:13" ht="28.5">
      <c r="A372" s="55">
        <v>130</v>
      </c>
      <c r="B372" s="56" t="s">
        <v>287</v>
      </c>
      <c r="C372" s="56" t="s">
        <v>326</v>
      </c>
      <c r="D372" s="60">
        <v>0.045</v>
      </c>
      <c r="E372" s="13">
        <f>D372+'ЦП Текущий дефицит, табл.1'!D372</f>
        <v>0.8250000000000001</v>
      </c>
      <c r="F372" s="13">
        <v>1.18</v>
      </c>
      <c r="G372" s="14">
        <v>80</v>
      </c>
      <c r="H372" s="13">
        <f t="shared" si="26"/>
        <v>-0.35499999999999987</v>
      </c>
      <c r="I372" s="14">
        <v>0</v>
      </c>
      <c r="J372" s="13">
        <f>1.05*2.5</f>
        <v>2.625</v>
      </c>
      <c r="K372" s="13">
        <f t="shared" si="25"/>
        <v>2.98</v>
      </c>
      <c r="L372" s="13">
        <f t="shared" si="27"/>
        <v>2.98</v>
      </c>
      <c r="M372" s="28" t="s">
        <v>365</v>
      </c>
    </row>
    <row r="373" spans="1:13" ht="28.5">
      <c r="A373" s="55">
        <v>131</v>
      </c>
      <c r="B373" s="56" t="s">
        <v>288</v>
      </c>
      <c r="C373" s="56" t="s">
        <v>340</v>
      </c>
      <c r="D373" s="60">
        <v>0.007</v>
      </c>
      <c r="E373" s="13">
        <f>D373+'ЦП Текущий дефицит, табл.1'!D373</f>
        <v>0.23700000000000002</v>
      </c>
      <c r="F373" s="13">
        <v>0.08</v>
      </c>
      <c r="G373" s="14">
        <v>20</v>
      </c>
      <c r="H373" s="13">
        <f t="shared" si="26"/>
        <v>0.15700000000000003</v>
      </c>
      <c r="I373" s="14">
        <v>0</v>
      </c>
      <c r="J373" s="13">
        <f>1.05*1.6</f>
        <v>1.6800000000000002</v>
      </c>
      <c r="K373" s="13">
        <f t="shared" si="25"/>
        <v>1.5230000000000001</v>
      </c>
      <c r="L373" s="13">
        <f t="shared" si="27"/>
        <v>1.5230000000000001</v>
      </c>
      <c r="M373" s="28" t="s">
        <v>365</v>
      </c>
    </row>
    <row r="374" spans="1:13" ht="28.5">
      <c r="A374" s="55">
        <v>132</v>
      </c>
      <c r="B374" s="56" t="s">
        <v>289</v>
      </c>
      <c r="C374" s="56" t="s">
        <v>326</v>
      </c>
      <c r="D374" s="60">
        <v>0.356</v>
      </c>
      <c r="E374" s="13">
        <f>D374+'ЦП Текущий дефицит, табл.1'!D374</f>
        <v>1.9260000000000002</v>
      </c>
      <c r="F374" s="13">
        <v>0.6</v>
      </c>
      <c r="G374" s="14">
        <v>20</v>
      </c>
      <c r="H374" s="13">
        <f t="shared" si="26"/>
        <v>1.326</v>
      </c>
      <c r="I374" s="14">
        <v>0</v>
      </c>
      <c r="J374" s="13">
        <f>1.05*2.5</f>
        <v>2.625</v>
      </c>
      <c r="K374" s="13">
        <f t="shared" si="25"/>
        <v>1.299</v>
      </c>
      <c r="L374" s="13">
        <f t="shared" si="27"/>
        <v>1.299</v>
      </c>
      <c r="M374" s="28" t="s">
        <v>365</v>
      </c>
    </row>
    <row r="375" spans="1:13" ht="42.75">
      <c r="A375" s="55">
        <v>133</v>
      </c>
      <c r="B375" s="56" t="s">
        <v>290</v>
      </c>
      <c r="C375" s="56" t="s">
        <v>325</v>
      </c>
      <c r="D375" s="60">
        <v>0.263</v>
      </c>
      <c r="E375" s="13">
        <f>D375+'ЦП Текущий дефицит, табл.1'!D375</f>
        <v>4.273</v>
      </c>
      <c r="F375" s="13">
        <v>2.25</v>
      </c>
      <c r="G375" s="14">
        <v>80</v>
      </c>
      <c r="H375" s="13">
        <f t="shared" si="26"/>
        <v>2.0229999999999997</v>
      </c>
      <c r="I375" s="14">
        <v>0</v>
      </c>
      <c r="J375" s="13">
        <f>1.05*6.3</f>
        <v>6.615</v>
      </c>
      <c r="K375" s="13">
        <f t="shared" si="25"/>
        <v>4.5920000000000005</v>
      </c>
      <c r="L375" s="13">
        <f t="shared" si="27"/>
        <v>4.5920000000000005</v>
      </c>
      <c r="M375" s="28" t="s">
        <v>365</v>
      </c>
    </row>
    <row r="376" spans="1:13" ht="28.5">
      <c r="A376" s="55">
        <v>134</v>
      </c>
      <c r="B376" s="56" t="s">
        <v>291</v>
      </c>
      <c r="C376" s="56" t="s">
        <v>336</v>
      </c>
      <c r="D376" s="60">
        <v>0.031</v>
      </c>
      <c r="E376" s="13">
        <f>D376+'ЦП Текущий дефицит, табл.1'!D376</f>
        <v>1.591</v>
      </c>
      <c r="F376" s="13">
        <v>1.4</v>
      </c>
      <c r="G376" s="14">
        <v>45</v>
      </c>
      <c r="H376" s="13">
        <f t="shared" si="26"/>
        <v>0.19100000000000006</v>
      </c>
      <c r="I376" s="14">
        <v>0</v>
      </c>
      <c r="J376" s="13">
        <f>1.05*4</f>
        <v>4.2</v>
      </c>
      <c r="K376" s="13">
        <f t="shared" si="25"/>
        <v>4.009</v>
      </c>
      <c r="L376" s="13">
        <f t="shared" si="27"/>
        <v>4.009</v>
      </c>
      <c r="M376" s="28" t="s">
        <v>365</v>
      </c>
    </row>
    <row r="377" spans="1:13" ht="28.5">
      <c r="A377" s="55">
        <v>135</v>
      </c>
      <c r="B377" s="56" t="s">
        <v>292</v>
      </c>
      <c r="C377" s="56" t="s">
        <v>326</v>
      </c>
      <c r="D377" s="60">
        <v>0.056</v>
      </c>
      <c r="E377" s="13">
        <f>D377+'ЦП Текущий дефицит, табл.1'!D377</f>
        <v>0.556</v>
      </c>
      <c r="F377" s="13">
        <v>0</v>
      </c>
      <c r="G377" s="14" t="s">
        <v>356</v>
      </c>
      <c r="H377" s="13">
        <f t="shared" si="26"/>
        <v>0.556</v>
      </c>
      <c r="I377" s="14">
        <v>0</v>
      </c>
      <c r="J377" s="13">
        <f>1.05*2.5</f>
        <v>2.625</v>
      </c>
      <c r="K377" s="13">
        <f t="shared" si="25"/>
        <v>2.069</v>
      </c>
      <c r="L377" s="13">
        <f t="shared" si="27"/>
        <v>2.069</v>
      </c>
      <c r="M377" s="28" t="s">
        <v>365</v>
      </c>
    </row>
    <row r="378" spans="1:13" ht="28.5">
      <c r="A378" s="55">
        <v>136</v>
      </c>
      <c r="B378" s="56" t="s">
        <v>293</v>
      </c>
      <c r="C378" s="56" t="s">
        <v>326</v>
      </c>
      <c r="D378" s="60">
        <v>0.049</v>
      </c>
      <c r="E378" s="13">
        <f>D378+'ЦП Текущий дефицит, табл.1'!D378</f>
        <v>0.649</v>
      </c>
      <c r="F378" s="13">
        <v>0.6</v>
      </c>
      <c r="G378" s="14">
        <v>120</v>
      </c>
      <c r="H378" s="13">
        <f t="shared" si="26"/>
        <v>0.049000000000000044</v>
      </c>
      <c r="I378" s="14">
        <v>0</v>
      </c>
      <c r="J378" s="13">
        <f>1.05*2.5</f>
        <v>2.625</v>
      </c>
      <c r="K378" s="13">
        <f t="shared" si="25"/>
        <v>2.576</v>
      </c>
      <c r="L378" s="13">
        <f t="shared" si="27"/>
        <v>2.576</v>
      </c>
      <c r="M378" s="28" t="s">
        <v>365</v>
      </c>
    </row>
    <row r="379" spans="1:13" ht="28.5">
      <c r="A379" s="55">
        <v>137</v>
      </c>
      <c r="B379" s="56" t="s">
        <v>294</v>
      </c>
      <c r="C379" s="56" t="s">
        <v>336</v>
      </c>
      <c r="D379" s="60">
        <v>0.037</v>
      </c>
      <c r="E379" s="13">
        <f>D379+'ЦП Текущий дефицит, табл.1'!D379</f>
        <v>1.297</v>
      </c>
      <c r="F379" s="13">
        <v>0.05</v>
      </c>
      <c r="G379" s="14">
        <v>10</v>
      </c>
      <c r="H379" s="13">
        <f t="shared" si="26"/>
        <v>1.2469999999999999</v>
      </c>
      <c r="I379" s="14">
        <v>0</v>
      </c>
      <c r="J379" s="13">
        <f>1.05*4</f>
        <v>4.2</v>
      </c>
      <c r="K379" s="13">
        <f t="shared" si="25"/>
        <v>2.9530000000000003</v>
      </c>
      <c r="L379" s="13">
        <f t="shared" si="27"/>
        <v>2.9530000000000003</v>
      </c>
      <c r="M379" s="28" t="s">
        <v>365</v>
      </c>
    </row>
    <row r="380" spans="1:13" ht="15">
      <c r="A380" s="55">
        <v>138</v>
      </c>
      <c r="B380" s="56" t="s">
        <v>295</v>
      </c>
      <c r="C380" s="56" t="s">
        <v>347</v>
      </c>
      <c r="D380" s="60">
        <v>0.068</v>
      </c>
      <c r="E380" s="13">
        <f>D380+'ЦП Текущий дефицит, табл.1'!D380</f>
        <v>1.6280000000000001</v>
      </c>
      <c r="F380" s="13">
        <v>0.08</v>
      </c>
      <c r="G380" s="14">
        <v>10</v>
      </c>
      <c r="H380" s="13">
        <f t="shared" si="26"/>
        <v>1.548</v>
      </c>
      <c r="I380" s="14">
        <v>0</v>
      </c>
      <c r="J380" s="13">
        <f>1.05*1.6</f>
        <v>1.6800000000000002</v>
      </c>
      <c r="K380" s="13">
        <f t="shared" si="25"/>
        <v>0.13200000000000012</v>
      </c>
      <c r="L380" s="13">
        <f t="shared" si="27"/>
        <v>0.13200000000000012</v>
      </c>
      <c r="M380" s="28" t="s">
        <v>365</v>
      </c>
    </row>
    <row r="381" spans="1:13" ht="28.5">
      <c r="A381" s="55">
        <v>139</v>
      </c>
      <c r="B381" s="56" t="s">
        <v>296</v>
      </c>
      <c r="C381" s="56" t="s">
        <v>343</v>
      </c>
      <c r="D381" s="60">
        <v>0.105</v>
      </c>
      <c r="E381" s="13">
        <f>D381+'ЦП Текущий дефицит, табл.1'!D381</f>
        <v>0.7949999999999999</v>
      </c>
      <c r="F381" s="13">
        <v>0.69</v>
      </c>
      <c r="G381" s="14">
        <v>120</v>
      </c>
      <c r="H381" s="13">
        <f t="shared" si="26"/>
        <v>0.10499999999999998</v>
      </c>
      <c r="I381" s="14">
        <v>0</v>
      </c>
      <c r="J381" s="13">
        <f>1.05*3.2</f>
        <v>3.3600000000000003</v>
      </c>
      <c r="K381" s="13">
        <f t="shared" si="25"/>
        <v>3.2550000000000003</v>
      </c>
      <c r="L381" s="13">
        <f t="shared" si="27"/>
        <v>3.2550000000000003</v>
      </c>
      <c r="M381" s="28" t="s">
        <v>365</v>
      </c>
    </row>
    <row r="382" spans="1:13" ht="28.5">
      <c r="A382" s="55">
        <v>140</v>
      </c>
      <c r="B382" s="56" t="s">
        <v>297</v>
      </c>
      <c r="C382" s="56" t="s">
        <v>326</v>
      </c>
      <c r="D382" s="60">
        <v>0.051</v>
      </c>
      <c r="E382" s="13">
        <f>D382+'ЦП Текущий дефицит, табл.1'!D382</f>
        <v>1.281</v>
      </c>
      <c r="F382" s="13">
        <v>0.58</v>
      </c>
      <c r="G382" s="14">
        <v>80</v>
      </c>
      <c r="H382" s="13">
        <f t="shared" si="26"/>
        <v>0.701</v>
      </c>
      <c r="I382" s="14">
        <v>0</v>
      </c>
      <c r="J382" s="13">
        <f>1.05*2.5</f>
        <v>2.625</v>
      </c>
      <c r="K382" s="13">
        <f t="shared" si="25"/>
        <v>1.924</v>
      </c>
      <c r="L382" s="13">
        <f t="shared" si="27"/>
        <v>1.924</v>
      </c>
      <c r="M382" s="28" t="s">
        <v>365</v>
      </c>
    </row>
    <row r="383" spans="1:13" ht="28.5">
      <c r="A383" s="55">
        <v>141</v>
      </c>
      <c r="B383" s="56" t="s">
        <v>298</v>
      </c>
      <c r="C383" s="56" t="s">
        <v>340</v>
      </c>
      <c r="D383" s="60">
        <v>0.009</v>
      </c>
      <c r="E383" s="13">
        <f>D383+'ЦП Текущий дефицит, табл.1'!D383</f>
        <v>0.459</v>
      </c>
      <c r="F383" s="13">
        <v>0.2</v>
      </c>
      <c r="G383" s="14">
        <v>80</v>
      </c>
      <c r="H383" s="13">
        <f t="shared" si="26"/>
        <v>0.259</v>
      </c>
      <c r="I383" s="14">
        <v>0</v>
      </c>
      <c r="J383" s="13">
        <f>1.05*1.6</f>
        <v>1.6800000000000002</v>
      </c>
      <c r="K383" s="13">
        <f t="shared" si="25"/>
        <v>1.4210000000000003</v>
      </c>
      <c r="L383" s="13">
        <f t="shared" si="27"/>
        <v>1.4210000000000003</v>
      </c>
      <c r="M383" s="28" t="s">
        <v>365</v>
      </c>
    </row>
    <row r="384" spans="1:13" ht="28.5">
      <c r="A384" s="55">
        <v>142</v>
      </c>
      <c r="B384" s="56" t="s">
        <v>299</v>
      </c>
      <c r="C384" s="56" t="s">
        <v>340</v>
      </c>
      <c r="D384" s="60">
        <v>0.014</v>
      </c>
      <c r="E384" s="13">
        <f>D384+'ЦП Текущий дефицит, табл.1'!D384</f>
        <v>0.324</v>
      </c>
      <c r="F384" s="13">
        <v>0.2</v>
      </c>
      <c r="G384" s="14">
        <v>120</v>
      </c>
      <c r="H384" s="13">
        <f t="shared" si="26"/>
        <v>0.124</v>
      </c>
      <c r="I384" s="14">
        <v>0</v>
      </c>
      <c r="J384" s="13">
        <f>1.05*1.6</f>
        <v>1.6800000000000002</v>
      </c>
      <c r="K384" s="13">
        <f t="shared" si="25"/>
        <v>1.556</v>
      </c>
      <c r="L384" s="13">
        <f t="shared" si="27"/>
        <v>1.556</v>
      </c>
      <c r="M384" s="28" t="s">
        <v>365</v>
      </c>
    </row>
    <row r="385" spans="1:13" ht="28.5">
      <c r="A385" s="55">
        <v>143</v>
      </c>
      <c r="B385" s="56" t="s">
        <v>300</v>
      </c>
      <c r="C385" s="56" t="s">
        <v>336</v>
      </c>
      <c r="D385" s="60">
        <v>0.095</v>
      </c>
      <c r="E385" s="13">
        <f>D385+'ЦП Текущий дефицит, табл.1'!D385</f>
        <v>2.345</v>
      </c>
      <c r="F385" s="13">
        <v>1.08</v>
      </c>
      <c r="G385" s="14">
        <v>45</v>
      </c>
      <c r="H385" s="13">
        <f t="shared" si="26"/>
        <v>1.2650000000000001</v>
      </c>
      <c r="I385" s="14">
        <v>0</v>
      </c>
      <c r="J385" s="13">
        <f>1.05*4</f>
        <v>4.2</v>
      </c>
      <c r="K385" s="13">
        <f t="shared" si="25"/>
        <v>2.935</v>
      </c>
      <c r="L385" s="13">
        <f t="shared" si="27"/>
        <v>2.935</v>
      </c>
      <c r="M385" s="28" t="s">
        <v>365</v>
      </c>
    </row>
    <row r="386" spans="1:13" ht="15">
      <c r="A386" s="55">
        <v>144</v>
      </c>
      <c r="B386" s="56" t="s">
        <v>301</v>
      </c>
      <c r="C386" s="56" t="s">
        <v>326</v>
      </c>
      <c r="D386" s="60">
        <v>0.055</v>
      </c>
      <c r="E386" s="13">
        <f>D386+'ЦП Текущий дефицит, табл.1'!D386</f>
        <v>0.8550000000000001</v>
      </c>
      <c r="F386" s="13">
        <v>0.6</v>
      </c>
      <c r="G386" s="14">
        <v>120</v>
      </c>
      <c r="H386" s="13">
        <f t="shared" si="26"/>
        <v>0.2550000000000001</v>
      </c>
      <c r="I386" s="14">
        <v>0</v>
      </c>
      <c r="J386" s="13">
        <f>1.05*2.5</f>
        <v>2.625</v>
      </c>
      <c r="K386" s="13">
        <f t="shared" si="25"/>
        <v>2.37</v>
      </c>
      <c r="L386" s="13">
        <f t="shared" si="27"/>
        <v>2.37</v>
      </c>
      <c r="M386" s="28" t="s">
        <v>365</v>
      </c>
    </row>
    <row r="387" spans="1:13" ht="15">
      <c r="A387" s="55">
        <v>145</v>
      </c>
      <c r="B387" s="56" t="s">
        <v>302</v>
      </c>
      <c r="C387" s="56" t="s">
        <v>326</v>
      </c>
      <c r="D387" s="60">
        <v>0.035</v>
      </c>
      <c r="E387" s="13">
        <f>D387+'ЦП Текущий дефицит, табл.1'!D387</f>
        <v>1.2249999999999999</v>
      </c>
      <c r="F387" s="13">
        <v>1</v>
      </c>
      <c r="G387" s="14">
        <v>80</v>
      </c>
      <c r="H387" s="13">
        <f t="shared" si="26"/>
        <v>0.22499999999999987</v>
      </c>
      <c r="I387" s="14">
        <v>0</v>
      </c>
      <c r="J387" s="13">
        <f>1.05*2.5</f>
        <v>2.625</v>
      </c>
      <c r="K387" s="13">
        <f t="shared" si="25"/>
        <v>2.4000000000000004</v>
      </c>
      <c r="L387" s="13">
        <f t="shared" si="27"/>
        <v>2.4000000000000004</v>
      </c>
      <c r="M387" s="28" t="s">
        <v>365</v>
      </c>
    </row>
    <row r="388" spans="1:13" ht="28.5">
      <c r="A388" s="55">
        <v>146</v>
      </c>
      <c r="B388" s="56" t="s">
        <v>303</v>
      </c>
      <c r="C388" s="56" t="s">
        <v>327</v>
      </c>
      <c r="D388" s="60">
        <v>0.005</v>
      </c>
      <c r="E388" s="13">
        <f>D388+'ЦП Текущий дефицит, табл.1'!D388</f>
        <v>24.904999999999998</v>
      </c>
      <c r="F388" s="13">
        <v>5</v>
      </c>
      <c r="G388" s="14" t="s">
        <v>368</v>
      </c>
      <c r="H388" s="13">
        <f t="shared" si="26"/>
        <v>19.904999999999998</v>
      </c>
      <c r="I388" s="14">
        <v>0</v>
      </c>
      <c r="J388" s="13">
        <f>1.05*25</f>
        <v>26.25</v>
      </c>
      <c r="K388" s="13">
        <f t="shared" si="25"/>
        <v>6.345000000000002</v>
      </c>
      <c r="L388" s="13">
        <f t="shared" si="27"/>
        <v>6.345000000000002</v>
      </c>
      <c r="M388" s="28" t="s">
        <v>365</v>
      </c>
    </row>
    <row r="389" spans="1:13" ht="28.5">
      <c r="A389" s="55">
        <v>147</v>
      </c>
      <c r="B389" s="56" t="s">
        <v>304</v>
      </c>
      <c r="C389" s="56" t="s">
        <v>326</v>
      </c>
      <c r="D389" s="60"/>
      <c r="E389" s="13">
        <f>D389+'ЦП Текущий дефицит, табл.1'!D389</f>
        <v>0.45</v>
      </c>
      <c r="F389" s="13">
        <v>0.5</v>
      </c>
      <c r="G389" s="14">
        <v>120</v>
      </c>
      <c r="H389" s="13">
        <f t="shared" si="26"/>
        <v>-0.04999999999999999</v>
      </c>
      <c r="I389" s="14">
        <v>0</v>
      </c>
      <c r="J389" s="13">
        <f>1.05*2.5</f>
        <v>2.625</v>
      </c>
      <c r="K389" s="13">
        <f t="shared" si="25"/>
        <v>2.675</v>
      </c>
      <c r="L389" s="13">
        <f t="shared" si="27"/>
        <v>2.675</v>
      </c>
      <c r="M389" s="28" t="s">
        <v>365</v>
      </c>
    </row>
    <row r="390" spans="1:13" ht="28.5">
      <c r="A390" s="55">
        <v>148</v>
      </c>
      <c r="B390" s="56" t="s">
        <v>305</v>
      </c>
      <c r="C390" s="56" t="s">
        <v>338</v>
      </c>
      <c r="D390" s="60">
        <v>0.035</v>
      </c>
      <c r="E390" s="13">
        <f>D390+'ЦП Текущий дефицит, табл.1'!D390</f>
        <v>0.345</v>
      </c>
      <c r="F390" s="13">
        <v>0.21</v>
      </c>
      <c r="G390" s="14">
        <v>80</v>
      </c>
      <c r="H390" s="13">
        <f t="shared" si="26"/>
        <v>0.13499999999999998</v>
      </c>
      <c r="I390" s="14">
        <v>0</v>
      </c>
      <c r="J390" s="13">
        <f>1.05*2.5</f>
        <v>2.625</v>
      </c>
      <c r="K390" s="13">
        <f t="shared" si="25"/>
        <v>2.49</v>
      </c>
      <c r="L390" s="13">
        <f t="shared" si="27"/>
        <v>2.49</v>
      </c>
      <c r="M390" s="28" t="s">
        <v>365</v>
      </c>
    </row>
    <row r="391" spans="1:13" ht="15">
      <c r="A391" s="55">
        <v>149</v>
      </c>
      <c r="B391" s="56" t="s">
        <v>306</v>
      </c>
      <c r="C391" s="56" t="s">
        <v>326</v>
      </c>
      <c r="D391" s="60">
        <v>0.012</v>
      </c>
      <c r="E391" s="13">
        <f>D391+'ЦП Текущий дефицит, табл.1'!D391</f>
        <v>0.21200000000000002</v>
      </c>
      <c r="F391" s="13">
        <v>0.3</v>
      </c>
      <c r="G391" s="14">
        <v>120</v>
      </c>
      <c r="H391" s="13">
        <f t="shared" si="26"/>
        <v>-0.08799999999999997</v>
      </c>
      <c r="I391" s="14">
        <v>0</v>
      </c>
      <c r="J391" s="13">
        <f>1.05*2.5</f>
        <v>2.625</v>
      </c>
      <c r="K391" s="13">
        <f t="shared" si="25"/>
        <v>2.713</v>
      </c>
      <c r="L391" s="13">
        <f t="shared" si="27"/>
        <v>2.713</v>
      </c>
      <c r="M391" s="28" t="s">
        <v>365</v>
      </c>
    </row>
    <row r="392" spans="1:13" ht="28.5">
      <c r="A392" s="55">
        <v>150</v>
      </c>
      <c r="B392" s="56" t="s">
        <v>307</v>
      </c>
      <c r="C392" s="56" t="s">
        <v>344</v>
      </c>
      <c r="D392" s="60">
        <v>0.015</v>
      </c>
      <c r="E392" s="13">
        <f>D392+'ЦП Текущий дефицит, табл.1'!D392</f>
        <v>2.225</v>
      </c>
      <c r="F392" s="13">
        <v>0.6</v>
      </c>
      <c r="G392" s="14">
        <v>120</v>
      </c>
      <c r="H392" s="13">
        <f t="shared" si="26"/>
        <v>1.625</v>
      </c>
      <c r="I392" s="14">
        <v>0</v>
      </c>
      <c r="J392" s="13">
        <f>1.05*4</f>
        <v>4.2</v>
      </c>
      <c r="K392" s="13">
        <f t="shared" si="25"/>
        <v>2.575</v>
      </c>
      <c r="L392" s="13">
        <f t="shared" si="27"/>
        <v>2.575</v>
      </c>
      <c r="M392" s="28" t="s">
        <v>365</v>
      </c>
    </row>
    <row r="393" spans="1:13" ht="28.5">
      <c r="A393" s="55">
        <v>151</v>
      </c>
      <c r="B393" s="56" t="s">
        <v>308</v>
      </c>
      <c r="C393" s="56" t="s">
        <v>153</v>
      </c>
      <c r="D393" s="60">
        <v>2.35</v>
      </c>
      <c r="E393" s="13">
        <f>D393+'ЦП Текущий дефицит, табл.1'!D393</f>
        <v>11.629999999999999</v>
      </c>
      <c r="F393" s="13">
        <v>4.7</v>
      </c>
      <c r="G393" s="14">
        <v>80</v>
      </c>
      <c r="H393" s="13">
        <f>E393-F393</f>
        <v>6.929999999999999</v>
      </c>
      <c r="I393" s="14">
        <v>0</v>
      </c>
      <c r="J393" s="13">
        <f>1.05*10</f>
        <v>10.5</v>
      </c>
      <c r="K393" s="13">
        <f t="shared" si="25"/>
        <v>3.570000000000001</v>
      </c>
      <c r="L393" s="13">
        <f t="shared" si="27"/>
        <v>3.570000000000001</v>
      </c>
      <c r="M393" s="28" t="s">
        <v>365</v>
      </c>
    </row>
    <row r="394" spans="1:13" ht="15">
      <c r="A394" s="55">
        <v>152</v>
      </c>
      <c r="B394" s="3" t="s">
        <v>360</v>
      </c>
      <c r="C394" s="3" t="s">
        <v>326</v>
      </c>
      <c r="D394" s="60"/>
      <c r="E394" s="13">
        <f>D394+'ЦП Текущий дефицит, табл.1'!D394</f>
        <v>1.97</v>
      </c>
      <c r="F394" s="13">
        <v>3.9</v>
      </c>
      <c r="G394" s="14">
        <v>120</v>
      </c>
      <c r="H394" s="13">
        <f>E394-F394</f>
        <v>-1.93</v>
      </c>
      <c r="I394" s="14">
        <v>0</v>
      </c>
      <c r="J394" s="13">
        <f>1.05*2.5</f>
        <v>2.625</v>
      </c>
      <c r="K394" s="13">
        <f t="shared" si="25"/>
        <v>4.555</v>
      </c>
      <c r="L394" s="13">
        <f t="shared" si="27"/>
        <v>4.555</v>
      </c>
      <c r="M394" s="28" t="s">
        <v>365</v>
      </c>
    </row>
    <row r="395" spans="1:13" ht="15">
      <c r="A395" s="109"/>
      <c r="B395" s="47" t="s">
        <v>355</v>
      </c>
      <c r="C395" s="54">
        <v>3185.9</v>
      </c>
      <c r="D395" s="99">
        <f>D7+D10+D11+D14+D15+D18+D21+D22+D23+D26+D27+D28+D31+D32+D33+SUM(D36:D151)+D153+D154+D155+D158+D159+D162+D165+D168+D169+D172+D173+D176+D177+D180+D183+D184+D187+D190+D193+D196+D199+D202+D203+D206+D207+D210+D211+D214+D217+D220+D223+D226+D227+D230+D233+D234+D237+D240+D243+D244+D247+D250+D251+D252+D255+D258+D261+D264+D265+D266+D267+D270+D273+D276+D279+D282+D285+D288+D291+D294+D297+D300+D303+SUM(D306:D394)</f>
        <v>112.75084</v>
      </c>
      <c r="E395" s="45">
        <f>E7+E10+E11+E14+E15+E18+E21+E22+E23+E26+E27+E28+E31+E32+E33+SUM(E36:E151)+E153+E154+E155+E158+E159+E162+E165+E168+E169+E172+E173+E176+E177+E180+E183+E184+E187+E190+E193+E196+E199+E202+E203+E206+E207+E210+E211+E214+E217+E220+E223+E226+E227+E230+E233+E234+E237+E240+E243+E244+E247+E250+E251+E252+E255+E258+E261+E264+E265+E266+E267+E270+E273+E276+E279+E282+E285+E288+E291+E294+E297+E300+E303+SUM(E306:E394)</f>
        <v>897.73384</v>
      </c>
      <c r="F395" s="45">
        <f>F7+F10+F11+F14+F15+F18+F21+F22+F23+F26+F27+F28+F31+F32+F33+SUM(F36:F151)+F153+F154+F155+F158+F159+F162+F165+F168+F169+F172+F173+F176+F177+F180+F183+F184+F187+F190+F193+F196+F199+F202+F203+F206+F207+F210+F211+F214+F217+F220+F223+F226+F227+F230+F233+F234+F237+F240+F243+F244+F247+F250+F251+F252+F255+F258+F261+F264+F265+F266+F267+F270+F273+F276+F279+F282+F285+F288+F291+F294+F297+F300+F303+SUM(F306:F394)</f>
        <v>783.8800000000002</v>
      </c>
      <c r="G395" s="53"/>
      <c r="H395" s="45"/>
      <c r="I395" s="49"/>
      <c r="J395" s="45"/>
      <c r="K395" s="45"/>
      <c r="L395" s="89">
        <v>1140.74</v>
      </c>
      <c r="M395" s="50"/>
    </row>
    <row r="396" spans="1:13" ht="15">
      <c r="A396" s="109"/>
      <c r="B396" s="47" t="s">
        <v>11</v>
      </c>
      <c r="C396" s="48"/>
      <c r="D396" s="100"/>
      <c r="E396" s="53"/>
      <c r="F396" s="53"/>
      <c r="G396" s="53"/>
      <c r="H396" s="49"/>
      <c r="I396" s="49"/>
      <c r="J396" s="45"/>
      <c r="K396" s="45"/>
      <c r="L396" s="45">
        <f>SUM(L32,L58,L172,L187,L332,L336,L10,L54,L151,L177)</f>
        <v>-26.48</v>
      </c>
      <c r="M396" s="51"/>
    </row>
    <row r="397" spans="1:13" ht="15">
      <c r="A397" s="109"/>
      <c r="B397" s="47" t="s">
        <v>12</v>
      </c>
      <c r="C397" s="48"/>
      <c r="D397" s="100"/>
      <c r="E397" s="46"/>
      <c r="F397" s="53"/>
      <c r="G397" s="53"/>
      <c r="H397" s="49"/>
      <c r="I397" s="49"/>
      <c r="J397" s="45"/>
      <c r="K397" s="45"/>
      <c r="L397" s="45">
        <f>SUM(L7,L11:L25,L27:L31,L33:L53,L55:L57,L59:L122,L124:L150,L153:L171,L173:L176,L180:L186,L190:L331,L333:L335,L337:L394,L123,L26)</f>
        <v>1114.259960000001</v>
      </c>
      <c r="M397" s="52"/>
    </row>
    <row r="398" spans="1:13" ht="15">
      <c r="A398" s="4"/>
      <c r="B398" s="5"/>
      <c r="C398" s="5"/>
      <c r="D398" s="71"/>
      <c r="E398" s="4"/>
      <c r="F398" s="4"/>
      <c r="G398" s="4"/>
      <c r="H398" s="5"/>
      <c r="I398" s="5"/>
      <c r="J398" s="4"/>
      <c r="K398" s="4"/>
      <c r="L398" s="4"/>
      <c r="M398" s="19"/>
    </row>
    <row r="399" spans="1:12" ht="15">
      <c r="A399" s="9"/>
      <c r="B399" s="77" t="s">
        <v>402</v>
      </c>
      <c r="C399" s="73"/>
      <c r="D399" s="84"/>
      <c r="E399" s="9"/>
      <c r="F399" s="9"/>
      <c r="G399" s="8"/>
      <c r="H399" s="41"/>
      <c r="I399" s="9"/>
      <c r="J399" s="9"/>
      <c r="K399" s="9"/>
      <c r="L399" s="40"/>
    </row>
    <row r="400" spans="1:12" ht="15">
      <c r="A400" s="9"/>
      <c r="B400" s="8" t="s">
        <v>405</v>
      </c>
      <c r="C400" s="73"/>
      <c r="D400" s="84"/>
      <c r="E400" s="9"/>
      <c r="F400" s="9"/>
      <c r="G400" s="8"/>
      <c r="H400" s="41"/>
      <c r="I400" s="9"/>
      <c r="J400" s="9"/>
      <c r="K400" s="9"/>
      <c r="L400" s="40"/>
    </row>
    <row r="401" spans="1:13" ht="15">
      <c r="A401" s="9"/>
      <c r="B401" s="8"/>
      <c r="C401" s="8"/>
      <c r="D401" s="73"/>
      <c r="E401" s="9"/>
      <c r="F401" s="9"/>
      <c r="G401" s="9"/>
      <c r="H401" s="8"/>
      <c r="I401" s="8"/>
      <c r="J401" s="9"/>
      <c r="K401" s="9"/>
      <c r="L401" s="9"/>
      <c r="M401" s="19"/>
    </row>
    <row r="402" spans="1:13" ht="15">
      <c r="A402" s="9"/>
      <c r="B402" s="8"/>
      <c r="C402" s="85" t="s">
        <v>381</v>
      </c>
      <c r="D402" s="86"/>
      <c r="E402" s="86"/>
      <c r="F402" s="86"/>
      <c r="G402" s="85"/>
      <c r="H402" s="87"/>
      <c r="I402" s="86"/>
      <c r="J402" s="86"/>
      <c r="K402" s="9"/>
      <c r="L402" s="9"/>
      <c r="M402" s="19"/>
    </row>
    <row r="403" spans="1:13" ht="15">
      <c r="A403" s="9"/>
      <c r="B403" s="8"/>
      <c r="C403" s="85" t="s">
        <v>382</v>
      </c>
      <c r="D403" s="86"/>
      <c r="E403" s="86"/>
      <c r="F403" s="86"/>
      <c r="G403" s="85"/>
      <c r="H403" s="87"/>
      <c r="I403" s="86"/>
      <c r="J403" s="86" t="s">
        <v>383</v>
      </c>
      <c r="K403" s="9"/>
      <c r="L403" s="9"/>
      <c r="M403" s="19"/>
    </row>
    <row r="404" spans="1:13" ht="15">
      <c r="A404" s="9"/>
      <c r="B404" s="8"/>
      <c r="C404" s="8"/>
      <c r="D404" s="73"/>
      <c r="E404" s="9"/>
      <c r="F404" s="9"/>
      <c r="G404" s="9"/>
      <c r="H404" s="8"/>
      <c r="I404" s="8"/>
      <c r="J404" s="9"/>
      <c r="K404" s="9"/>
      <c r="L404" s="9"/>
      <c r="M404" s="19"/>
    </row>
  </sheetData>
  <sheetProtection/>
  <mergeCells count="172">
    <mergeCell ref="K3:L4"/>
    <mergeCell ref="F3:G3"/>
    <mergeCell ref="H3:H4"/>
    <mergeCell ref="I3:I4"/>
    <mergeCell ref="J3:J4"/>
    <mergeCell ref="L15:L17"/>
    <mergeCell ref="M15:M17"/>
    <mergeCell ref="K1:L1"/>
    <mergeCell ref="A2:A4"/>
    <mergeCell ref="B2:B4"/>
    <mergeCell ref="C2:L2"/>
    <mergeCell ref="M2:M4"/>
    <mergeCell ref="C3:C4"/>
    <mergeCell ref="D3:D4"/>
    <mergeCell ref="E3:E4"/>
    <mergeCell ref="L28:L30"/>
    <mergeCell ref="M28:M30"/>
    <mergeCell ref="A6:M6"/>
    <mergeCell ref="A7:A9"/>
    <mergeCell ref="L7:L9"/>
    <mergeCell ref="M7:M9"/>
    <mergeCell ref="A11:A13"/>
    <mergeCell ref="L11:L13"/>
    <mergeCell ref="M11:M13"/>
    <mergeCell ref="A15:A17"/>
    <mergeCell ref="A159:A161"/>
    <mergeCell ref="L159:L161"/>
    <mergeCell ref="M159:M161"/>
    <mergeCell ref="A18:A20"/>
    <mergeCell ref="L18:L20"/>
    <mergeCell ref="M18:M20"/>
    <mergeCell ref="A23:A25"/>
    <mergeCell ref="L23:L25"/>
    <mergeCell ref="M23:M25"/>
    <mergeCell ref="A28:A30"/>
    <mergeCell ref="A169:A171"/>
    <mergeCell ref="L169:L171"/>
    <mergeCell ref="M169:M171"/>
    <mergeCell ref="A33:A35"/>
    <mergeCell ref="L33:L35"/>
    <mergeCell ref="M33:M35"/>
    <mergeCell ref="A152:M152"/>
    <mergeCell ref="A155:A157"/>
    <mergeCell ref="L155:L157"/>
    <mergeCell ref="M155:M157"/>
    <mergeCell ref="A162:A164"/>
    <mergeCell ref="L162:L164"/>
    <mergeCell ref="M162:M164"/>
    <mergeCell ref="A165:A167"/>
    <mergeCell ref="L165:L167"/>
    <mergeCell ref="M165:M167"/>
    <mergeCell ref="M190:M192"/>
    <mergeCell ref="A173:A175"/>
    <mergeCell ref="L173:L175"/>
    <mergeCell ref="M173:M175"/>
    <mergeCell ref="A177:A179"/>
    <mergeCell ref="L177:L179"/>
    <mergeCell ref="M177:M179"/>
    <mergeCell ref="A180:A182"/>
    <mergeCell ref="L180:L182"/>
    <mergeCell ref="M180:M182"/>
    <mergeCell ref="L199:L201"/>
    <mergeCell ref="M199:M201"/>
    <mergeCell ref="A184:A186"/>
    <mergeCell ref="L184:L186"/>
    <mergeCell ref="M184:M186"/>
    <mergeCell ref="A187:A189"/>
    <mergeCell ref="L187:L189"/>
    <mergeCell ref="M187:M189"/>
    <mergeCell ref="A190:A192"/>
    <mergeCell ref="L190:L192"/>
    <mergeCell ref="A211:A213"/>
    <mergeCell ref="L211:L213"/>
    <mergeCell ref="M211:M213"/>
    <mergeCell ref="A193:A195"/>
    <mergeCell ref="L193:L195"/>
    <mergeCell ref="M193:M195"/>
    <mergeCell ref="A196:A198"/>
    <mergeCell ref="L196:L198"/>
    <mergeCell ref="M196:M198"/>
    <mergeCell ref="A199:A201"/>
    <mergeCell ref="A203:A205"/>
    <mergeCell ref="L203:L205"/>
    <mergeCell ref="M203:M205"/>
    <mergeCell ref="A207:A209"/>
    <mergeCell ref="L207:L209"/>
    <mergeCell ref="M207:M209"/>
    <mergeCell ref="M230:M232"/>
    <mergeCell ref="A214:A216"/>
    <mergeCell ref="L214:L216"/>
    <mergeCell ref="M214:M216"/>
    <mergeCell ref="A217:A219"/>
    <mergeCell ref="L217:L219"/>
    <mergeCell ref="M217:M219"/>
    <mergeCell ref="A220:A222"/>
    <mergeCell ref="L220:L222"/>
    <mergeCell ref="M220:M222"/>
    <mergeCell ref="L240:L242"/>
    <mergeCell ref="M240:M242"/>
    <mergeCell ref="A223:A225"/>
    <mergeCell ref="L223:L225"/>
    <mergeCell ref="M223:M225"/>
    <mergeCell ref="A227:A229"/>
    <mergeCell ref="L227:L229"/>
    <mergeCell ref="M227:M229"/>
    <mergeCell ref="A230:A232"/>
    <mergeCell ref="L230:L232"/>
    <mergeCell ref="A252:A254"/>
    <mergeCell ref="L252:L254"/>
    <mergeCell ref="M252:M254"/>
    <mergeCell ref="A234:A236"/>
    <mergeCell ref="L234:L236"/>
    <mergeCell ref="M234:M236"/>
    <mergeCell ref="A237:A239"/>
    <mergeCell ref="L237:L239"/>
    <mergeCell ref="M237:M239"/>
    <mergeCell ref="A240:A242"/>
    <mergeCell ref="A244:A246"/>
    <mergeCell ref="L244:L246"/>
    <mergeCell ref="M244:M246"/>
    <mergeCell ref="A247:A249"/>
    <mergeCell ref="L247:L249"/>
    <mergeCell ref="M247:M249"/>
    <mergeCell ref="M273:M275"/>
    <mergeCell ref="A255:A257"/>
    <mergeCell ref="L255:L257"/>
    <mergeCell ref="M255:M257"/>
    <mergeCell ref="A258:A260"/>
    <mergeCell ref="L258:L260"/>
    <mergeCell ref="M258:M260"/>
    <mergeCell ref="A261:A263"/>
    <mergeCell ref="L261:L263"/>
    <mergeCell ref="M261:M263"/>
    <mergeCell ref="L282:L284"/>
    <mergeCell ref="M282:M284"/>
    <mergeCell ref="A267:A269"/>
    <mergeCell ref="L267:L269"/>
    <mergeCell ref="M267:M269"/>
    <mergeCell ref="A270:A272"/>
    <mergeCell ref="L270:L272"/>
    <mergeCell ref="M270:M272"/>
    <mergeCell ref="A273:A275"/>
    <mergeCell ref="L273:L275"/>
    <mergeCell ref="A291:A293"/>
    <mergeCell ref="L291:L293"/>
    <mergeCell ref="M291:M293"/>
    <mergeCell ref="A276:A278"/>
    <mergeCell ref="L276:L278"/>
    <mergeCell ref="M276:M278"/>
    <mergeCell ref="A279:A281"/>
    <mergeCell ref="L279:L281"/>
    <mergeCell ref="M279:M281"/>
    <mergeCell ref="A282:A284"/>
    <mergeCell ref="A285:A287"/>
    <mergeCell ref="L285:L287"/>
    <mergeCell ref="M285:M287"/>
    <mergeCell ref="A288:A290"/>
    <mergeCell ref="L288:L290"/>
    <mergeCell ref="M288:M290"/>
    <mergeCell ref="A395:A397"/>
    <mergeCell ref="A300:A302"/>
    <mergeCell ref="L300:L302"/>
    <mergeCell ref="M300:M302"/>
    <mergeCell ref="A303:A305"/>
    <mergeCell ref="L303:L305"/>
    <mergeCell ref="M303:M305"/>
    <mergeCell ref="A294:A296"/>
    <mergeCell ref="L294:L296"/>
    <mergeCell ref="M294:M296"/>
    <mergeCell ref="A297:A299"/>
    <mergeCell ref="L297:L299"/>
    <mergeCell ref="M297:M299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3"/>
  <sheetViews>
    <sheetView tabSelected="1"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B2" sqref="B2:B4"/>
    </sheetView>
  </sheetViews>
  <sheetFormatPr defaultColWidth="9.140625" defaultRowHeight="15"/>
  <cols>
    <col min="1" max="1" width="5.28125" style="9" customWidth="1"/>
    <col min="2" max="2" width="32.28125" style="8" customWidth="1"/>
    <col min="3" max="3" width="13.00390625" style="73" customWidth="1"/>
    <col min="4" max="4" width="12.00390625" style="84" customWidth="1"/>
    <col min="5" max="5" width="11.140625" style="9" customWidth="1"/>
    <col min="6" max="6" width="10.28125" style="9" customWidth="1"/>
    <col min="7" max="8" width="11.421875" style="8" customWidth="1"/>
    <col min="9" max="9" width="12.7109375" style="9" customWidth="1"/>
    <col min="10" max="10" width="12.28125" style="9" customWidth="1"/>
    <col min="11" max="11" width="9.140625" style="9" customWidth="1"/>
    <col min="12" max="12" width="13.421875" style="19" customWidth="1"/>
    <col min="13" max="13" width="6.140625" style="20" customWidth="1"/>
    <col min="14" max="14" width="6.57421875" style="9" customWidth="1"/>
    <col min="15" max="15" width="26.28125" style="8" customWidth="1"/>
    <col min="16" max="16" width="12.421875" style="8" customWidth="1"/>
    <col min="17" max="17" width="13.00390625" style="73" customWidth="1"/>
    <col min="18" max="18" width="12.00390625" style="9" customWidth="1"/>
    <col min="19" max="19" width="11.57421875" style="9" customWidth="1"/>
    <col min="20" max="20" width="9.140625" style="9" customWidth="1"/>
    <col min="21" max="22" width="11.421875" style="8" customWidth="1"/>
    <col min="23" max="23" width="12.7109375" style="9" customWidth="1"/>
    <col min="24" max="24" width="11.8515625" style="9" customWidth="1"/>
    <col min="25" max="25" width="12.421875" style="9" customWidth="1"/>
    <col min="26" max="26" width="10.140625" style="19" customWidth="1"/>
    <col min="27" max="16384" width="9.140625" style="21" customWidth="1"/>
  </cols>
  <sheetData>
    <row r="1" spans="1:26" ht="15">
      <c r="A1" s="4"/>
      <c r="B1" s="5"/>
      <c r="C1" s="71"/>
      <c r="D1" s="78"/>
      <c r="E1" s="4"/>
      <c r="F1" s="4"/>
      <c r="G1" s="5"/>
      <c r="H1" s="5"/>
      <c r="I1" s="4"/>
      <c r="J1" s="125" t="s">
        <v>14</v>
      </c>
      <c r="K1" s="125"/>
      <c r="L1" s="22"/>
      <c r="N1" s="4"/>
      <c r="O1" s="5"/>
      <c r="P1" s="5"/>
      <c r="Q1" s="71"/>
      <c r="R1" s="4"/>
      <c r="S1" s="4"/>
      <c r="T1" s="4"/>
      <c r="U1" s="5"/>
      <c r="V1" s="5"/>
      <c r="W1" s="4"/>
      <c r="X1" s="125" t="s">
        <v>15</v>
      </c>
      <c r="Y1" s="125"/>
      <c r="Z1" s="23"/>
    </row>
    <row r="2" spans="1:26" ht="18" customHeight="1">
      <c r="A2" s="124" t="s">
        <v>13</v>
      </c>
      <c r="B2" s="128" t="s">
        <v>0</v>
      </c>
      <c r="C2" s="129" t="s">
        <v>1</v>
      </c>
      <c r="D2" s="129"/>
      <c r="E2" s="129"/>
      <c r="F2" s="129"/>
      <c r="G2" s="129"/>
      <c r="H2" s="129"/>
      <c r="I2" s="129"/>
      <c r="J2" s="129"/>
      <c r="K2" s="129"/>
      <c r="L2" s="127" t="s">
        <v>364</v>
      </c>
      <c r="N2" s="124" t="s">
        <v>13</v>
      </c>
      <c r="O2" s="128" t="s">
        <v>0</v>
      </c>
      <c r="P2" s="128" t="s">
        <v>359</v>
      </c>
      <c r="Q2" s="128"/>
      <c r="R2" s="128"/>
      <c r="S2" s="128"/>
      <c r="T2" s="128"/>
      <c r="U2" s="128"/>
      <c r="V2" s="128"/>
      <c r="W2" s="128"/>
      <c r="X2" s="128"/>
      <c r="Y2" s="128"/>
      <c r="Z2" s="127" t="s">
        <v>364</v>
      </c>
    </row>
    <row r="3" spans="1:26" ht="101.25" customHeight="1">
      <c r="A3" s="124"/>
      <c r="B3" s="128"/>
      <c r="C3" s="131" t="s">
        <v>8</v>
      </c>
      <c r="D3" s="132" t="s">
        <v>9</v>
      </c>
      <c r="E3" s="128" t="s">
        <v>7</v>
      </c>
      <c r="F3" s="128"/>
      <c r="G3" s="128" t="s">
        <v>2</v>
      </c>
      <c r="H3" s="128" t="s">
        <v>10</v>
      </c>
      <c r="I3" s="128" t="s">
        <v>5</v>
      </c>
      <c r="J3" s="128" t="s">
        <v>349</v>
      </c>
      <c r="K3" s="128"/>
      <c r="L3" s="127"/>
      <c r="M3" s="25"/>
      <c r="N3" s="124"/>
      <c r="O3" s="128"/>
      <c r="P3" s="128" t="s">
        <v>8</v>
      </c>
      <c r="Q3" s="117" t="s">
        <v>357</v>
      </c>
      <c r="R3" s="118" t="s">
        <v>358</v>
      </c>
      <c r="S3" s="128" t="s">
        <v>7</v>
      </c>
      <c r="T3" s="128"/>
      <c r="U3" s="128" t="s">
        <v>2</v>
      </c>
      <c r="V3" s="128" t="s">
        <v>10</v>
      </c>
      <c r="W3" s="128" t="s">
        <v>5</v>
      </c>
      <c r="X3" s="128" t="s">
        <v>349</v>
      </c>
      <c r="Y3" s="128"/>
      <c r="Z3" s="127"/>
    </row>
    <row r="4" spans="1:26" ht="103.5" customHeight="1">
      <c r="A4" s="124"/>
      <c r="B4" s="128"/>
      <c r="C4" s="131"/>
      <c r="D4" s="133"/>
      <c r="E4" s="10" t="s">
        <v>3</v>
      </c>
      <c r="F4" s="10" t="s">
        <v>6</v>
      </c>
      <c r="G4" s="128"/>
      <c r="H4" s="128"/>
      <c r="I4" s="128"/>
      <c r="J4" s="128"/>
      <c r="K4" s="128"/>
      <c r="L4" s="127"/>
      <c r="M4" s="25"/>
      <c r="N4" s="124"/>
      <c r="O4" s="128"/>
      <c r="P4" s="128"/>
      <c r="Q4" s="117"/>
      <c r="R4" s="118"/>
      <c r="S4" s="10" t="s">
        <v>3</v>
      </c>
      <c r="T4" s="10" t="s">
        <v>6</v>
      </c>
      <c r="U4" s="128"/>
      <c r="V4" s="128"/>
      <c r="W4" s="128"/>
      <c r="X4" s="128"/>
      <c r="Y4" s="128"/>
      <c r="Z4" s="127"/>
    </row>
    <row r="5" spans="1:26" ht="15">
      <c r="A5" s="10">
        <v>1</v>
      </c>
      <c r="B5" s="10">
        <v>2</v>
      </c>
      <c r="C5" s="72">
        <v>3</v>
      </c>
      <c r="D5" s="72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24">
        <v>12</v>
      </c>
      <c r="M5" s="25"/>
      <c r="N5" s="10">
        <v>1</v>
      </c>
      <c r="O5" s="10">
        <v>2</v>
      </c>
      <c r="P5" s="10">
        <v>3</v>
      </c>
      <c r="Q5" s="72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  <c r="X5" s="10">
        <v>11</v>
      </c>
      <c r="Y5" s="10">
        <v>12</v>
      </c>
      <c r="Z5" s="88">
        <v>13</v>
      </c>
    </row>
    <row r="6" spans="1:26" ht="18.75" customHeight="1">
      <c r="A6" s="130" t="s">
        <v>348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26"/>
      <c r="M6" s="27"/>
      <c r="N6" s="114" t="s">
        <v>348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6"/>
    </row>
    <row r="7" spans="1:26" s="29" customFormat="1" ht="36" customHeight="1">
      <c r="A7" s="122">
        <v>1</v>
      </c>
      <c r="B7" s="3" t="s">
        <v>16</v>
      </c>
      <c r="C7" s="67" t="s">
        <v>147</v>
      </c>
      <c r="D7" s="17">
        <v>1.64</v>
      </c>
      <c r="E7" s="13">
        <f>E8+E9</f>
        <v>6.3</v>
      </c>
      <c r="F7" s="14" t="s">
        <v>4</v>
      </c>
      <c r="G7" s="13">
        <f>E7</f>
        <v>6.3</v>
      </c>
      <c r="H7" s="14">
        <v>0</v>
      </c>
      <c r="I7" s="13">
        <f>G7-H7</f>
        <v>6.3</v>
      </c>
      <c r="J7" s="13">
        <f aca="true" t="shared" si="0" ref="J7:J38">I7-D7</f>
        <v>4.66</v>
      </c>
      <c r="K7" s="123">
        <f>MIN(J7:J9)</f>
        <v>1.1999999999999997</v>
      </c>
      <c r="L7" s="126" t="s">
        <v>365</v>
      </c>
      <c r="M7" s="20"/>
      <c r="N7" s="124">
        <v>1</v>
      </c>
      <c r="O7" s="56" t="s">
        <v>16</v>
      </c>
      <c r="P7" s="56" t="s">
        <v>147</v>
      </c>
      <c r="Q7" s="60">
        <v>0.018</v>
      </c>
      <c r="R7" s="13">
        <f aca="true" t="shared" si="1" ref="R7:R38">Q7+D7</f>
        <v>1.658</v>
      </c>
      <c r="S7" s="13">
        <f>S8+S9</f>
        <v>6.3</v>
      </c>
      <c r="T7" s="14" t="s">
        <v>4</v>
      </c>
      <c r="U7" s="13">
        <f>S7</f>
        <v>6.3</v>
      </c>
      <c r="V7" s="14">
        <v>0</v>
      </c>
      <c r="W7" s="13">
        <f>U7-V7</f>
        <v>6.3</v>
      </c>
      <c r="X7" s="13">
        <f>W7-R7</f>
        <v>4.6419999999999995</v>
      </c>
      <c r="Y7" s="123">
        <f>MIN(X7:X9)</f>
        <v>1.1889999999999998</v>
      </c>
      <c r="Z7" s="126" t="s">
        <v>365</v>
      </c>
    </row>
    <row r="8" spans="1:26" s="29" customFormat="1" ht="36" customHeight="1">
      <c r="A8" s="122"/>
      <c r="B8" s="3" t="s">
        <v>350</v>
      </c>
      <c r="C8" s="67">
        <v>6.3</v>
      </c>
      <c r="D8" s="17">
        <v>1.1</v>
      </c>
      <c r="E8" s="13">
        <v>2.3</v>
      </c>
      <c r="F8" s="14" t="s">
        <v>4</v>
      </c>
      <c r="G8" s="30">
        <f aca="true" t="shared" si="2" ref="G8:G71">E8</f>
        <v>2.3</v>
      </c>
      <c r="H8" s="14">
        <v>0</v>
      </c>
      <c r="I8" s="13">
        <f aca="true" t="shared" si="3" ref="I8:I71">G8-H8</f>
        <v>2.3</v>
      </c>
      <c r="J8" s="13">
        <f t="shared" si="0"/>
        <v>1.1999999999999997</v>
      </c>
      <c r="K8" s="123"/>
      <c r="L8" s="126"/>
      <c r="M8" s="20"/>
      <c r="N8" s="124"/>
      <c r="O8" s="56" t="s">
        <v>350</v>
      </c>
      <c r="P8" s="56">
        <v>6.3</v>
      </c>
      <c r="Q8" s="60">
        <v>0.011</v>
      </c>
      <c r="R8" s="13">
        <f t="shared" si="1"/>
        <v>1.111</v>
      </c>
      <c r="S8" s="13">
        <v>2.3</v>
      </c>
      <c r="T8" s="14" t="s">
        <v>4</v>
      </c>
      <c r="U8" s="30">
        <f aca="true" t="shared" si="4" ref="U8:U71">S8</f>
        <v>2.3</v>
      </c>
      <c r="V8" s="14">
        <v>0</v>
      </c>
      <c r="W8" s="13">
        <f aca="true" t="shared" si="5" ref="W8:W71">U8-V8</f>
        <v>2.3</v>
      </c>
      <c r="X8" s="13">
        <f aca="true" t="shared" si="6" ref="X8:X71">W8-R8</f>
        <v>1.1889999999999998</v>
      </c>
      <c r="Y8" s="123"/>
      <c r="Z8" s="126"/>
    </row>
    <row r="9" spans="1:26" s="29" customFormat="1" ht="36.75" customHeight="1">
      <c r="A9" s="122"/>
      <c r="B9" s="3" t="s">
        <v>351</v>
      </c>
      <c r="C9" s="67">
        <v>6.3</v>
      </c>
      <c r="D9" s="17">
        <v>0.54</v>
      </c>
      <c r="E9" s="13">
        <v>4</v>
      </c>
      <c r="F9" s="14" t="s">
        <v>4</v>
      </c>
      <c r="G9" s="30">
        <f t="shared" si="2"/>
        <v>4</v>
      </c>
      <c r="H9" s="14">
        <v>0</v>
      </c>
      <c r="I9" s="13">
        <f t="shared" si="3"/>
        <v>4</v>
      </c>
      <c r="J9" s="13">
        <f t="shared" si="0"/>
        <v>3.46</v>
      </c>
      <c r="K9" s="123"/>
      <c r="L9" s="126"/>
      <c r="M9" s="20"/>
      <c r="N9" s="124"/>
      <c r="O9" s="56" t="s">
        <v>351</v>
      </c>
      <c r="P9" s="56">
        <v>6.3</v>
      </c>
      <c r="Q9" s="60">
        <v>0.007</v>
      </c>
      <c r="R9" s="13">
        <f t="shared" si="1"/>
        <v>0.547</v>
      </c>
      <c r="S9" s="13">
        <v>4</v>
      </c>
      <c r="T9" s="14" t="s">
        <v>4</v>
      </c>
      <c r="U9" s="30">
        <f t="shared" si="4"/>
        <v>4</v>
      </c>
      <c r="V9" s="14">
        <v>0</v>
      </c>
      <c r="W9" s="13">
        <f t="shared" si="5"/>
        <v>4</v>
      </c>
      <c r="X9" s="13">
        <f t="shared" si="6"/>
        <v>3.453</v>
      </c>
      <c r="Y9" s="123"/>
      <c r="Z9" s="126"/>
    </row>
    <row r="10" spans="1:26" s="29" customFormat="1" ht="15">
      <c r="A10" s="14">
        <v>2</v>
      </c>
      <c r="B10" s="3" t="s">
        <v>17</v>
      </c>
      <c r="C10" s="67" t="s">
        <v>147</v>
      </c>
      <c r="D10" s="17">
        <v>0.39</v>
      </c>
      <c r="E10" s="13">
        <v>2.15</v>
      </c>
      <c r="F10" s="14" t="s">
        <v>4</v>
      </c>
      <c r="G10" s="30">
        <f t="shared" si="2"/>
        <v>2.15</v>
      </c>
      <c r="H10" s="14">
        <v>0</v>
      </c>
      <c r="I10" s="13">
        <f t="shared" si="3"/>
        <v>2.15</v>
      </c>
      <c r="J10" s="13">
        <f t="shared" si="0"/>
        <v>1.7599999999999998</v>
      </c>
      <c r="K10" s="13">
        <f>J10</f>
        <v>1.7599999999999998</v>
      </c>
      <c r="L10" s="28" t="s">
        <v>365</v>
      </c>
      <c r="M10" s="20"/>
      <c r="N10" s="55">
        <v>2</v>
      </c>
      <c r="O10" s="56" t="s">
        <v>17</v>
      </c>
      <c r="P10" s="56" t="s">
        <v>147</v>
      </c>
      <c r="Q10" s="60">
        <v>2.439</v>
      </c>
      <c r="R10" s="13">
        <f t="shared" si="1"/>
        <v>2.829</v>
      </c>
      <c r="S10" s="13">
        <v>2.15</v>
      </c>
      <c r="T10" s="14" t="s">
        <v>4</v>
      </c>
      <c r="U10" s="30">
        <f t="shared" si="4"/>
        <v>2.15</v>
      </c>
      <c r="V10" s="14">
        <v>0</v>
      </c>
      <c r="W10" s="13">
        <f t="shared" si="5"/>
        <v>2.15</v>
      </c>
      <c r="X10" s="13">
        <f t="shared" si="6"/>
        <v>-0.6790000000000003</v>
      </c>
      <c r="Y10" s="13">
        <f>X10</f>
        <v>-0.6790000000000003</v>
      </c>
      <c r="Z10" s="28" t="s">
        <v>365</v>
      </c>
    </row>
    <row r="11" spans="1:26" s="29" customFormat="1" ht="36" customHeight="1">
      <c r="A11" s="122">
        <v>3</v>
      </c>
      <c r="B11" s="3" t="s">
        <v>18</v>
      </c>
      <c r="C11" s="67" t="s">
        <v>147</v>
      </c>
      <c r="D11" s="17">
        <v>2.84</v>
      </c>
      <c r="E11" s="13">
        <f>E12+E13</f>
        <v>6.800000000000001</v>
      </c>
      <c r="F11" s="14" t="s">
        <v>4</v>
      </c>
      <c r="G11" s="30">
        <f t="shared" si="2"/>
        <v>6.800000000000001</v>
      </c>
      <c r="H11" s="14">
        <v>0</v>
      </c>
      <c r="I11" s="13">
        <f t="shared" si="3"/>
        <v>6.800000000000001</v>
      </c>
      <c r="J11" s="13">
        <f t="shared" si="0"/>
        <v>3.960000000000001</v>
      </c>
      <c r="K11" s="123">
        <f>MIN(J11:J13)</f>
        <v>0.26000000000000023</v>
      </c>
      <c r="L11" s="126" t="s">
        <v>365</v>
      </c>
      <c r="M11" s="20"/>
      <c r="N11" s="124">
        <v>3</v>
      </c>
      <c r="O11" s="56" t="s">
        <v>18</v>
      </c>
      <c r="P11" s="56" t="s">
        <v>147</v>
      </c>
      <c r="Q11" s="60">
        <v>0.033</v>
      </c>
      <c r="R11" s="13">
        <f t="shared" si="1"/>
        <v>2.8729999999999998</v>
      </c>
      <c r="S11" s="13">
        <f>S12+S13</f>
        <v>6.800000000000001</v>
      </c>
      <c r="T11" s="14" t="s">
        <v>4</v>
      </c>
      <c r="U11" s="30">
        <f t="shared" si="4"/>
        <v>6.800000000000001</v>
      </c>
      <c r="V11" s="14">
        <v>0</v>
      </c>
      <c r="W11" s="13">
        <f t="shared" si="5"/>
        <v>6.800000000000001</v>
      </c>
      <c r="X11" s="13">
        <f t="shared" si="6"/>
        <v>3.927000000000001</v>
      </c>
      <c r="Y11" s="123">
        <f>MIN(X11:X13)</f>
        <v>0.26000000000000023</v>
      </c>
      <c r="Z11" s="126" t="s">
        <v>365</v>
      </c>
    </row>
    <row r="12" spans="1:26" s="29" customFormat="1" ht="36" customHeight="1">
      <c r="A12" s="122"/>
      <c r="B12" s="3" t="s">
        <v>350</v>
      </c>
      <c r="C12" s="67">
        <v>6.3</v>
      </c>
      <c r="D12" s="17">
        <v>0.5</v>
      </c>
      <c r="E12" s="13">
        <v>4.2</v>
      </c>
      <c r="F12" s="14" t="s">
        <v>4</v>
      </c>
      <c r="G12" s="30">
        <f t="shared" si="2"/>
        <v>4.2</v>
      </c>
      <c r="H12" s="14">
        <v>0</v>
      </c>
      <c r="I12" s="13">
        <f t="shared" si="3"/>
        <v>4.2</v>
      </c>
      <c r="J12" s="13">
        <f t="shared" si="0"/>
        <v>3.7</v>
      </c>
      <c r="K12" s="123"/>
      <c r="L12" s="126"/>
      <c r="M12" s="20"/>
      <c r="N12" s="124"/>
      <c r="O12" s="56" t="s">
        <v>350</v>
      </c>
      <c r="P12" s="56">
        <v>6.3</v>
      </c>
      <c r="Q12" s="60">
        <v>0.033</v>
      </c>
      <c r="R12" s="13">
        <f t="shared" si="1"/>
        <v>0.533</v>
      </c>
      <c r="S12" s="13">
        <v>4.2</v>
      </c>
      <c r="T12" s="14" t="s">
        <v>4</v>
      </c>
      <c r="U12" s="30">
        <f t="shared" si="4"/>
        <v>4.2</v>
      </c>
      <c r="V12" s="14">
        <v>0</v>
      </c>
      <c r="W12" s="13">
        <f t="shared" si="5"/>
        <v>4.2</v>
      </c>
      <c r="X12" s="13">
        <f t="shared" si="6"/>
        <v>3.6670000000000003</v>
      </c>
      <c r="Y12" s="123"/>
      <c r="Z12" s="126"/>
    </row>
    <row r="13" spans="1:26" s="29" customFormat="1" ht="36.75" customHeight="1">
      <c r="A13" s="122"/>
      <c r="B13" s="3" t="s">
        <v>351</v>
      </c>
      <c r="C13" s="67">
        <v>6.3</v>
      </c>
      <c r="D13" s="17">
        <v>2.34</v>
      </c>
      <c r="E13" s="13">
        <v>2.6</v>
      </c>
      <c r="F13" s="14" t="s">
        <v>4</v>
      </c>
      <c r="G13" s="30">
        <f t="shared" si="2"/>
        <v>2.6</v>
      </c>
      <c r="H13" s="14">
        <v>0</v>
      </c>
      <c r="I13" s="13">
        <f t="shared" si="3"/>
        <v>2.6</v>
      </c>
      <c r="J13" s="13">
        <f t="shared" si="0"/>
        <v>0.26000000000000023</v>
      </c>
      <c r="K13" s="123"/>
      <c r="L13" s="126"/>
      <c r="M13" s="20"/>
      <c r="N13" s="124"/>
      <c r="O13" s="56" t="s">
        <v>351</v>
      </c>
      <c r="P13" s="56">
        <v>6.3</v>
      </c>
      <c r="Q13" s="60"/>
      <c r="R13" s="13">
        <f t="shared" si="1"/>
        <v>2.34</v>
      </c>
      <c r="S13" s="13">
        <v>2.6</v>
      </c>
      <c r="T13" s="14" t="s">
        <v>4</v>
      </c>
      <c r="U13" s="30">
        <f t="shared" si="4"/>
        <v>2.6</v>
      </c>
      <c r="V13" s="14">
        <v>0</v>
      </c>
      <c r="W13" s="13">
        <f t="shared" si="5"/>
        <v>2.6</v>
      </c>
      <c r="X13" s="13">
        <f t="shared" si="6"/>
        <v>0.26000000000000023</v>
      </c>
      <c r="Y13" s="123"/>
      <c r="Z13" s="126"/>
    </row>
    <row r="14" spans="1:26" s="29" customFormat="1" ht="15">
      <c r="A14" s="14">
        <v>4</v>
      </c>
      <c r="B14" s="3" t="s">
        <v>19</v>
      </c>
      <c r="C14" s="67" t="s">
        <v>148</v>
      </c>
      <c r="D14" s="17">
        <v>0.8</v>
      </c>
      <c r="E14" s="13">
        <v>2.5</v>
      </c>
      <c r="F14" s="14" t="s">
        <v>4</v>
      </c>
      <c r="G14" s="30">
        <f t="shared" si="2"/>
        <v>2.5</v>
      </c>
      <c r="H14" s="14">
        <v>0</v>
      </c>
      <c r="I14" s="13">
        <f t="shared" si="3"/>
        <v>2.5</v>
      </c>
      <c r="J14" s="13">
        <f t="shared" si="0"/>
        <v>1.7</v>
      </c>
      <c r="K14" s="13">
        <f>J14</f>
        <v>1.7</v>
      </c>
      <c r="L14" s="28" t="s">
        <v>365</v>
      </c>
      <c r="M14" s="20"/>
      <c r="N14" s="55">
        <v>4</v>
      </c>
      <c r="O14" s="56" t="s">
        <v>19</v>
      </c>
      <c r="P14" s="56" t="s">
        <v>148</v>
      </c>
      <c r="Q14" s="60">
        <v>0.055</v>
      </c>
      <c r="R14" s="13">
        <f t="shared" si="1"/>
        <v>0.8550000000000001</v>
      </c>
      <c r="S14" s="13">
        <v>2.5</v>
      </c>
      <c r="T14" s="14" t="s">
        <v>4</v>
      </c>
      <c r="U14" s="30">
        <f t="shared" si="4"/>
        <v>2.5</v>
      </c>
      <c r="V14" s="14">
        <v>0</v>
      </c>
      <c r="W14" s="13">
        <f t="shared" si="5"/>
        <v>2.5</v>
      </c>
      <c r="X14" s="13">
        <f t="shared" si="6"/>
        <v>1.645</v>
      </c>
      <c r="Y14" s="13">
        <f>X14</f>
        <v>1.645</v>
      </c>
      <c r="Z14" s="28" t="s">
        <v>365</v>
      </c>
    </row>
    <row r="15" spans="1:26" s="29" customFormat="1" ht="36" customHeight="1">
      <c r="A15" s="122">
        <v>5</v>
      </c>
      <c r="B15" s="3" t="s">
        <v>20</v>
      </c>
      <c r="C15" s="67" t="s">
        <v>147</v>
      </c>
      <c r="D15" s="17">
        <v>0.82</v>
      </c>
      <c r="E15" s="13">
        <f>E16+E17</f>
        <v>6</v>
      </c>
      <c r="F15" s="14" t="s">
        <v>4</v>
      </c>
      <c r="G15" s="30">
        <f t="shared" si="2"/>
        <v>6</v>
      </c>
      <c r="H15" s="14">
        <v>0</v>
      </c>
      <c r="I15" s="13">
        <f t="shared" si="3"/>
        <v>6</v>
      </c>
      <c r="J15" s="13">
        <f t="shared" si="0"/>
        <v>5.18</v>
      </c>
      <c r="K15" s="123">
        <f>MIN(J15:J17)</f>
        <v>1.48</v>
      </c>
      <c r="L15" s="126" t="s">
        <v>365</v>
      </c>
      <c r="M15" s="20"/>
      <c r="N15" s="124">
        <v>5</v>
      </c>
      <c r="O15" s="56" t="s">
        <v>20</v>
      </c>
      <c r="P15" s="56" t="s">
        <v>147</v>
      </c>
      <c r="Q15" s="60">
        <v>0.037</v>
      </c>
      <c r="R15" s="13">
        <f t="shared" si="1"/>
        <v>0.857</v>
      </c>
      <c r="S15" s="13">
        <f>S16+S17</f>
        <v>6</v>
      </c>
      <c r="T15" s="14" t="s">
        <v>4</v>
      </c>
      <c r="U15" s="30">
        <f t="shared" si="4"/>
        <v>6</v>
      </c>
      <c r="V15" s="14">
        <v>0</v>
      </c>
      <c r="W15" s="13">
        <f t="shared" si="5"/>
        <v>6</v>
      </c>
      <c r="X15" s="13">
        <f t="shared" si="6"/>
        <v>5.143</v>
      </c>
      <c r="Y15" s="123">
        <f>MIN(X15:X17)</f>
        <v>1.4429999999999998</v>
      </c>
      <c r="Z15" s="126" t="s">
        <v>365</v>
      </c>
    </row>
    <row r="16" spans="1:26" s="29" customFormat="1" ht="36" customHeight="1">
      <c r="A16" s="122"/>
      <c r="B16" s="3" t="s">
        <v>350</v>
      </c>
      <c r="C16" s="67">
        <v>6.3</v>
      </c>
      <c r="D16" s="17">
        <v>0</v>
      </c>
      <c r="E16" s="13">
        <v>3.7</v>
      </c>
      <c r="F16" s="14" t="s">
        <v>4</v>
      </c>
      <c r="G16" s="30">
        <f t="shared" si="2"/>
        <v>3.7</v>
      </c>
      <c r="H16" s="14">
        <v>0</v>
      </c>
      <c r="I16" s="13">
        <f t="shared" si="3"/>
        <v>3.7</v>
      </c>
      <c r="J16" s="13">
        <f t="shared" si="0"/>
        <v>3.7</v>
      </c>
      <c r="K16" s="123"/>
      <c r="L16" s="126"/>
      <c r="M16" s="20"/>
      <c r="N16" s="124"/>
      <c r="O16" s="56" t="s">
        <v>350</v>
      </c>
      <c r="P16" s="56">
        <v>6.3</v>
      </c>
      <c r="Q16" s="60">
        <v>0</v>
      </c>
      <c r="R16" s="13">
        <f t="shared" si="1"/>
        <v>0</v>
      </c>
      <c r="S16" s="13">
        <v>3.7</v>
      </c>
      <c r="T16" s="14" t="s">
        <v>4</v>
      </c>
      <c r="U16" s="30">
        <f t="shared" si="4"/>
        <v>3.7</v>
      </c>
      <c r="V16" s="14">
        <v>0</v>
      </c>
      <c r="W16" s="13">
        <f t="shared" si="5"/>
        <v>3.7</v>
      </c>
      <c r="X16" s="13">
        <f t="shared" si="6"/>
        <v>3.7</v>
      </c>
      <c r="Y16" s="123"/>
      <c r="Z16" s="126"/>
    </row>
    <row r="17" spans="1:26" s="29" customFormat="1" ht="36.75" customHeight="1">
      <c r="A17" s="122"/>
      <c r="B17" s="3" t="s">
        <v>351</v>
      </c>
      <c r="C17" s="67">
        <v>6.3</v>
      </c>
      <c r="D17" s="17">
        <v>0.82</v>
      </c>
      <c r="E17" s="13">
        <v>2.3</v>
      </c>
      <c r="F17" s="14" t="s">
        <v>4</v>
      </c>
      <c r="G17" s="30">
        <f t="shared" si="2"/>
        <v>2.3</v>
      </c>
      <c r="H17" s="14">
        <v>0</v>
      </c>
      <c r="I17" s="13">
        <f t="shared" si="3"/>
        <v>2.3</v>
      </c>
      <c r="J17" s="13">
        <f t="shared" si="0"/>
        <v>1.48</v>
      </c>
      <c r="K17" s="123"/>
      <c r="L17" s="126"/>
      <c r="M17" s="20"/>
      <c r="N17" s="124"/>
      <c r="O17" s="56" t="s">
        <v>351</v>
      </c>
      <c r="P17" s="56">
        <v>6.3</v>
      </c>
      <c r="Q17" s="60">
        <v>0.037</v>
      </c>
      <c r="R17" s="13">
        <f t="shared" si="1"/>
        <v>0.857</v>
      </c>
      <c r="S17" s="13">
        <v>2.3</v>
      </c>
      <c r="T17" s="14" t="s">
        <v>4</v>
      </c>
      <c r="U17" s="30">
        <f t="shared" si="4"/>
        <v>2.3</v>
      </c>
      <c r="V17" s="14">
        <v>0</v>
      </c>
      <c r="W17" s="13">
        <f t="shared" si="5"/>
        <v>2.3</v>
      </c>
      <c r="X17" s="13">
        <f t="shared" si="6"/>
        <v>1.4429999999999998</v>
      </c>
      <c r="Y17" s="123"/>
      <c r="Z17" s="126"/>
    </row>
    <row r="18" spans="1:26" s="29" customFormat="1" ht="36" customHeight="1">
      <c r="A18" s="122">
        <v>6</v>
      </c>
      <c r="B18" s="3" t="s">
        <v>175</v>
      </c>
      <c r="C18" s="67" t="s">
        <v>148</v>
      </c>
      <c r="D18" s="17">
        <v>1.1</v>
      </c>
      <c r="E18" s="13">
        <f>E19+E20</f>
        <v>5.16</v>
      </c>
      <c r="F18" s="14">
        <v>120</v>
      </c>
      <c r="G18" s="30">
        <f t="shared" si="2"/>
        <v>5.16</v>
      </c>
      <c r="H18" s="14">
        <v>0</v>
      </c>
      <c r="I18" s="13">
        <f t="shared" si="3"/>
        <v>5.16</v>
      </c>
      <c r="J18" s="13">
        <f t="shared" si="0"/>
        <v>4.0600000000000005</v>
      </c>
      <c r="K18" s="123">
        <f>MIN(J18:J20)</f>
        <v>0.49</v>
      </c>
      <c r="L18" s="126" t="s">
        <v>365</v>
      </c>
      <c r="M18" s="20"/>
      <c r="N18" s="124">
        <v>6</v>
      </c>
      <c r="O18" s="56" t="s">
        <v>175</v>
      </c>
      <c r="P18" s="56" t="s">
        <v>148</v>
      </c>
      <c r="Q18" s="60">
        <v>0.091</v>
      </c>
      <c r="R18" s="13">
        <f t="shared" si="1"/>
        <v>1.191</v>
      </c>
      <c r="S18" s="13">
        <f>S19+S20</f>
        <v>5.16</v>
      </c>
      <c r="T18" s="14">
        <v>120</v>
      </c>
      <c r="U18" s="30">
        <f t="shared" si="4"/>
        <v>5.16</v>
      </c>
      <c r="V18" s="14">
        <v>0</v>
      </c>
      <c r="W18" s="13">
        <f t="shared" si="5"/>
        <v>5.16</v>
      </c>
      <c r="X18" s="13">
        <f t="shared" si="6"/>
        <v>3.9690000000000003</v>
      </c>
      <c r="Y18" s="123">
        <f>MIN(X18:X20)</f>
        <v>0.49</v>
      </c>
      <c r="Z18" s="126" t="s">
        <v>365</v>
      </c>
    </row>
    <row r="19" spans="1:26" s="29" customFormat="1" ht="36" customHeight="1">
      <c r="A19" s="122"/>
      <c r="B19" s="3" t="s">
        <v>350</v>
      </c>
      <c r="C19" s="67">
        <v>10</v>
      </c>
      <c r="D19" s="17">
        <v>0.93</v>
      </c>
      <c r="E19" s="13">
        <v>4.5</v>
      </c>
      <c r="F19" s="14" t="s">
        <v>4</v>
      </c>
      <c r="G19" s="30">
        <f t="shared" si="2"/>
        <v>4.5</v>
      </c>
      <c r="H19" s="14">
        <v>0</v>
      </c>
      <c r="I19" s="13">
        <f t="shared" si="3"/>
        <v>4.5</v>
      </c>
      <c r="J19" s="13">
        <f t="shared" si="0"/>
        <v>3.57</v>
      </c>
      <c r="K19" s="123"/>
      <c r="L19" s="126"/>
      <c r="M19" s="20"/>
      <c r="N19" s="124"/>
      <c r="O19" s="56" t="s">
        <v>350</v>
      </c>
      <c r="P19" s="56">
        <v>10</v>
      </c>
      <c r="Q19" s="60">
        <v>0.091</v>
      </c>
      <c r="R19" s="13">
        <f t="shared" si="1"/>
        <v>1.0210000000000001</v>
      </c>
      <c r="S19" s="13">
        <v>4.5</v>
      </c>
      <c r="T19" s="14" t="s">
        <v>4</v>
      </c>
      <c r="U19" s="30">
        <f t="shared" si="4"/>
        <v>4.5</v>
      </c>
      <c r="V19" s="14">
        <v>0</v>
      </c>
      <c r="W19" s="13">
        <f t="shared" si="5"/>
        <v>4.5</v>
      </c>
      <c r="X19" s="13">
        <f t="shared" si="6"/>
        <v>3.479</v>
      </c>
      <c r="Y19" s="123"/>
      <c r="Z19" s="126"/>
    </row>
    <row r="20" spans="1:26" s="29" customFormat="1" ht="36.75" customHeight="1">
      <c r="A20" s="122"/>
      <c r="B20" s="3" t="s">
        <v>351</v>
      </c>
      <c r="C20" s="67">
        <v>10</v>
      </c>
      <c r="D20" s="17">
        <v>0.17</v>
      </c>
      <c r="E20" s="13">
        <v>0.66</v>
      </c>
      <c r="F20" s="14">
        <v>120</v>
      </c>
      <c r="G20" s="30">
        <f t="shared" si="2"/>
        <v>0.66</v>
      </c>
      <c r="H20" s="14">
        <v>0</v>
      </c>
      <c r="I20" s="13">
        <f t="shared" si="3"/>
        <v>0.66</v>
      </c>
      <c r="J20" s="13">
        <f t="shared" si="0"/>
        <v>0.49</v>
      </c>
      <c r="K20" s="123"/>
      <c r="L20" s="126"/>
      <c r="M20" s="20"/>
      <c r="N20" s="124"/>
      <c r="O20" s="56" t="s">
        <v>351</v>
      </c>
      <c r="P20" s="56">
        <v>10</v>
      </c>
      <c r="Q20" s="60"/>
      <c r="R20" s="13">
        <f t="shared" si="1"/>
        <v>0.17</v>
      </c>
      <c r="S20" s="13">
        <v>0.66</v>
      </c>
      <c r="T20" s="14">
        <v>120</v>
      </c>
      <c r="U20" s="30">
        <f t="shared" si="4"/>
        <v>0.66</v>
      </c>
      <c r="V20" s="14">
        <v>0</v>
      </c>
      <c r="W20" s="13">
        <f t="shared" si="5"/>
        <v>0.66</v>
      </c>
      <c r="X20" s="13">
        <f t="shared" si="6"/>
        <v>0.49</v>
      </c>
      <c r="Y20" s="123"/>
      <c r="Z20" s="126"/>
    </row>
    <row r="21" spans="1:26" s="29" customFormat="1" ht="15">
      <c r="A21" s="14">
        <v>7</v>
      </c>
      <c r="B21" s="3" t="s">
        <v>21</v>
      </c>
      <c r="C21" s="67" t="s">
        <v>149</v>
      </c>
      <c r="D21" s="17">
        <v>0.31</v>
      </c>
      <c r="E21" s="13">
        <v>2.15</v>
      </c>
      <c r="F21" s="14" t="s">
        <v>4</v>
      </c>
      <c r="G21" s="30">
        <f t="shared" si="2"/>
        <v>2.15</v>
      </c>
      <c r="H21" s="14">
        <v>0</v>
      </c>
      <c r="I21" s="13">
        <f t="shared" si="3"/>
        <v>2.15</v>
      </c>
      <c r="J21" s="13">
        <f t="shared" si="0"/>
        <v>1.8399999999999999</v>
      </c>
      <c r="K21" s="13">
        <f>J21</f>
        <v>1.8399999999999999</v>
      </c>
      <c r="L21" s="28" t="s">
        <v>365</v>
      </c>
      <c r="M21" s="20"/>
      <c r="N21" s="55">
        <v>7</v>
      </c>
      <c r="O21" s="56" t="s">
        <v>21</v>
      </c>
      <c r="P21" s="56" t="s">
        <v>149</v>
      </c>
      <c r="Q21" s="60">
        <v>0.028</v>
      </c>
      <c r="R21" s="13">
        <f t="shared" si="1"/>
        <v>0.338</v>
      </c>
      <c r="S21" s="13">
        <v>2.15</v>
      </c>
      <c r="T21" s="14" t="s">
        <v>4</v>
      </c>
      <c r="U21" s="30">
        <f t="shared" si="4"/>
        <v>2.15</v>
      </c>
      <c r="V21" s="14">
        <v>0</v>
      </c>
      <c r="W21" s="13">
        <f t="shared" si="5"/>
        <v>2.15</v>
      </c>
      <c r="X21" s="13">
        <f t="shared" si="6"/>
        <v>1.8119999999999998</v>
      </c>
      <c r="Y21" s="13">
        <f>X21</f>
        <v>1.8119999999999998</v>
      </c>
      <c r="Z21" s="28" t="s">
        <v>365</v>
      </c>
    </row>
    <row r="22" spans="1:26" s="29" customFormat="1" ht="15">
      <c r="A22" s="14">
        <v>8</v>
      </c>
      <c r="B22" s="3" t="s">
        <v>22</v>
      </c>
      <c r="C22" s="67" t="s">
        <v>147</v>
      </c>
      <c r="D22" s="17">
        <v>0.4</v>
      </c>
      <c r="E22" s="13">
        <v>0.45</v>
      </c>
      <c r="F22" s="14" t="s">
        <v>4</v>
      </c>
      <c r="G22" s="30">
        <f t="shared" si="2"/>
        <v>0.45</v>
      </c>
      <c r="H22" s="14">
        <v>0</v>
      </c>
      <c r="I22" s="13">
        <f t="shared" si="3"/>
        <v>0.45</v>
      </c>
      <c r="J22" s="13">
        <f t="shared" si="0"/>
        <v>0.04999999999999999</v>
      </c>
      <c r="K22" s="13">
        <f>J22</f>
        <v>0.04999999999999999</v>
      </c>
      <c r="L22" s="28" t="s">
        <v>365</v>
      </c>
      <c r="M22" s="20"/>
      <c r="N22" s="55">
        <v>8</v>
      </c>
      <c r="O22" s="56" t="s">
        <v>22</v>
      </c>
      <c r="P22" s="56" t="s">
        <v>147</v>
      </c>
      <c r="Q22" s="60"/>
      <c r="R22" s="13">
        <f t="shared" si="1"/>
        <v>0.4</v>
      </c>
      <c r="S22" s="13">
        <v>0.45</v>
      </c>
      <c r="T22" s="14" t="s">
        <v>4</v>
      </c>
      <c r="U22" s="30">
        <f t="shared" si="4"/>
        <v>0.45</v>
      </c>
      <c r="V22" s="14">
        <v>0</v>
      </c>
      <c r="W22" s="13">
        <f t="shared" si="5"/>
        <v>0.45</v>
      </c>
      <c r="X22" s="13">
        <f t="shared" si="6"/>
        <v>0.04999999999999999</v>
      </c>
      <c r="Y22" s="13">
        <f>X22</f>
        <v>0.04999999999999999</v>
      </c>
      <c r="Z22" s="28" t="s">
        <v>365</v>
      </c>
    </row>
    <row r="23" spans="1:26" s="29" customFormat="1" ht="36" customHeight="1">
      <c r="A23" s="122">
        <v>9</v>
      </c>
      <c r="B23" s="3" t="s">
        <v>23</v>
      </c>
      <c r="C23" s="67" t="s">
        <v>148</v>
      </c>
      <c r="D23" s="17">
        <v>1.28</v>
      </c>
      <c r="E23" s="13">
        <f>E24+E25</f>
        <v>5.13</v>
      </c>
      <c r="F23" s="14" t="s">
        <v>4</v>
      </c>
      <c r="G23" s="30">
        <f t="shared" si="2"/>
        <v>5.13</v>
      </c>
      <c r="H23" s="14">
        <v>0</v>
      </c>
      <c r="I23" s="13">
        <f t="shared" si="3"/>
        <v>5.13</v>
      </c>
      <c r="J23" s="13">
        <f t="shared" si="0"/>
        <v>3.8499999999999996</v>
      </c>
      <c r="K23" s="123">
        <f>MIN(J23:J25)</f>
        <v>1</v>
      </c>
      <c r="L23" s="126" t="s">
        <v>365</v>
      </c>
      <c r="M23" s="20"/>
      <c r="N23" s="124">
        <v>9</v>
      </c>
      <c r="O23" s="56" t="s">
        <v>23</v>
      </c>
      <c r="P23" s="56" t="s">
        <v>148</v>
      </c>
      <c r="Q23" s="60">
        <v>0.49</v>
      </c>
      <c r="R23" s="13">
        <f t="shared" si="1"/>
        <v>1.77</v>
      </c>
      <c r="S23" s="13">
        <f>S24+S25</f>
        <v>5.13</v>
      </c>
      <c r="T23" s="14" t="s">
        <v>4</v>
      </c>
      <c r="U23" s="30">
        <f t="shared" si="4"/>
        <v>5.13</v>
      </c>
      <c r="V23" s="14">
        <v>0</v>
      </c>
      <c r="W23" s="13">
        <f t="shared" si="5"/>
        <v>5.13</v>
      </c>
      <c r="X23" s="13">
        <f t="shared" si="6"/>
        <v>3.36</v>
      </c>
      <c r="Y23" s="123">
        <f>MIN(X23:X25)</f>
        <v>0.51</v>
      </c>
      <c r="Z23" s="126" t="s">
        <v>365</v>
      </c>
    </row>
    <row r="24" spans="1:26" s="29" customFormat="1" ht="36" customHeight="1">
      <c r="A24" s="122"/>
      <c r="B24" s="3" t="s">
        <v>350</v>
      </c>
      <c r="C24" s="67">
        <v>10</v>
      </c>
      <c r="D24" s="17">
        <v>0.75</v>
      </c>
      <c r="E24" s="13">
        <v>3.6</v>
      </c>
      <c r="F24" s="14" t="s">
        <v>4</v>
      </c>
      <c r="G24" s="30">
        <f t="shared" si="2"/>
        <v>3.6</v>
      </c>
      <c r="H24" s="14">
        <v>0</v>
      </c>
      <c r="I24" s="13">
        <f t="shared" si="3"/>
        <v>3.6</v>
      </c>
      <c r="J24" s="13">
        <f t="shared" si="0"/>
        <v>2.85</v>
      </c>
      <c r="K24" s="123"/>
      <c r="L24" s="126"/>
      <c r="M24" s="20"/>
      <c r="N24" s="124"/>
      <c r="O24" s="56" t="s">
        <v>350</v>
      </c>
      <c r="P24" s="56">
        <v>10</v>
      </c>
      <c r="Q24" s="60">
        <v>0</v>
      </c>
      <c r="R24" s="13">
        <f t="shared" si="1"/>
        <v>0.75</v>
      </c>
      <c r="S24" s="13">
        <v>3.6</v>
      </c>
      <c r="T24" s="14" t="s">
        <v>4</v>
      </c>
      <c r="U24" s="30">
        <f t="shared" si="4"/>
        <v>3.6</v>
      </c>
      <c r="V24" s="14">
        <v>0</v>
      </c>
      <c r="W24" s="13">
        <f t="shared" si="5"/>
        <v>3.6</v>
      </c>
      <c r="X24" s="13">
        <f t="shared" si="6"/>
        <v>2.85</v>
      </c>
      <c r="Y24" s="123"/>
      <c r="Z24" s="126"/>
    </row>
    <row r="25" spans="1:26" s="29" customFormat="1" ht="36.75" customHeight="1">
      <c r="A25" s="122"/>
      <c r="B25" s="3" t="s">
        <v>351</v>
      </c>
      <c r="C25" s="67">
        <v>10</v>
      </c>
      <c r="D25" s="17">
        <v>0.53</v>
      </c>
      <c r="E25" s="13">
        <v>1.53</v>
      </c>
      <c r="F25" s="14" t="s">
        <v>4</v>
      </c>
      <c r="G25" s="30">
        <f t="shared" si="2"/>
        <v>1.53</v>
      </c>
      <c r="H25" s="14">
        <v>0</v>
      </c>
      <c r="I25" s="13">
        <f t="shared" si="3"/>
        <v>1.53</v>
      </c>
      <c r="J25" s="13">
        <f t="shared" si="0"/>
        <v>1</v>
      </c>
      <c r="K25" s="123"/>
      <c r="L25" s="126"/>
      <c r="M25" s="20"/>
      <c r="N25" s="124"/>
      <c r="O25" s="56" t="s">
        <v>351</v>
      </c>
      <c r="P25" s="56">
        <v>10</v>
      </c>
      <c r="Q25" s="60">
        <v>0.49</v>
      </c>
      <c r="R25" s="13">
        <f t="shared" si="1"/>
        <v>1.02</v>
      </c>
      <c r="S25" s="13">
        <v>1.53</v>
      </c>
      <c r="T25" s="14" t="s">
        <v>4</v>
      </c>
      <c r="U25" s="30">
        <f t="shared" si="4"/>
        <v>1.53</v>
      </c>
      <c r="V25" s="14">
        <v>0</v>
      </c>
      <c r="W25" s="13">
        <f t="shared" si="5"/>
        <v>1.53</v>
      </c>
      <c r="X25" s="13">
        <f t="shared" si="6"/>
        <v>0.51</v>
      </c>
      <c r="Y25" s="123"/>
      <c r="Z25" s="126"/>
    </row>
    <row r="26" spans="1:26" s="29" customFormat="1" ht="15">
      <c r="A26" s="14">
        <v>10</v>
      </c>
      <c r="B26" s="3" t="s">
        <v>25</v>
      </c>
      <c r="C26" s="67" t="s">
        <v>148</v>
      </c>
      <c r="D26" s="17">
        <v>1.2</v>
      </c>
      <c r="E26" s="13">
        <v>1.4</v>
      </c>
      <c r="F26" s="14" t="s">
        <v>4</v>
      </c>
      <c r="G26" s="30">
        <f t="shared" si="2"/>
        <v>1.4</v>
      </c>
      <c r="H26" s="14">
        <v>0</v>
      </c>
      <c r="I26" s="13">
        <f t="shared" si="3"/>
        <v>1.4</v>
      </c>
      <c r="J26" s="13">
        <f t="shared" si="0"/>
        <v>0.19999999999999996</v>
      </c>
      <c r="K26" s="13">
        <f>J26</f>
        <v>0.19999999999999996</v>
      </c>
      <c r="L26" s="28" t="s">
        <v>365</v>
      </c>
      <c r="M26" s="20"/>
      <c r="N26" s="55">
        <v>10</v>
      </c>
      <c r="O26" s="56" t="s">
        <v>25</v>
      </c>
      <c r="P26" s="56" t="s">
        <v>148</v>
      </c>
      <c r="Q26" s="60">
        <v>0.014</v>
      </c>
      <c r="R26" s="13">
        <f t="shared" si="1"/>
        <v>1.214</v>
      </c>
      <c r="S26" s="13">
        <v>1.4</v>
      </c>
      <c r="T26" s="14" t="s">
        <v>4</v>
      </c>
      <c r="U26" s="30">
        <f t="shared" si="4"/>
        <v>1.4</v>
      </c>
      <c r="V26" s="14">
        <v>0</v>
      </c>
      <c r="W26" s="13">
        <f t="shared" si="5"/>
        <v>1.4</v>
      </c>
      <c r="X26" s="13">
        <f t="shared" si="6"/>
        <v>0.18599999999999994</v>
      </c>
      <c r="Y26" s="13">
        <f>X26</f>
        <v>0.18599999999999994</v>
      </c>
      <c r="Z26" s="28" t="s">
        <v>365</v>
      </c>
    </row>
    <row r="27" spans="1:26" s="29" customFormat="1" ht="36" customHeight="1">
      <c r="A27" s="14">
        <v>11</v>
      </c>
      <c r="B27" s="67" t="s">
        <v>367</v>
      </c>
      <c r="C27" s="67" t="s">
        <v>149</v>
      </c>
      <c r="D27" s="17">
        <v>0.99</v>
      </c>
      <c r="E27" s="13">
        <v>1.92</v>
      </c>
      <c r="F27" s="14" t="s">
        <v>4</v>
      </c>
      <c r="G27" s="30">
        <f t="shared" si="2"/>
        <v>1.92</v>
      </c>
      <c r="H27" s="14">
        <v>0</v>
      </c>
      <c r="I27" s="13">
        <f t="shared" si="3"/>
        <v>1.92</v>
      </c>
      <c r="J27" s="13">
        <f t="shared" si="0"/>
        <v>0.9299999999999999</v>
      </c>
      <c r="K27" s="13">
        <f>MIN(J27:J27)</f>
        <v>0.9299999999999999</v>
      </c>
      <c r="L27" s="28" t="s">
        <v>365</v>
      </c>
      <c r="M27" s="20"/>
      <c r="N27" s="55">
        <v>11</v>
      </c>
      <c r="O27" s="56" t="s">
        <v>26</v>
      </c>
      <c r="P27" s="56" t="s">
        <v>147</v>
      </c>
      <c r="Q27" s="60">
        <v>0.025</v>
      </c>
      <c r="R27" s="13">
        <f t="shared" si="1"/>
        <v>1.015</v>
      </c>
      <c r="S27" s="13">
        <v>1.92</v>
      </c>
      <c r="T27" s="14" t="s">
        <v>4</v>
      </c>
      <c r="U27" s="30">
        <f t="shared" si="4"/>
        <v>1.92</v>
      </c>
      <c r="V27" s="14">
        <v>0</v>
      </c>
      <c r="W27" s="13">
        <f t="shared" si="5"/>
        <v>1.92</v>
      </c>
      <c r="X27" s="13">
        <f t="shared" si="6"/>
        <v>0.905</v>
      </c>
      <c r="Y27" s="13">
        <f>X27</f>
        <v>0.905</v>
      </c>
      <c r="Z27" s="28" t="s">
        <v>365</v>
      </c>
    </row>
    <row r="28" spans="1:26" s="29" customFormat="1" ht="36" customHeight="1">
      <c r="A28" s="122">
        <v>12</v>
      </c>
      <c r="B28" s="3" t="s">
        <v>27</v>
      </c>
      <c r="C28" s="67" t="s">
        <v>150</v>
      </c>
      <c r="D28" s="17">
        <v>0.56</v>
      </c>
      <c r="E28" s="13">
        <f>E29+E30</f>
        <v>5.890000000000001</v>
      </c>
      <c r="F28" s="14" t="s">
        <v>4</v>
      </c>
      <c r="G28" s="30">
        <f t="shared" si="2"/>
        <v>5.890000000000001</v>
      </c>
      <c r="H28" s="14">
        <v>0</v>
      </c>
      <c r="I28" s="13">
        <f t="shared" si="3"/>
        <v>5.890000000000001</v>
      </c>
      <c r="J28" s="13">
        <f t="shared" si="0"/>
        <v>5.33</v>
      </c>
      <c r="K28" s="123">
        <f>MIN(J28:J30)</f>
        <v>1.97</v>
      </c>
      <c r="L28" s="126" t="s">
        <v>365</v>
      </c>
      <c r="M28" s="20"/>
      <c r="N28" s="124">
        <v>12</v>
      </c>
      <c r="O28" s="56" t="s">
        <v>27</v>
      </c>
      <c r="P28" s="56" t="s">
        <v>150</v>
      </c>
      <c r="Q28" s="60">
        <v>0.019</v>
      </c>
      <c r="R28" s="13">
        <f t="shared" si="1"/>
        <v>0.5790000000000001</v>
      </c>
      <c r="S28" s="13">
        <f>S29+S30</f>
        <v>5.890000000000001</v>
      </c>
      <c r="T28" s="14" t="s">
        <v>4</v>
      </c>
      <c r="U28" s="30">
        <f t="shared" si="4"/>
        <v>5.890000000000001</v>
      </c>
      <c r="V28" s="14">
        <v>0</v>
      </c>
      <c r="W28" s="13">
        <f t="shared" si="5"/>
        <v>5.890000000000001</v>
      </c>
      <c r="X28" s="13">
        <f t="shared" si="6"/>
        <v>5.311000000000001</v>
      </c>
      <c r="Y28" s="123">
        <f>MIN(X28:X30)</f>
        <v>1.97</v>
      </c>
      <c r="Z28" s="126" t="s">
        <v>365</v>
      </c>
    </row>
    <row r="29" spans="1:26" s="29" customFormat="1" ht="36" customHeight="1">
      <c r="A29" s="122"/>
      <c r="B29" s="3" t="s">
        <v>350</v>
      </c>
      <c r="C29" s="67">
        <v>6.3</v>
      </c>
      <c r="D29" s="17">
        <v>0.38</v>
      </c>
      <c r="E29" s="13">
        <v>3.74</v>
      </c>
      <c r="F29" s="14" t="s">
        <v>4</v>
      </c>
      <c r="G29" s="30">
        <f t="shared" si="2"/>
        <v>3.74</v>
      </c>
      <c r="H29" s="14">
        <v>0</v>
      </c>
      <c r="I29" s="13">
        <f t="shared" si="3"/>
        <v>3.74</v>
      </c>
      <c r="J29" s="13">
        <f t="shared" si="0"/>
        <v>3.3600000000000003</v>
      </c>
      <c r="K29" s="123"/>
      <c r="L29" s="126"/>
      <c r="M29" s="20"/>
      <c r="N29" s="124"/>
      <c r="O29" s="56" t="s">
        <v>350</v>
      </c>
      <c r="P29" s="56">
        <v>6.3</v>
      </c>
      <c r="Q29" s="60">
        <v>0.019</v>
      </c>
      <c r="R29" s="13">
        <f t="shared" si="1"/>
        <v>0.399</v>
      </c>
      <c r="S29" s="13">
        <v>3.74</v>
      </c>
      <c r="T29" s="14" t="s">
        <v>4</v>
      </c>
      <c r="U29" s="30">
        <f t="shared" si="4"/>
        <v>3.74</v>
      </c>
      <c r="V29" s="14">
        <v>0</v>
      </c>
      <c r="W29" s="13">
        <f t="shared" si="5"/>
        <v>3.74</v>
      </c>
      <c r="X29" s="13">
        <f t="shared" si="6"/>
        <v>3.341</v>
      </c>
      <c r="Y29" s="123"/>
      <c r="Z29" s="126"/>
    </row>
    <row r="30" spans="1:26" s="29" customFormat="1" ht="36.75" customHeight="1">
      <c r="A30" s="122"/>
      <c r="B30" s="3" t="s">
        <v>351</v>
      </c>
      <c r="C30" s="67">
        <v>6.3</v>
      </c>
      <c r="D30" s="17">
        <v>0.18</v>
      </c>
      <c r="E30" s="13">
        <v>2.15</v>
      </c>
      <c r="F30" s="14" t="s">
        <v>4</v>
      </c>
      <c r="G30" s="30">
        <f t="shared" si="2"/>
        <v>2.15</v>
      </c>
      <c r="H30" s="14">
        <v>0</v>
      </c>
      <c r="I30" s="13">
        <f t="shared" si="3"/>
        <v>2.15</v>
      </c>
      <c r="J30" s="13">
        <f t="shared" si="0"/>
        <v>1.97</v>
      </c>
      <c r="K30" s="123"/>
      <c r="L30" s="126"/>
      <c r="M30" s="20"/>
      <c r="N30" s="124"/>
      <c r="O30" s="56" t="s">
        <v>351</v>
      </c>
      <c r="P30" s="56">
        <v>6.3</v>
      </c>
      <c r="Q30" s="60"/>
      <c r="R30" s="13">
        <f t="shared" si="1"/>
        <v>0.18</v>
      </c>
      <c r="S30" s="13">
        <v>2.15</v>
      </c>
      <c r="T30" s="14" t="s">
        <v>4</v>
      </c>
      <c r="U30" s="30">
        <f t="shared" si="4"/>
        <v>2.15</v>
      </c>
      <c r="V30" s="14">
        <v>0</v>
      </c>
      <c r="W30" s="13">
        <f t="shared" si="5"/>
        <v>2.15</v>
      </c>
      <c r="X30" s="13">
        <f t="shared" si="6"/>
        <v>1.97</v>
      </c>
      <c r="Y30" s="123"/>
      <c r="Z30" s="126"/>
    </row>
    <row r="31" spans="1:26" s="29" customFormat="1" ht="15">
      <c r="A31" s="14">
        <v>13</v>
      </c>
      <c r="B31" s="3" t="s">
        <v>28</v>
      </c>
      <c r="C31" s="67" t="s">
        <v>151</v>
      </c>
      <c r="D31" s="79">
        <v>0.4</v>
      </c>
      <c r="E31" s="13">
        <v>1.4</v>
      </c>
      <c r="F31" s="14" t="s">
        <v>4</v>
      </c>
      <c r="G31" s="30">
        <f t="shared" si="2"/>
        <v>1.4</v>
      </c>
      <c r="H31" s="14">
        <v>0</v>
      </c>
      <c r="I31" s="13">
        <f t="shared" si="3"/>
        <v>1.4</v>
      </c>
      <c r="J31" s="13">
        <f t="shared" si="0"/>
        <v>0.9999999999999999</v>
      </c>
      <c r="K31" s="13">
        <f>J31</f>
        <v>0.9999999999999999</v>
      </c>
      <c r="L31" s="28" t="s">
        <v>365</v>
      </c>
      <c r="M31" s="20"/>
      <c r="N31" s="55">
        <v>13</v>
      </c>
      <c r="O31" s="56" t="s">
        <v>28</v>
      </c>
      <c r="P31" s="56" t="s">
        <v>151</v>
      </c>
      <c r="Q31" s="60">
        <v>0.003</v>
      </c>
      <c r="R31" s="13">
        <f t="shared" si="1"/>
        <v>0.403</v>
      </c>
      <c r="S31" s="13">
        <v>1.4</v>
      </c>
      <c r="T31" s="14" t="s">
        <v>4</v>
      </c>
      <c r="U31" s="30">
        <f t="shared" si="4"/>
        <v>1.4</v>
      </c>
      <c r="V31" s="14">
        <v>0</v>
      </c>
      <c r="W31" s="13">
        <f t="shared" si="5"/>
        <v>1.4</v>
      </c>
      <c r="X31" s="13">
        <f t="shared" si="6"/>
        <v>0.9969999999999999</v>
      </c>
      <c r="Y31" s="13">
        <v>1.097</v>
      </c>
      <c r="Z31" s="28" t="s">
        <v>365</v>
      </c>
    </row>
    <row r="32" spans="1:26" s="29" customFormat="1" ht="15">
      <c r="A32" s="14">
        <v>14</v>
      </c>
      <c r="B32" s="3" t="s">
        <v>29</v>
      </c>
      <c r="C32" s="67" t="s">
        <v>152</v>
      </c>
      <c r="D32" s="17">
        <v>4.1</v>
      </c>
      <c r="E32" s="13">
        <v>6.64</v>
      </c>
      <c r="F32" s="14" t="s">
        <v>4</v>
      </c>
      <c r="G32" s="30">
        <f t="shared" si="2"/>
        <v>6.64</v>
      </c>
      <c r="H32" s="14">
        <v>0</v>
      </c>
      <c r="I32" s="13">
        <f t="shared" si="3"/>
        <v>6.64</v>
      </c>
      <c r="J32" s="13">
        <f t="shared" si="0"/>
        <v>2.54</v>
      </c>
      <c r="K32" s="13">
        <f>J32</f>
        <v>2.54</v>
      </c>
      <c r="L32" s="28" t="s">
        <v>365</v>
      </c>
      <c r="M32" s="20"/>
      <c r="N32" s="57">
        <v>14</v>
      </c>
      <c r="O32" s="34" t="s">
        <v>29</v>
      </c>
      <c r="P32" s="34" t="s">
        <v>152</v>
      </c>
      <c r="Q32" s="35">
        <v>5.7</v>
      </c>
      <c r="R32" s="58">
        <f t="shared" si="1"/>
        <v>9.8</v>
      </c>
      <c r="S32" s="58">
        <v>6.64</v>
      </c>
      <c r="T32" s="36" t="s">
        <v>4</v>
      </c>
      <c r="U32" s="42">
        <f t="shared" si="4"/>
        <v>6.64</v>
      </c>
      <c r="V32" s="36">
        <v>0</v>
      </c>
      <c r="W32" s="58">
        <f t="shared" si="5"/>
        <v>6.64</v>
      </c>
      <c r="X32" s="58">
        <f t="shared" si="6"/>
        <v>-3.160000000000001</v>
      </c>
      <c r="Y32" s="58">
        <f>X32</f>
        <v>-3.160000000000001</v>
      </c>
      <c r="Z32" s="59" t="s">
        <v>366</v>
      </c>
    </row>
    <row r="33" spans="1:26" s="32" customFormat="1" ht="36" customHeight="1">
      <c r="A33" s="122">
        <v>15</v>
      </c>
      <c r="B33" s="3" t="s">
        <v>30</v>
      </c>
      <c r="C33" s="67" t="s">
        <v>153</v>
      </c>
      <c r="D33" s="80">
        <v>3.01</v>
      </c>
      <c r="E33" s="13">
        <f>E34+E35</f>
        <v>7.5</v>
      </c>
      <c r="F33" s="14" t="s">
        <v>4</v>
      </c>
      <c r="G33" s="30">
        <f t="shared" si="2"/>
        <v>7.5</v>
      </c>
      <c r="H33" s="14">
        <v>0</v>
      </c>
      <c r="I33" s="13">
        <f t="shared" si="3"/>
        <v>7.5</v>
      </c>
      <c r="J33" s="13">
        <f t="shared" si="0"/>
        <v>4.49</v>
      </c>
      <c r="K33" s="123">
        <f>MIN(J33:J35)</f>
        <v>0.79</v>
      </c>
      <c r="L33" s="134" t="s">
        <v>365</v>
      </c>
      <c r="M33" s="20"/>
      <c r="N33" s="124">
        <v>15</v>
      </c>
      <c r="O33" s="56" t="s">
        <v>30</v>
      </c>
      <c r="P33" s="56" t="s">
        <v>153</v>
      </c>
      <c r="Q33" s="60">
        <v>1.6349999999999998</v>
      </c>
      <c r="R33" s="13">
        <f t="shared" si="1"/>
        <v>4.645</v>
      </c>
      <c r="S33" s="13">
        <f>S34+S35</f>
        <v>7.5</v>
      </c>
      <c r="T33" s="14" t="s">
        <v>4</v>
      </c>
      <c r="U33" s="30">
        <f t="shared" si="4"/>
        <v>7.5</v>
      </c>
      <c r="V33" s="14">
        <v>0</v>
      </c>
      <c r="W33" s="13">
        <f t="shared" si="5"/>
        <v>7.5</v>
      </c>
      <c r="X33" s="13">
        <f t="shared" si="6"/>
        <v>2.8550000000000004</v>
      </c>
      <c r="Y33" s="123">
        <f>MIN(X33:X35)</f>
        <v>0.7540000000000001</v>
      </c>
      <c r="Z33" s="134" t="s">
        <v>365</v>
      </c>
    </row>
    <row r="34" spans="1:26" s="32" customFormat="1" ht="36" customHeight="1">
      <c r="A34" s="122"/>
      <c r="B34" s="3" t="s">
        <v>350</v>
      </c>
      <c r="C34" s="67">
        <v>10</v>
      </c>
      <c r="D34" s="80">
        <v>2.7</v>
      </c>
      <c r="E34" s="13">
        <v>6.4</v>
      </c>
      <c r="F34" s="14" t="s">
        <v>4</v>
      </c>
      <c r="G34" s="30">
        <f t="shared" si="2"/>
        <v>6.4</v>
      </c>
      <c r="H34" s="14">
        <v>0</v>
      </c>
      <c r="I34" s="13">
        <f t="shared" si="3"/>
        <v>6.4</v>
      </c>
      <c r="J34" s="13">
        <f t="shared" si="0"/>
        <v>3.7</v>
      </c>
      <c r="K34" s="123"/>
      <c r="L34" s="134"/>
      <c r="M34" s="20"/>
      <c r="N34" s="124"/>
      <c r="O34" s="56" t="s">
        <v>350</v>
      </c>
      <c r="P34" s="56">
        <v>10</v>
      </c>
      <c r="Q34" s="60">
        <v>1.5989999999999998</v>
      </c>
      <c r="R34" s="13">
        <f t="shared" si="1"/>
        <v>4.2989999999999995</v>
      </c>
      <c r="S34" s="13">
        <v>6.4</v>
      </c>
      <c r="T34" s="14" t="s">
        <v>4</v>
      </c>
      <c r="U34" s="30">
        <f t="shared" si="4"/>
        <v>6.4</v>
      </c>
      <c r="V34" s="14">
        <v>0</v>
      </c>
      <c r="W34" s="13">
        <f t="shared" si="5"/>
        <v>6.4</v>
      </c>
      <c r="X34" s="13">
        <f t="shared" si="6"/>
        <v>2.101000000000001</v>
      </c>
      <c r="Y34" s="123"/>
      <c r="Z34" s="134"/>
    </row>
    <row r="35" spans="1:26" s="32" customFormat="1" ht="36.75" customHeight="1">
      <c r="A35" s="122"/>
      <c r="B35" s="3" t="s">
        <v>351</v>
      </c>
      <c r="C35" s="67">
        <v>10</v>
      </c>
      <c r="D35" s="80">
        <v>0.31</v>
      </c>
      <c r="E35" s="13">
        <v>1.1</v>
      </c>
      <c r="F35" s="14" t="s">
        <v>4</v>
      </c>
      <c r="G35" s="30">
        <f t="shared" si="2"/>
        <v>1.1</v>
      </c>
      <c r="H35" s="14">
        <v>0</v>
      </c>
      <c r="I35" s="13">
        <f t="shared" si="3"/>
        <v>1.1</v>
      </c>
      <c r="J35" s="13">
        <f t="shared" si="0"/>
        <v>0.79</v>
      </c>
      <c r="K35" s="123"/>
      <c r="L35" s="134"/>
      <c r="M35" s="20"/>
      <c r="N35" s="124"/>
      <c r="O35" s="56" t="s">
        <v>351</v>
      </c>
      <c r="P35" s="56">
        <v>10</v>
      </c>
      <c r="Q35" s="60">
        <v>0.036</v>
      </c>
      <c r="R35" s="13">
        <f t="shared" si="1"/>
        <v>0.346</v>
      </c>
      <c r="S35" s="13">
        <v>1.1</v>
      </c>
      <c r="T35" s="14" t="s">
        <v>4</v>
      </c>
      <c r="U35" s="30">
        <f t="shared" si="4"/>
        <v>1.1</v>
      </c>
      <c r="V35" s="14">
        <v>0</v>
      </c>
      <c r="W35" s="13">
        <f t="shared" si="5"/>
        <v>1.1</v>
      </c>
      <c r="X35" s="13">
        <f t="shared" si="6"/>
        <v>0.7540000000000001</v>
      </c>
      <c r="Y35" s="123"/>
      <c r="Z35" s="134"/>
    </row>
    <row r="36" spans="1:26" s="29" customFormat="1" ht="15">
      <c r="A36" s="14">
        <v>16</v>
      </c>
      <c r="B36" s="3" t="s">
        <v>31</v>
      </c>
      <c r="C36" s="67" t="s">
        <v>151</v>
      </c>
      <c r="D36" s="17">
        <v>0.46</v>
      </c>
      <c r="E36" s="13">
        <v>0.8</v>
      </c>
      <c r="F36" s="14" t="s">
        <v>4</v>
      </c>
      <c r="G36" s="30">
        <f t="shared" si="2"/>
        <v>0.8</v>
      </c>
      <c r="H36" s="14">
        <v>0</v>
      </c>
      <c r="I36" s="13">
        <f t="shared" si="3"/>
        <v>0.8</v>
      </c>
      <c r="J36" s="13">
        <f t="shared" si="0"/>
        <v>0.34</v>
      </c>
      <c r="K36" s="13">
        <f>J36</f>
        <v>0.34</v>
      </c>
      <c r="L36" s="28" t="s">
        <v>365</v>
      </c>
      <c r="M36" s="20"/>
      <c r="N36" s="55">
        <v>16</v>
      </c>
      <c r="O36" s="56" t="s">
        <v>31</v>
      </c>
      <c r="P36" s="56" t="s">
        <v>151</v>
      </c>
      <c r="Q36" s="60">
        <v>0.043</v>
      </c>
      <c r="R36" s="13">
        <f t="shared" si="1"/>
        <v>0.503</v>
      </c>
      <c r="S36" s="13">
        <v>0.8</v>
      </c>
      <c r="T36" s="14" t="s">
        <v>4</v>
      </c>
      <c r="U36" s="30">
        <f t="shared" si="4"/>
        <v>0.8</v>
      </c>
      <c r="V36" s="14">
        <v>0</v>
      </c>
      <c r="W36" s="13">
        <f t="shared" si="5"/>
        <v>0.8</v>
      </c>
      <c r="X36" s="13">
        <f t="shared" si="6"/>
        <v>0.29700000000000004</v>
      </c>
      <c r="Y36" s="13">
        <f>X36</f>
        <v>0.29700000000000004</v>
      </c>
      <c r="Z36" s="28" t="s">
        <v>365</v>
      </c>
    </row>
    <row r="37" spans="1:26" s="29" customFormat="1" ht="15">
      <c r="A37" s="14">
        <v>17</v>
      </c>
      <c r="B37" s="3" t="s">
        <v>32</v>
      </c>
      <c r="C37" s="67" t="s">
        <v>154</v>
      </c>
      <c r="D37" s="17">
        <v>0.7</v>
      </c>
      <c r="E37" s="13">
        <v>0.95</v>
      </c>
      <c r="F37" s="14" t="s">
        <v>4</v>
      </c>
      <c r="G37" s="30">
        <f t="shared" si="2"/>
        <v>0.95</v>
      </c>
      <c r="H37" s="14">
        <v>0</v>
      </c>
      <c r="I37" s="13">
        <f t="shared" si="3"/>
        <v>0.95</v>
      </c>
      <c r="J37" s="13">
        <f t="shared" si="0"/>
        <v>0.25</v>
      </c>
      <c r="K37" s="13">
        <f aca="true" t="shared" si="7" ref="K37:K100">J37</f>
        <v>0.25</v>
      </c>
      <c r="L37" s="28" t="s">
        <v>365</v>
      </c>
      <c r="M37" s="20"/>
      <c r="N37" s="55">
        <v>17</v>
      </c>
      <c r="O37" s="56" t="s">
        <v>32</v>
      </c>
      <c r="P37" s="56" t="s">
        <v>154</v>
      </c>
      <c r="Q37" s="60">
        <v>0.195</v>
      </c>
      <c r="R37" s="13">
        <f t="shared" si="1"/>
        <v>0.895</v>
      </c>
      <c r="S37" s="13">
        <v>0.95</v>
      </c>
      <c r="T37" s="14" t="s">
        <v>4</v>
      </c>
      <c r="U37" s="30">
        <f t="shared" si="4"/>
        <v>0.95</v>
      </c>
      <c r="V37" s="14">
        <v>0</v>
      </c>
      <c r="W37" s="13">
        <f t="shared" si="5"/>
        <v>0.95</v>
      </c>
      <c r="X37" s="13">
        <f t="shared" si="6"/>
        <v>0.05499999999999994</v>
      </c>
      <c r="Y37" s="13">
        <f aca="true" t="shared" si="8" ref="Y37:Y50">X37</f>
        <v>0.05499999999999994</v>
      </c>
      <c r="Z37" s="28" t="s">
        <v>365</v>
      </c>
    </row>
    <row r="38" spans="1:26" s="29" customFormat="1" ht="15">
      <c r="A38" s="14">
        <v>18</v>
      </c>
      <c r="B38" s="3" t="s">
        <v>33</v>
      </c>
      <c r="C38" s="67" t="s">
        <v>151</v>
      </c>
      <c r="D38" s="17">
        <v>0.25</v>
      </c>
      <c r="E38" s="13">
        <v>0.68</v>
      </c>
      <c r="F38" s="14" t="s">
        <v>4</v>
      </c>
      <c r="G38" s="30">
        <f t="shared" si="2"/>
        <v>0.68</v>
      </c>
      <c r="H38" s="14">
        <v>0</v>
      </c>
      <c r="I38" s="13">
        <f t="shared" si="3"/>
        <v>0.68</v>
      </c>
      <c r="J38" s="13">
        <f t="shared" si="0"/>
        <v>0.43000000000000005</v>
      </c>
      <c r="K38" s="13">
        <f t="shared" si="7"/>
        <v>0.43000000000000005</v>
      </c>
      <c r="L38" s="28" t="s">
        <v>365</v>
      </c>
      <c r="M38" s="20"/>
      <c r="N38" s="55">
        <v>18</v>
      </c>
      <c r="O38" s="56" t="s">
        <v>33</v>
      </c>
      <c r="P38" s="56" t="s">
        <v>151</v>
      </c>
      <c r="Q38" s="60"/>
      <c r="R38" s="13">
        <f t="shared" si="1"/>
        <v>0.25</v>
      </c>
      <c r="S38" s="13">
        <v>0.68</v>
      </c>
      <c r="T38" s="14" t="s">
        <v>4</v>
      </c>
      <c r="U38" s="30">
        <f t="shared" si="4"/>
        <v>0.68</v>
      </c>
      <c r="V38" s="14">
        <v>0</v>
      </c>
      <c r="W38" s="13">
        <f t="shared" si="5"/>
        <v>0.68</v>
      </c>
      <c r="X38" s="13">
        <f t="shared" si="6"/>
        <v>0.43000000000000005</v>
      </c>
      <c r="Y38" s="13">
        <f t="shared" si="8"/>
        <v>0.43000000000000005</v>
      </c>
      <c r="Z38" s="28" t="s">
        <v>365</v>
      </c>
    </row>
    <row r="39" spans="1:26" s="29" customFormat="1" ht="15">
      <c r="A39" s="14">
        <v>19</v>
      </c>
      <c r="B39" s="3" t="s">
        <v>34</v>
      </c>
      <c r="C39" s="67" t="s">
        <v>151</v>
      </c>
      <c r="D39" s="17">
        <v>0.28</v>
      </c>
      <c r="E39" s="13">
        <v>1.43</v>
      </c>
      <c r="F39" s="14" t="s">
        <v>4</v>
      </c>
      <c r="G39" s="30">
        <f t="shared" si="2"/>
        <v>1.43</v>
      </c>
      <c r="H39" s="14">
        <v>0</v>
      </c>
      <c r="I39" s="13">
        <f t="shared" si="3"/>
        <v>1.43</v>
      </c>
      <c r="J39" s="13">
        <f aca="true" t="shared" si="9" ref="J39:J70">I39-D39</f>
        <v>1.15</v>
      </c>
      <c r="K39" s="13">
        <f t="shared" si="7"/>
        <v>1.15</v>
      </c>
      <c r="L39" s="28" t="s">
        <v>365</v>
      </c>
      <c r="M39" s="20"/>
      <c r="N39" s="55">
        <v>19</v>
      </c>
      <c r="O39" s="56" t="s">
        <v>34</v>
      </c>
      <c r="P39" s="56" t="s">
        <v>151</v>
      </c>
      <c r="Q39" s="60">
        <v>0.015</v>
      </c>
      <c r="R39" s="13">
        <f aca="true" t="shared" si="10" ref="R39:R70">Q39+D39</f>
        <v>0.29500000000000004</v>
      </c>
      <c r="S39" s="13">
        <v>1.43</v>
      </c>
      <c r="T39" s="14" t="s">
        <v>4</v>
      </c>
      <c r="U39" s="30">
        <f t="shared" si="4"/>
        <v>1.43</v>
      </c>
      <c r="V39" s="14">
        <v>0</v>
      </c>
      <c r="W39" s="13">
        <f t="shared" si="5"/>
        <v>1.43</v>
      </c>
      <c r="X39" s="13">
        <f t="shared" si="6"/>
        <v>1.1349999999999998</v>
      </c>
      <c r="Y39" s="13">
        <f t="shared" si="8"/>
        <v>1.1349999999999998</v>
      </c>
      <c r="Z39" s="28" t="s">
        <v>365</v>
      </c>
    </row>
    <row r="40" spans="1:26" s="33" customFormat="1" ht="28.5">
      <c r="A40" s="14">
        <v>20</v>
      </c>
      <c r="B40" s="3" t="s">
        <v>35</v>
      </c>
      <c r="C40" s="67" t="s">
        <v>155</v>
      </c>
      <c r="D40" s="17">
        <v>0.55</v>
      </c>
      <c r="E40" s="13">
        <v>1.34</v>
      </c>
      <c r="F40" s="14" t="s">
        <v>4</v>
      </c>
      <c r="G40" s="30">
        <f t="shared" si="2"/>
        <v>1.34</v>
      </c>
      <c r="H40" s="14">
        <v>0</v>
      </c>
      <c r="I40" s="13">
        <f t="shared" si="3"/>
        <v>1.34</v>
      </c>
      <c r="J40" s="13">
        <f t="shared" si="9"/>
        <v>0.79</v>
      </c>
      <c r="K40" s="13">
        <f t="shared" si="7"/>
        <v>0.79</v>
      </c>
      <c r="L40" s="28" t="s">
        <v>365</v>
      </c>
      <c r="M40" s="20"/>
      <c r="N40" s="55">
        <v>20</v>
      </c>
      <c r="O40" s="56" t="s">
        <v>35</v>
      </c>
      <c r="P40" s="56" t="s">
        <v>155</v>
      </c>
      <c r="Q40" s="60">
        <v>0.029</v>
      </c>
      <c r="R40" s="13">
        <f t="shared" si="10"/>
        <v>0.5790000000000001</v>
      </c>
      <c r="S40" s="13">
        <v>1.34</v>
      </c>
      <c r="T40" s="14" t="s">
        <v>4</v>
      </c>
      <c r="U40" s="30">
        <f t="shared" si="4"/>
        <v>1.34</v>
      </c>
      <c r="V40" s="14">
        <v>0</v>
      </c>
      <c r="W40" s="13">
        <f t="shared" si="5"/>
        <v>1.34</v>
      </c>
      <c r="X40" s="13">
        <f t="shared" si="6"/>
        <v>0.761</v>
      </c>
      <c r="Y40" s="13">
        <f t="shared" si="8"/>
        <v>0.761</v>
      </c>
      <c r="Z40" s="28" t="s">
        <v>365</v>
      </c>
    </row>
    <row r="41" spans="1:26" s="29" customFormat="1" ht="15">
      <c r="A41" s="14">
        <v>21</v>
      </c>
      <c r="B41" s="3" t="s">
        <v>36</v>
      </c>
      <c r="C41" s="67" t="s">
        <v>151</v>
      </c>
      <c r="D41" s="17">
        <v>0.77</v>
      </c>
      <c r="E41" s="13">
        <v>0.96</v>
      </c>
      <c r="F41" s="14" t="s">
        <v>4</v>
      </c>
      <c r="G41" s="30">
        <f t="shared" si="2"/>
        <v>0.96</v>
      </c>
      <c r="H41" s="14">
        <v>0</v>
      </c>
      <c r="I41" s="13">
        <f t="shared" si="3"/>
        <v>0.96</v>
      </c>
      <c r="J41" s="13">
        <f t="shared" si="9"/>
        <v>0.18999999999999995</v>
      </c>
      <c r="K41" s="13">
        <f t="shared" si="7"/>
        <v>0.18999999999999995</v>
      </c>
      <c r="L41" s="28" t="s">
        <v>365</v>
      </c>
      <c r="M41" s="20"/>
      <c r="N41" s="55">
        <v>21</v>
      </c>
      <c r="O41" s="56" t="s">
        <v>36</v>
      </c>
      <c r="P41" s="56" t="s">
        <v>151</v>
      </c>
      <c r="Q41" s="60"/>
      <c r="R41" s="13">
        <f t="shared" si="10"/>
        <v>0.77</v>
      </c>
      <c r="S41" s="13">
        <v>0.96</v>
      </c>
      <c r="T41" s="14" t="s">
        <v>4</v>
      </c>
      <c r="U41" s="30">
        <f t="shared" si="4"/>
        <v>0.96</v>
      </c>
      <c r="V41" s="14">
        <v>0</v>
      </c>
      <c r="W41" s="13">
        <f t="shared" si="5"/>
        <v>0.96</v>
      </c>
      <c r="X41" s="13">
        <f t="shared" si="6"/>
        <v>0.18999999999999995</v>
      </c>
      <c r="Y41" s="13">
        <f t="shared" si="8"/>
        <v>0.18999999999999995</v>
      </c>
      <c r="Z41" s="28" t="s">
        <v>365</v>
      </c>
    </row>
    <row r="42" spans="1:26" s="29" customFormat="1" ht="15">
      <c r="A42" s="14">
        <v>22</v>
      </c>
      <c r="B42" s="3" t="s">
        <v>38</v>
      </c>
      <c r="C42" s="67" t="s">
        <v>157</v>
      </c>
      <c r="D42" s="17">
        <v>1</v>
      </c>
      <c r="E42" s="13">
        <v>2.83</v>
      </c>
      <c r="F42" s="14" t="s">
        <v>4</v>
      </c>
      <c r="G42" s="30">
        <f t="shared" si="2"/>
        <v>2.83</v>
      </c>
      <c r="H42" s="14">
        <v>0</v>
      </c>
      <c r="I42" s="13">
        <f t="shared" si="3"/>
        <v>2.83</v>
      </c>
      <c r="J42" s="13">
        <f t="shared" si="9"/>
        <v>1.83</v>
      </c>
      <c r="K42" s="13">
        <f t="shared" si="7"/>
        <v>1.83</v>
      </c>
      <c r="L42" s="28" t="s">
        <v>365</v>
      </c>
      <c r="M42" s="20"/>
      <c r="N42" s="55">
        <v>22</v>
      </c>
      <c r="O42" s="56" t="s">
        <v>38</v>
      </c>
      <c r="P42" s="56" t="s">
        <v>157</v>
      </c>
      <c r="Q42" s="60">
        <v>0.246</v>
      </c>
      <c r="R42" s="13">
        <f t="shared" si="10"/>
        <v>1.246</v>
      </c>
      <c r="S42" s="13">
        <v>2.83</v>
      </c>
      <c r="T42" s="14" t="s">
        <v>4</v>
      </c>
      <c r="U42" s="30">
        <f t="shared" si="4"/>
        <v>2.83</v>
      </c>
      <c r="V42" s="14">
        <v>0</v>
      </c>
      <c r="W42" s="13">
        <f t="shared" si="5"/>
        <v>2.83</v>
      </c>
      <c r="X42" s="13">
        <f t="shared" si="6"/>
        <v>1.584</v>
      </c>
      <c r="Y42" s="13">
        <f t="shared" si="8"/>
        <v>1.584</v>
      </c>
      <c r="Z42" s="28" t="s">
        <v>365</v>
      </c>
    </row>
    <row r="43" spans="1:26" s="29" customFormat="1" ht="15">
      <c r="A43" s="14">
        <v>23</v>
      </c>
      <c r="B43" s="3" t="s">
        <v>39</v>
      </c>
      <c r="C43" s="67" t="s">
        <v>156</v>
      </c>
      <c r="D43" s="17">
        <v>0.22</v>
      </c>
      <c r="E43" s="13">
        <v>0.64</v>
      </c>
      <c r="F43" s="14" t="s">
        <v>4</v>
      </c>
      <c r="G43" s="30">
        <f t="shared" si="2"/>
        <v>0.64</v>
      </c>
      <c r="H43" s="14">
        <v>0</v>
      </c>
      <c r="I43" s="13">
        <f t="shared" si="3"/>
        <v>0.64</v>
      </c>
      <c r="J43" s="13">
        <f t="shared" si="9"/>
        <v>0.42000000000000004</v>
      </c>
      <c r="K43" s="13">
        <f t="shared" si="7"/>
        <v>0.42000000000000004</v>
      </c>
      <c r="L43" s="28" t="s">
        <v>365</v>
      </c>
      <c r="M43" s="20"/>
      <c r="N43" s="55">
        <v>23</v>
      </c>
      <c r="O43" s="56" t="s">
        <v>39</v>
      </c>
      <c r="P43" s="56" t="s">
        <v>156</v>
      </c>
      <c r="Q43" s="60">
        <v>0.015</v>
      </c>
      <c r="R43" s="13">
        <f t="shared" si="10"/>
        <v>0.235</v>
      </c>
      <c r="S43" s="13">
        <v>0.64</v>
      </c>
      <c r="T43" s="14" t="s">
        <v>4</v>
      </c>
      <c r="U43" s="30">
        <f t="shared" si="4"/>
        <v>0.64</v>
      </c>
      <c r="V43" s="14">
        <v>0</v>
      </c>
      <c r="W43" s="13">
        <f t="shared" si="5"/>
        <v>0.64</v>
      </c>
      <c r="X43" s="13">
        <f t="shared" si="6"/>
        <v>0.405</v>
      </c>
      <c r="Y43" s="13">
        <f t="shared" si="8"/>
        <v>0.405</v>
      </c>
      <c r="Z43" s="28" t="s">
        <v>365</v>
      </c>
    </row>
    <row r="44" spans="1:26" s="29" customFormat="1" ht="15">
      <c r="A44" s="14">
        <v>24</v>
      </c>
      <c r="B44" s="3" t="s">
        <v>40</v>
      </c>
      <c r="C44" s="67" t="s">
        <v>155</v>
      </c>
      <c r="D44" s="17">
        <v>0.46</v>
      </c>
      <c r="E44" s="13">
        <v>1.43</v>
      </c>
      <c r="F44" s="14" t="s">
        <v>4</v>
      </c>
      <c r="G44" s="30">
        <f t="shared" si="2"/>
        <v>1.43</v>
      </c>
      <c r="H44" s="14">
        <v>0</v>
      </c>
      <c r="I44" s="13">
        <f t="shared" si="3"/>
        <v>1.43</v>
      </c>
      <c r="J44" s="13">
        <f t="shared" si="9"/>
        <v>0.97</v>
      </c>
      <c r="K44" s="13">
        <f t="shared" si="7"/>
        <v>0.97</v>
      </c>
      <c r="L44" s="28" t="s">
        <v>365</v>
      </c>
      <c r="M44" s="20"/>
      <c r="N44" s="55">
        <v>24</v>
      </c>
      <c r="O44" s="56" t="s">
        <v>40</v>
      </c>
      <c r="P44" s="56" t="s">
        <v>155</v>
      </c>
      <c r="Q44" s="60">
        <v>0.135</v>
      </c>
      <c r="R44" s="13">
        <f t="shared" si="10"/>
        <v>0.595</v>
      </c>
      <c r="S44" s="13">
        <v>1.43</v>
      </c>
      <c r="T44" s="14" t="s">
        <v>4</v>
      </c>
      <c r="U44" s="30">
        <f t="shared" si="4"/>
        <v>1.43</v>
      </c>
      <c r="V44" s="14">
        <v>0</v>
      </c>
      <c r="W44" s="13">
        <f t="shared" si="5"/>
        <v>1.43</v>
      </c>
      <c r="X44" s="13">
        <f t="shared" si="6"/>
        <v>0.835</v>
      </c>
      <c r="Y44" s="13">
        <f t="shared" si="8"/>
        <v>0.835</v>
      </c>
      <c r="Z44" s="28" t="s">
        <v>365</v>
      </c>
    </row>
    <row r="45" spans="1:26" s="29" customFormat="1" ht="15">
      <c r="A45" s="14">
        <v>25</v>
      </c>
      <c r="B45" s="3" t="s">
        <v>41</v>
      </c>
      <c r="C45" s="67" t="s">
        <v>151</v>
      </c>
      <c r="D45" s="17">
        <v>0.27</v>
      </c>
      <c r="E45" s="13">
        <v>2.15</v>
      </c>
      <c r="F45" s="14" t="s">
        <v>4</v>
      </c>
      <c r="G45" s="30">
        <f t="shared" si="2"/>
        <v>2.15</v>
      </c>
      <c r="H45" s="14">
        <v>0</v>
      </c>
      <c r="I45" s="13">
        <f t="shared" si="3"/>
        <v>2.15</v>
      </c>
      <c r="J45" s="13">
        <f t="shared" si="9"/>
        <v>1.88</v>
      </c>
      <c r="K45" s="13">
        <f t="shared" si="7"/>
        <v>1.88</v>
      </c>
      <c r="L45" s="28" t="s">
        <v>365</v>
      </c>
      <c r="M45" s="20"/>
      <c r="N45" s="55">
        <v>25</v>
      </c>
      <c r="O45" s="56" t="s">
        <v>41</v>
      </c>
      <c r="P45" s="56" t="s">
        <v>151</v>
      </c>
      <c r="Q45" s="60">
        <v>0.015</v>
      </c>
      <c r="R45" s="13">
        <f t="shared" si="10"/>
        <v>0.28500000000000003</v>
      </c>
      <c r="S45" s="13">
        <v>2.15</v>
      </c>
      <c r="T45" s="14" t="s">
        <v>4</v>
      </c>
      <c r="U45" s="30">
        <f t="shared" si="4"/>
        <v>2.15</v>
      </c>
      <c r="V45" s="14">
        <v>0</v>
      </c>
      <c r="W45" s="13">
        <f t="shared" si="5"/>
        <v>2.15</v>
      </c>
      <c r="X45" s="13">
        <f t="shared" si="6"/>
        <v>1.8649999999999998</v>
      </c>
      <c r="Y45" s="13">
        <f t="shared" si="8"/>
        <v>1.8649999999999998</v>
      </c>
      <c r="Z45" s="28" t="s">
        <v>365</v>
      </c>
    </row>
    <row r="46" spans="1:26" s="29" customFormat="1" ht="15">
      <c r="A46" s="14">
        <v>26</v>
      </c>
      <c r="B46" s="3" t="s">
        <v>42</v>
      </c>
      <c r="C46" s="67" t="s">
        <v>155</v>
      </c>
      <c r="D46" s="17">
        <v>0.6</v>
      </c>
      <c r="E46" s="13">
        <v>1.76</v>
      </c>
      <c r="F46" s="14" t="s">
        <v>4</v>
      </c>
      <c r="G46" s="30">
        <f t="shared" si="2"/>
        <v>1.76</v>
      </c>
      <c r="H46" s="14">
        <v>0</v>
      </c>
      <c r="I46" s="13">
        <f t="shared" si="3"/>
        <v>1.76</v>
      </c>
      <c r="J46" s="13">
        <f t="shared" si="9"/>
        <v>1.1600000000000001</v>
      </c>
      <c r="K46" s="13">
        <f t="shared" si="7"/>
        <v>1.1600000000000001</v>
      </c>
      <c r="L46" s="28" t="s">
        <v>365</v>
      </c>
      <c r="M46" s="20"/>
      <c r="N46" s="55">
        <v>26</v>
      </c>
      <c r="O46" s="56" t="s">
        <v>42</v>
      </c>
      <c r="P46" s="56" t="s">
        <v>155</v>
      </c>
      <c r="Q46" s="60">
        <v>0.274</v>
      </c>
      <c r="R46" s="13">
        <f t="shared" si="10"/>
        <v>0.874</v>
      </c>
      <c r="S46" s="13">
        <v>1.76</v>
      </c>
      <c r="T46" s="14" t="s">
        <v>4</v>
      </c>
      <c r="U46" s="30">
        <f t="shared" si="4"/>
        <v>1.76</v>
      </c>
      <c r="V46" s="14">
        <v>0</v>
      </c>
      <c r="W46" s="13">
        <f t="shared" si="5"/>
        <v>1.76</v>
      </c>
      <c r="X46" s="13">
        <f t="shared" si="6"/>
        <v>0.886</v>
      </c>
      <c r="Y46" s="13">
        <f t="shared" si="8"/>
        <v>0.886</v>
      </c>
      <c r="Z46" s="28" t="s">
        <v>365</v>
      </c>
    </row>
    <row r="47" spans="1:26" s="29" customFormat="1" ht="15">
      <c r="A47" s="14">
        <v>27</v>
      </c>
      <c r="B47" s="3" t="s">
        <v>353</v>
      </c>
      <c r="C47" s="67" t="s">
        <v>354</v>
      </c>
      <c r="D47" s="17">
        <v>0.6</v>
      </c>
      <c r="E47" s="13">
        <v>0.76</v>
      </c>
      <c r="F47" s="14" t="s">
        <v>4</v>
      </c>
      <c r="G47" s="30">
        <f t="shared" si="2"/>
        <v>0.76</v>
      </c>
      <c r="H47" s="14">
        <v>0</v>
      </c>
      <c r="I47" s="13">
        <f t="shared" si="3"/>
        <v>0.76</v>
      </c>
      <c r="J47" s="13">
        <f t="shared" si="9"/>
        <v>0.16000000000000003</v>
      </c>
      <c r="K47" s="13">
        <f t="shared" si="7"/>
        <v>0.16000000000000003</v>
      </c>
      <c r="L47" s="28" t="s">
        <v>365</v>
      </c>
      <c r="M47" s="20"/>
      <c r="N47" s="55">
        <v>27</v>
      </c>
      <c r="O47" s="56" t="s">
        <v>353</v>
      </c>
      <c r="P47" s="56" t="s">
        <v>354</v>
      </c>
      <c r="Q47" s="60"/>
      <c r="R47" s="13">
        <f t="shared" si="10"/>
        <v>0.6</v>
      </c>
      <c r="S47" s="13">
        <v>0.76</v>
      </c>
      <c r="T47" s="14" t="s">
        <v>4</v>
      </c>
      <c r="U47" s="30">
        <f t="shared" si="4"/>
        <v>0.76</v>
      </c>
      <c r="V47" s="14">
        <v>0</v>
      </c>
      <c r="W47" s="13">
        <f t="shared" si="5"/>
        <v>0.76</v>
      </c>
      <c r="X47" s="13">
        <f t="shared" si="6"/>
        <v>0.16000000000000003</v>
      </c>
      <c r="Y47" s="13">
        <f t="shared" si="8"/>
        <v>0.16000000000000003</v>
      </c>
      <c r="Z47" s="28" t="s">
        <v>365</v>
      </c>
    </row>
    <row r="48" spans="1:26" s="29" customFormat="1" ht="15">
      <c r="A48" s="14">
        <v>28</v>
      </c>
      <c r="B48" s="3" t="s">
        <v>43</v>
      </c>
      <c r="C48" s="67" t="s">
        <v>156</v>
      </c>
      <c r="D48" s="17">
        <v>0.24</v>
      </c>
      <c r="E48" s="13">
        <v>0.67</v>
      </c>
      <c r="F48" s="14" t="s">
        <v>4</v>
      </c>
      <c r="G48" s="30">
        <f t="shared" si="2"/>
        <v>0.67</v>
      </c>
      <c r="H48" s="14">
        <v>0</v>
      </c>
      <c r="I48" s="13">
        <f t="shared" si="3"/>
        <v>0.67</v>
      </c>
      <c r="J48" s="13">
        <f t="shared" si="9"/>
        <v>0.43000000000000005</v>
      </c>
      <c r="K48" s="13">
        <f t="shared" si="7"/>
        <v>0.43000000000000005</v>
      </c>
      <c r="L48" s="28" t="s">
        <v>365</v>
      </c>
      <c r="M48" s="20"/>
      <c r="N48" s="55">
        <v>28</v>
      </c>
      <c r="O48" s="56" t="s">
        <v>43</v>
      </c>
      <c r="P48" s="56" t="s">
        <v>156</v>
      </c>
      <c r="Q48" s="60"/>
      <c r="R48" s="13">
        <f t="shared" si="10"/>
        <v>0.24</v>
      </c>
      <c r="S48" s="13">
        <v>0.67</v>
      </c>
      <c r="T48" s="14" t="s">
        <v>4</v>
      </c>
      <c r="U48" s="30">
        <f t="shared" si="4"/>
        <v>0.67</v>
      </c>
      <c r="V48" s="14">
        <v>0</v>
      </c>
      <c r="W48" s="13">
        <f t="shared" si="5"/>
        <v>0.67</v>
      </c>
      <c r="X48" s="13">
        <f t="shared" si="6"/>
        <v>0.43000000000000005</v>
      </c>
      <c r="Y48" s="13">
        <f t="shared" si="8"/>
        <v>0.43000000000000005</v>
      </c>
      <c r="Z48" s="28" t="s">
        <v>365</v>
      </c>
    </row>
    <row r="49" spans="1:26" s="29" customFormat="1" ht="15">
      <c r="A49" s="14">
        <v>29</v>
      </c>
      <c r="B49" s="3" t="s">
        <v>44</v>
      </c>
      <c r="C49" s="67" t="s">
        <v>151</v>
      </c>
      <c r="D49" s="17">
        <v>0.42</v>
      </c>
      <c r="E49" s="13">
        <v>0.76</v>
      </c>
      <c r="F49" s="14" t="s">
        <v>4</v>
      </c>
      <c r="G49" s="30">
        <f t="shared" si="2"/>
        <v>0.76</v>
      </c>
      <c r="H49" s="14">
        <v>0</v>
      </c>
      <c r="I49" s="13">
        <f t="shared" si="3"/>
        <v>0.76</v>
      </c>
      <c r="J49" s="13">
        <f t="shared" si="9"/>
        <v>0.34</v>
      </c>
      <c r="K49" s="13">
        <f t="shared" si="7"/>
        <v>0.34</v>
      </c>
      <c r="L49" s="28" t="s">
        <v>365</v>
      </c>
      <c r="M49" s="20"/>
      <c r="N49" s="55">
        <v>29</v>
      </c>
      <c r="O49" s="56" t="s">
        <v>44</v>
      </c>
      <c r="P49" s="56" t="s">
        <v>151</v>
      </c>
      <c r="Q49" s="60"/>
      <c r="R49" s="13">
        <f t="shared" si="10"/>
        <v>0.42</v>
      </c>
      <c r="S49" s="13">
        <v>0.76</v>
      </c>
      <c r="T49" s="14" t="s">
        <v>4</v>
      </c>
      <c r="U49" s="30">
        <f t="shared" si="4"/>
        <v>0.76</v>
      </c>
      <c r="V49" s="14">
        <v>0</v>
      </c>
      <c r="W49" s="13">
        <f t="shared" si="5"/>
        <v>0.76</v>
      </c>
      <c r="X49" s="13">
        <f t="shared" si="6"/>
        <v>0.34</v>
      </c>
      <c r="Y49" s="13">
        <f t="shared" si="8"/>
        <v>0.34</v>
      </c>
      <c r="Z49" s="28" t="s">
        <v>365</v>
      </c>
    </row>
    <row r="50" spans="1:26" s="29" customFormat="1" ht="15">
      <c r="A50" s="14">
        <v>30</v>
      </c>
      <c r="B50" s="3" t="s">
        <v>45</v>
      </c>
      <c r="C50" s="67" t="s">
        <v>158</v>
      </c>
      <c r="D50" s="17">
        <v>0.68</v>
      </c>
      <c r="E50" s="13">
        <v>0.74</v>
      </c>
      <c r="F50" s="14" t="s">
        <v>4</v>
      </c>
      <c r="G50" s="30">
        <f t="shared" si="2"/>
        <v>0.74</v>
      </c>
      <c r="H50" s="14">
        <v>0</v>
      </c>
      <c r="I50" s="13">
        <f t="shared" si="3"/>
        <v>0.74</v>
      </c>
      <c r="J50" s="13">
        <f t="shared" si="9"/>
        <v>0.05999999999999994</v>
      </c>
      <c r="K50" s="13">
        <f t="shared" si="7"/>
        <v>0.05999999999999994</v>
      </c>
      <c r="L50" s="28" t="s">
        <v>365</v>
      </c>
      <c r="M50" s="20"/>
      <c r="N50" s="55">
        <v>30</v>
      </c>
      <c r="O50" s="56" t="s">
        <v>45</v>
      </c>
      <c r="P50" s="56" t="s">
        <v>158</v>
      </c>
      <c r="Q50" s="60"/>
      <c r="R50" s="13">
        <f t="shared" si="10"/>
        <v>0.68</v>
      </c>
      <c r="S50" s="13">
        <v>0.74</v>
      </c>
      <c r="T50" s="14" t="s">
        <v>4</v>
      </c>
      <c r="U50" s="30">
        <f t="shared" si="4"/>
        <v>0.74</v>
      </c>
      <c r="V50" s="14">
        <v>0</v>
      </c>
      <c r="W50" s="13">
        <f t="shared" si="5"/>
        <v>0.74</v>
      </c>
      <c r="X50" s="13">
        <f t="shared" si="6"/>
        <v>0.05999999999999994</v>
      </c>
      <c r="Y50" s="13">
        <f t="shared" si="8"/>
        <v>0.05999999999999994</v>
      </c>
      <c r="Z50" s="28" t="s">
        <v>365</v>
      </c>
    </row>
    <row r="51" spans="1:26" s="29" customFormat="1" ht="28.5">
      <c r="A51" s="14">
        <v>31</v>
      </c>
      <c r="B51" s="3" t="s">
        <v>46</v>
      </c>
      <c r="C51" s="67" t="s">
        <v>154</v>
      </c>
      <c r="D51" s="17">
        <v>0.59</v>
      </c>
      <c r="E51" s="13">
        <v>1.6</v>
      </c>
      <c r="F51" s="14">
        <v>50</v>
      </c>
      <c r="G51" s="30">
        <f t="shared" si="2"/>
        <v>1.6</v>
      </c>
      <c r="H51" s="14">
        <v>0</v>
      </c>
      <c r="I51" s="13">
        <f t="shared" si="3"/>
        <v>1.6</v>
      </c>
      <c r="J51" s="13">
        <f t="shared" si="9"/>
        <v>1.0100000000000002</v>
      </c>
      <c r="K51" s="13">
        <f t="shared" si="7"/>
        <v>1.0100000000000002</v>
      </c>
      <c r="L51" s="28" t="s">
        <v>365</v>
      </c>
      <c r="M51" s="20"/>
      <c r="N51" s="55">
        <v>31</v>
      </c>
      <c r="O51" s="56" t="s">
        <v>46</v>
      </c>
      <c r="P51" s="56" t="s">
        <v>154</v>
      </c>
      <c r="Q51" s="60">
        <v>0.037</v>
      </c>
      <c r="R51" s="13">
        <f t="shared" si="10"/>
        <v>0.627</v>
      </c>
      <c r="S51" s="13">
        <v>1.6</v>
      </c>
      <c r="T51" s="14">
        <v>50</v>
      </c>
      <c r="U51" s="30">
        <f t="shared" si="4"/>
        <v>1.6</v>
      </c>
      <c r="V51" s="14">
        <v>0</v>
      </c>
      <c r="W51" s="13">
        <f t="shared" si="5"/>
        <v>1.6</v>
      </c>
      <c r="X51" s="13">
        <f t="shared" si="6"/>
        <v>0.9730000000000001</v>
      </c>
      <c r="Y51" s="13">
        <f>X51</f>
        <v>0.9730000000000001</v>
      </c>
      <c r="Z51" s="28" t="s">
        <v>365</v>
      </c>
    </row>
    <row r="52" spans="1:26" s="29" customFormat="1" ht="28.5">
      <c r="A52" s="14">
        <v>32</v>
      </c>
      <c r="B52" s="3" t="s">
        <v>47</v>
      </c>
      <c r="C52" s="67" t="s">
        <v>156</v>
      </c>
      <c r="D52" s="17">
        <v>0.95</v>
      </c>
      <c r="E52" s="13">
        <v>1</v>
      </c>
      <c r="F52" s="14" t="s">
        <v>4</v>
      </c>
      <c r="G52" s="30">
        <f t="shared" si="2"/>
        <v>1</v>
      </c>
      <c r="H52" s="14">
        <v>0</v>
      </c>
      <c r="I52" s="13">
        <f t="shared" si="3"/>
        <v>1</v>
      </c>
      <c r="J52" s="13">
        <f t="shared" si="9"/>
        <v>0.050000000000000044</v>
      </c>
      <c r="K52" s="13">
        <f t="shared" si="7"/>
        <v>0.050000000000000044</v>
      </c>
      <c r="L52" s="28" t="s">
        <v>365</v>
      </c>
      <c r="M52" s="20"/>
      <c r="N52" s="55">
        <v>32</v>
      </c>
      <c r="O52" s="56" t="s">
        <v>47</v>
      </c>
      <c r="P52" s="56" t="s">
        <v>156</v>
      </c>
      <c r="Q52" s="60">
        <v>0.045</v>
      </c>
      <c r="R52" s="13">
        <f t="shared" si="10"/>
        <v>0.995</v>
      </c>
      <c r="S52" s="13">
        <v>1</v>
      </c>
      <c r="T52" s="14" t="s">
        <v>4</v>
      </c>
      <c r="U52" s="30">
        <f t="shared" si="4"/>
        <v>1</v>
      </c>
      <c r="V52" s="14">
        <v>0</v>
      </c>
      <c r="W52" s="13">
        <f t="shared" si="5"/>
        <v>1</v>
      </c>
      <c r="X52" s="13">
        <f t="shared" si="6"/>
        <v>0.0050000000000000044</v>
      </c>
      <c r="Y52" s="13">
        <f aca="true" t="shared" si="11" ref="Y52:Y115">X52</f>
        <v>0.0050000000000000044</v>
      </c>
      <c r="Z52" s="28" t="s">
        <v>365</v>
      </c>
    </row>
    <row r="53" spans="1:26" s="29" customFormat="1" ht="15">
      <c r="A53" s="14">
        <v>33</v>
      </c>
      <c r="B53" s="3" t="s">
        <v>48</v>
      </c>
      <c r="C53" s="67" t="s">
        <v>156</v>
      </c>
      <c r="D53" s="17">
        <v>0.18</v>
      </c>
      <c r="E53" s="13">
        <v>1.43</v>
      </c>
      <c r="F53" s="14" t="s">
        <v>4</v>
      </c>
      <c r="G53" s="30">
        <f t="shared" si="2"/>
        <v>1.43</v>
      </c>
      <c r="H53" s="14">
        <v>0</v>
      </c>
      <c r="I53" s="13">
        <f t="shared" si="3"/>
        <v>1.43</v>
      </c>
      <c r="J53" s="13">
        <f t="shared" si="9"/>
        <v>1.25</v>
      </c>
      <c r="K53" s="13">
        <f t="shared" si="7"/>
        <v>1.25</v>
      </c>
      <c r="L53" s="28" t="s">
        <v>365</v>
      </c>
      <c r="M53" s="20"/>
      <c r="N53" s="55">
        <v>33</v>
      </c>
      <c r="O53" s="56" t="s">
        <v>48</v>
      </c>
      <c r="P53" s="56" t="s">
        <v>156</v>
      </c>
      <c r="Q53" s="60">
        <v>0.04</v>
      </c>
      <c r="R53" s="13">
        <f t="shared" si="10"/>
        <v>0.22</v>
      </c>
      <c r="S53" s="13">
        <v>1.43</v>
      </c>
      <c r="T53" s="14" t="s">
        <v>4</v>
      </c>
      <c r="U53" s="30">
        <f t="shared" si="4"/>
        <v>1.43</v>
      </c>
      <c r="V53" s="14">
        <v>0</v>
      </c>
      <c r="W53" s="13">
        <f t="shared" si="5"/>
        <v>1.43</v>
      </c>
      <c r="X53" s="13">
        <f t="shared" si="6"/>
        <v>1.21</v>
      </c>
      <c r="Y53" s="13">
        <f t="shared" si="11"/>
        <v>1.21</v>
      </c>
      <c r="Z53" s="28" t="s">
        <v>365</v>
      </c>
    </row>
    <row r="54" spans="1:26" s="29" customFormat="1" ht="15">
      <c r="A54" s="14">
        <v>34</v>
      </c>
      <c r="B54" s="3" t="s">
        <v>49</v>
      </c>
      <c r="C54" s="67" t="s">
        <v>155</v>
      </c>
      <c r="D54" s="17">
        <v>0.89</v>
      </c>
      <c r="E54" s="13">
        <v>1.43</v>
      </c>
      <c r="F54" s="14" t="s">
        <v>4</v>
      </c>
      <c r="G54" s="30">
        <f t="shared" si="2"/>
        <v>1.43</v>
      </c>
      <c r="H54" s="14">
        <v>0</v>
      </c>
      <c r="I54" s="13">
        <f t="shared" si="3"/>
        <v>1.43</v>
      </c>
      <c r="J54" s="13">
        <f t="shared" si="9"/>
        <v>0.5399999999999999</v>
      </c>
      <c r="K54" s="13">
        <f t="shared" si="7"/>
        <v>0.5399999999999999</v>
      </c>
      <c r="L54" s="28" t="s">
        <v>365</v>
      </c>
      <c r="M54" s="20"/>
      <c r="N54" s="55">
        <v>34</v>
      </c>
      <c r="O54" s="56" t="s">
        <v>49</v>
      </c>
      <c r="P54" s="56" t="s">
        <v>155</v>
      </c>
      <c r="Q54" s="60">
        <v>3.805</v>
      </c>
      <c r="R54" s="13">
        <f t="shared" si="10"/>
        <v>4.695</v>
      </c>
      <c r="S54" s="13">
        <v>1.43</v>
      </c>
      <c r="T54" s="14" t="s">
        <v>4</v>
      </c>
      <c r="U54" s="30">
        <f t="shared" si="4"/>
        <v>1.43</v>
      </c>
      <c r="V54" s="14">
        <v>0</v>
      </c>
      <c r="W54" s="13">
        <f t="shared" si="5"/>
        <v>1.43</v>
      </c>
      <c r="X54" s="13">
        <f t="shared" si="6"/>
        <v>-3.2650000000000006</v>
      </c>
      <c r="Y54" s="13">
        <f t="shared" si="11"/>
        <v>-3.2650000000000006</v>
      </c>
      <c r="Z54" s="28" t="s">
        <v>365</v>
      </c>
    </row>
    <row r="55" spans="1:26" s="29" customFormat="1" ht="15">
      <c r="A55" s="14">
        <v>35</v>
      </c>
      <c r="B55" s="3" t="s">
        <v>50</v>
      </c>
      <c r="C55" s="67" t="s">
        <v>151</v>
      </c>
      <c r="D55" s="17">
        <v>0.12</v>
      </c>
      <c r="E55" s="13">
        <v>2.15</v>
      </c>
      <c r="F55" s="14" t="s">
        <v>4</v>
      </c>
      <c r="G55" s="30">
        <f t="shared" si="2"/>
        <v>2.15</v>
      </c>
      <c r="H55" s="14">
        <v>0</v>
      </c>
      <c r="I55" s="13">
        <f t="shared" si="3"/>
        <v>2.15</v>
      </c>
      <c r="J55" s="13">
        <f t="shared" si="9"/>
        <v>2.03</v>
      </c>
      <c r="K55" s="13">
        <f t="shared" si="7"/>
        <v>2.03</v>
      </c>
      <c r="L55" s="28" t="s">
        <v>365</v>
      </c>
      <c r="M55" s="20"/>
      <c r="N55" s="55">
        <v>35</v>
      </c>
      <c r="O55" s="56" t="s">
        <v>50</v>
      </c>
      <c r="P55" s="56" t="s">
        <v>151</v>
      </c>
      <c r="Q55" s="60"/>
      <c r="R55" s="13">
        <f t="shared" si="10"/>
        <v>0.12</v>
      </c>
      <c r="S55" s="13">
        <v>2.15</v>
      </c>
      <c r="T55" s="14" t="s">
        <v>4</v>
      </c>
      <c r="U55" s="30">
        <f t="shared" si="4"/>
        <v>2.15</v>
      </c>
      <c r="V55" s="14">
        <v>0</v>
      </c>
      <c r="W55" s="13">
        <f t="shared" si="5"/>
        <v>2.15</v>
      </c>
      <c r="X55" s="13">
        <f t="shared" si="6"/>
        <v>2.03</v>
      </c>
      <c r="Y55" s="13">
        <f t="shared" si="11"/>
        <v>2.03</v>
      </c>
      <c r="Z55" s="28" t="s">
        <v>365</v>
      </c>
    </row>
    <row r="56" spans="1:26" s="29" customFormat="1" ht="15">
      <c r="A56" s="14">
        <v>36</v>
      </c>
      <c r="B56" s="3" t="s">
        <v>51</v>
      </c>
      <c r="C56" s="67" t="s">
        <v>151</v>
      </c>
      <c r="D56" s="17">
        <v>0.41</v>
      </c>
      <c r="E56" s="13">
        <v>0.8</v>
      </c>
      <c r="F56" s="14" t="s">
        <v>4</v>
      </c>
      <c r="G56" s="30">
        <f t="shared" si="2"/>
        <v>0.8</v>
      </c>
      <c r="H56" s="14">
        <v>0</v>
      </c>
      <c r="I56" s="13">
        <f t="shared" si="3"/>
        <v>0.8</v>
      </c>
      <c r="J56" s="13">
        <f t="shared" si="9"/>
        <v>0.39000000000000007</v>
      </c>
      <c r="K56" s="13">
        <f t="shared" si="7"/>
        <v>0.39000000000000007</v>
      </c>
      <c r="L56" s="28" t="s">
        <v>365</v>
      </c>
      <c r="M56" s="20"/>
      <c r="N56" s="55">
        <v>36</v>
      </c>
      <c r="O56" s="56" t="s">
        <v>51</v>
      </c>
      <c r="P56" s="56" t="s">
        <v>151</v>
      </c>
      <c r="Q56" s="60">
        <v>0.065</v>
      </c>
      <c r="R56" s="13">
        <f t="shared" si="10"/>
        <v>0.475</v>
      </c>
      <c r="S56" s="13">
        <v>0.8</v>
      </c>
      <c r="T56" s="14" t="s">
        <v>4</v>
      </c>
      <c r="U56" s="30">
        <f t="shared" si="4"/>
        <v>0.8</v>
      </c>
      <c r="V56" s="14">
        <v>0</v>
      </c>
      <c r="W56" s="13">
        <f t="shared" si="5"/>
        <v>0.8</v>
      </c>
      <c r="X56" s="13">
        <f t="shared" si="6"/>
        <v>0.32500000000000007</v>
      </c>
      <c r="Y56" s="13">
        <f t="shared" si="11"/>
        <v>0.32500000000000007</v>
      </c>
      <c r="Z56" s="28" t="s">
        <v>365</v>
      </c>
    </row>
    <row r="57" spans="1:26" s="29" customFormat="1" ht="15">
      <c r="A57" s="14">
        <v>37</v>
      </c>
      <c r="B57" s="3" t="s">
        <v>52</v>
      </c>
      <c r="C57" s="67" t="s">
        <v>151</v>
      </c>
      <c r="D57" s="17">
        <v>0.64</v>
      </c>
      <c r="E57" s="13">
        <v>1.05</v>
      </c>
      <c r="F57" s="14" t="s">
        <v>4</v>
      </c>
      <c r="G57" s="30">
        <f t="shared" si="2"/>
        <v>1.05</v>
      </c>
      <c r="H57" s="14">
        <v>0</v>
      </c>
      <c r="I57" s="13">
        <f t="shared" si="3"/>
        <v>1.05</v>
      </c>
      <c r="J57" s="13">
        <f t="shared" si="9"/>
        <v>0.41000000000000003</v>
      </c>
      <c r="K57" s="13">
        <f t="shared" si="7"/>
        <v>0.41000000000000003</v>
      </c>
      <c r="L57" s="28" t="s">
        <v>365</v>
      </c>
      <c r="M57" s="20"/>
      <c r="N57" s="55">
        <v>37</v>
      </c>
      <c r="O57" s="56" t="s">
        <v>52</v>
      </c>
      <c r="P57" s="56" t="s">
        <v>151</v>
      </c>
      <c r="Q57" s="60">
        <v>0.035</v>
      </c>
      <c r="R57" s="13">
        <f t="shared" si="10"/>
        <v>0.675</v>
      </c>
      <c r="S57" s="13">
        <v>1.05</v>
      </c>
      <c r="T57" s="14" t="s">
        <v>4</v>
      </c>
      <c r="U57" s="30">
        <f t="shared" si="4"/>
        <v>1.05</v>
      </c>
      <c r="V57" s="14">
        <v>0</v>
      </c>
      <c r="W57" s="13">
        <f t="shared" si="5"/>
        <v>1.05</v>
      </c>
      <c r="X57" s="13">
        <f t="shared" si="6"/>
        <v>0.375</v>
      </c>
      <c r="Y57" s="13">
        <f t="shared" si="11"/>
        <v>0.375</v>
      </c>
      <c r="Z57" s="28" t="s">
        <v>365</v>
      </c>
    </row>
    <row r="58" spans="1:26" s="29" customFormat="1" ht="28.5">
      <c r="A58" s="14">
        <v>38</v>
      </c>
      <c r="B58" s="3" t="s">
        <v>53</v>
      </c>
      <c r="C58" s="67" t="s">
        <v>155</v>
      </c>
      <c r="D58" s="17">
        <v>1.58</v>
      </c>
      <c r="E58" s="13">
        <v>2.72</v>
      </c>
      <c r="F58" s="14" t="s">
        <v>4</v>
      </c>
      <c r="G58" s="30">
        <f t="shared" si="2"/>
        <v>2.72</v>
      </c>
      <c r="H58" s="14">
        <v>0</v>
      </c>
      <c r="I58" s="13">
        <f t="shared" si="3"/>
        <v>2.72</v>
      </c>
      <c r="J58" s="13">
        <f t="shared" si="9"/>
        <v>1.1400000000000001</v>
      </c>
      <c r="K58" s="13">
        <f t="shared" si="7"/>
        <v>1.1400000000000001</v>
      </c>
      <c r="L58" s="28" t="s">
        <v>365</v>
      </c>
      <c r="M58" s="20"/>
      <c r="N58" s="57">
        <v>38</v>
      </c>
      <c r="O58" s="34" t="s">
        <v>53</v>
      </c>
      <c r="P58" s="34" t="s">
        <v>155</v>
      </c>
      <c r="Q58" s="35">
        <v>3.545</v>
      </c>
      <c r="R58" s="58">
        <f t="shared" si="10"/>
        <v>5.125</v>
      </c>
      <c r="S58" s="58">
        <v>2.72</v>
      </c>
      <c r="T58" s="36" t="s">
        <v>4</v>
      </c>
      <c r="U58" s="42">
        <f t="shared" si="4"/>
        <v>2.72</v>
      </c>
      <c r="V58" s="36">
        <v>0</v>
      </c>
      <c r="W58" s="58">
        <f t="shared" si="5"/>
        <v>2.72</v>
      </c>
      <c r="X58" s="58">
        <f t="shared" si="6"/>
        <v>-2.405</v>
      </c>
      <c r="Y58" s="58">
        <f t="shared" si="11"/>
        <v>-2.405</v>
      </c>
      <c r="Z58" s="59" t="s">
        <v>366</v>
      </c>
    </row>
    <row r="59" spans="1:26" s="29" customFormat="1" ht="15">
      <c r="A59" s="14">
        <v>39</v>
      </c>
      <c r="B59" s="3" t="s">
        <v>54</v>
      </c>
      <c r="C59" s="67" t="s">
        <v>151</v>
      </c>
      <c r="D59" s="17">
        <v>0.3</v>
      </c>
      <c r="E59" s="13">
        <v>1.1</v>
      </c>
      <c r="F59" s="14" t="s">
        <v>4</v>
      </c>
      <c r="G59" s="30">
        <f t="shared" si="2"/>
        <v>1.1</v>
      </c>
      <c r="H59" s="14">
        <v>0</v>
      </c>
      <c r="I59" s="13">
        <f t="shared" si="3"/>
        <v>1.1</v>
      </c>
      <c r="J59" s="13">
        <f t="shared" si="9"/>
        <v>0.8</v>
      </c>
      <c r="K59" s="13">
        <f t="shared" si="7"/>
        <v>0.8</v>
      </c>
      <c r="L59" s="28" t="s">
        <v>365</v>
      </c>
      <c r="M59" s="20"/>
      <c r="N59" s="55">
        <v>39</v>
      </c>
      <c r="O59" s="56" t="s">
        <v>54</v>
      </c>
      <c r="P59" s="56" t="s">
        <v>151</v>
      </c>
      <c r="Q59" s="60"/>
      <c r="R59" s="13">
        <f t="shared" si="10"/>
        <v>0.3</v>
      </c>
      <c r="S59" s="13">
        <v>1.1</v>
      </c>
      <c r="T59" s="14" t="s">
        <v>4</v>
      </c>
      <c r="U59" s="30">
        <f t="shared" si="4"/>
        <v>1.1</v>
      </c>
      <c r="V59" s="14">
        <v>0</v>
      </c>
      <c r="W59" s="13">
        <f t="shared" si="5"/>
        <v>1.1</v>
      </c>
      <c r="X59" s="13">
        <f t="shared" si="6"/>
        <v>0.8</v>
      </c>
      <c r="Y59" s="13">
        <f t="shared" si="11"/>
        <v>0.8</v>
      </c>
      <c r="Z59" s="28" t="s">
        <v>365</v>
      </c>
    </row>
    <row r="60" spans="1:26" s="29" customFormat="1" ht="15">
      <c r="A60" s="14">
        <v>40</v>
      </c>
      <c r="B60" s="3" t="s">
        <v>55</v>
      </c>
      <c r="C60" s="67" t="s">
        <v>151</v>
      </c>
      <c r="D60" s="17">
        <v>0.65</v>
      </c>
      <c r="E60" s="13">
        <v>0.9</v>
      </c>
      <c r="F60" s="14" t="s">
        <v>4</v>
      </c>
      <c r="G60" s="30">
        <f t="shared" si="2"/>
        <v>0.9</v>
      </c>
      <c r="H60" s="14">
        <v>0</v>
      </c>
      <c r="I60" s="13">
        <f t="shared" si="3"/>
        <v>0.9</v>
      </c>
      <c r="J60" s="13">
        <f t="shared" si="9"/>
        <v>0.25</v>
      </c>
      <c r="K60" s="13">
        <f t="shared" si="7"/>
        <v>0.25</v>
      </c>
      <c r="L60" s="28" t="s">
        <v>365</v>
      </c>
      <c r="M60" s="20"/>
      <c r="N60" s="55">
        <v>40</v>
      </c>
      <c r="O60" s="56" t="s">
        <v>55</v>
      </c>
      <c r="P60" s="56" t="s">
        <v>151</v>
      </c>
      <c r="Q60" s="60">
        <v>0.014</v>
      </c>
      <c r="R60" s="13">
        <f t="shared" si="10"/>
        <v>0.664</v>
      </c>
      <c r="S60" s="13">
        <v>0.9</v>
      </c>
      <c r="T60" s="14" t="s">
        <v>4</v>
      </c>
      <c r="U60" s="30">
        <f t="shared" si="4"/>
        <v>0.9</v>
      </c>
      <c r="V60" s="14">
        <v>0</v>
      </c>
      <c r="W60" s="13">
        <f t="shared" si="5"/>
        <v>0.9</v>
      </c>
      <c r="X60" s="13">
        <f t="shared" si="6"/>
        <v>0.236</v>
      </c>
      <c r="Y60" s="13">
        <f t="shared" si="11"/>
        <v>0.236</v>
      </c>
      <c r="Z60" s="28" t="s">
        <v>365</v>
      </c>
    </row>
    <row r="61" spans="1:26" s="29" customFormat="1" ht="15">
      <c r="A61" s="14">
        <v>41</v>
      </c>
      <c r="B61" s="3" t="s">
        <v>56</v>
      </c>
      <c r="C61" s="67" t="s">
        <v>155</v>
      </c>
      <c r="D61" s="17">
        <v>0.86</v>
      </c>
      <c r="E61" s="13">
        <v>2.1</v>
      </c>
      <c r="F61" s="14" t="s">
        <v>4</v>
      </c>
      <c r="G61" s="30">
        <f t="shared" si="2"/>
        <v>2.1</v>
      </c>
      <c r="H61" s="14">
        <v>0</v>
      </c>
      <c r="I61" s="13">
        <f t="shared" si="3"/>
        <v>2.1</v>
      </c>
      <c r="J61" s="13">
        <f t="shared" si="9"/>
        <v>1.2400000000000002</v>
      </c>
      <c r="K61" s="13">
        <f t="shared" si="7"/>
        <v>1.2400000000000002</v>
      </c>
      <c r="L61" s="28" t="s">
        <v>365</v>
      </c>
      <c r="M61" s="20"/>
      <c r="N61" s="55">
        <v>41</v>
      </c>
      <c r="O61" s="56" t="s">
        <v>56</v>
      </c>
      <c r="P61" s="56" t="s">
        <v>155</v>
      </c>
      <c r="Q61" s="60">
        <v>0.013</v>
      </c>
      <c r="R61" s="13">
        <f t="shared" si="10"/>
        <v>0.873</v>
      </c>
      <c r="S61" s="13">
        <v>2.1</v>
      </c>
      <c r="T61" s="14" t="s">
        <v>4</v>
      </c>
      <c r="U61" s="30">
        <f t="shared" si="4"/>
        <v>2.1</v>
      </c>
      <c r="V61" s="14">
        <v>0</v>
      </c>
      <c r="W61" s="13">
        <f t="shared" si="5"/>
        <v>2.1</v>
      </c>
      <c r="X61" s="13">
        <f t="shared" si="6"/>
        <v>1.227</v>
      </c>
      <c r="Y61" s="13">
        <f t="shared" si="11"/>
        <v>1.227</v>
      </c>
      <c r="Z61" s="28" t="s">
        <v>365</v>
      </c>
    </row>
    <row r="62" spans="1:26" s="29" customFormat="1" ht="15">
      <c r="A62" s="14">
        <v>42</v>
      </c>
      <c r="B62" s="3" t="s">
        <v>57</v>
      </c>
      <c r="C62" s="67" t="s">
        <v>151</v>
      </c>
      <c r="D62" s="17">
        <v>0.66</v>
      </c>
      <c r="E62" s="13">
        <v>2.15</v>
      </c>
      <c r="F62" s="14" t="s">
        <v>4</v>
      </c>
      <c r="G62" s="30">
        <f t="shared" si="2"/>
        <v>2.15</v>
      </c>
      <c r="H62" s="14">
        <v>0</v>
      </c>
      <c r="I62" s="13">
        <f t="shared" si="3"/>
        <v>2.15</v>
      </c>
      <c r="J62" s="13">
        <f t="shared" si="9"/>
        <v>1.4899999999999998</v>
      </c>
      <c r="K62" s="13">
        <f t="shared" si="7"/>
        <v>1.4899999999999998</v>
      </c>
      <c r="L62" s="28" t="s">
        <v>365</v>
      </c>
      <c r="M62" s="20"/>
      <c r="N62" s="55">
        <v>42</v>
      </c>
      <c r="O62" s="56" t="s">
        <v>57</v>
      </c>
      <c r="P62" s="56" t="s">
        <v>151</v>
      </c>
      <c r="Q62" s="60">
        <v>0.02</v>
      </c>
      <c r="R62" s="13">
        <f t="shared" si="10"/>
        <v>0.68</v>
      </c>
      <c r="S62" s="13">
        <v>2.15</v>
      </c>
      <c r="T62" s="14" t="s">
        <v>4</v>
      </c>
      <c r="U62" s="30">
        <f t="shared" si="4"/>
        <v>2.15</v>
      </c>
      <c r="V62" s="14">
        <v>0</v>
      </c>
      <c r="W62" s="13">
        <f t="shared" si="5"/>
        <v>2.15</v>
      </c>
      <c r="X62" s="13">
        <f t="shared" si="6"/>
        <v>1.4699999999999998</v>
      </c>
      <c r="Y62" s="13">
        <f t="shared" si="11"/>
        <v>1.4699999999999998</v>
      </c>
      <c r="Z62" s="28" t="s">
        <v>365</v>
      </c>
    </row>
    <row r="63" spans="1:26" s="29" customFormat="1" ht="15">
      <c r="A63" s="14">
        <v>43</v>
      </c>
      <c r="B63" s="3" t="s">
        <v>58</v>
      </c>
      <c r="C63" s="67" t="s">
        <v>151</v>
      </c>
      <c r="D63" s="17">
        <v>0.21</v>
      </c>
      <c r="E63" s="13">
        <v>1.8</v>
      </c>
      <c r="F63" s="14" t="s">
        <v>4</v>
      </c>
      <c r="G63" s="30">
        <f t="shared" si="2"/>
        <v>1.8</v>
      </c>
      <c r="H63" s="14">
        <v>0</v>
      </c>
      <c r="I63" s="13">
        <f t="shared" si="3"/>
        <v>1.8</v>
      </c>
      <c r="J63" s="13">
        <f t="shared" si="9"/>
        <v>1.59</v>
      </c>
      <c r="K63" s="13">
        <f t="shared" si="7"/>
        <v>1.59</v>
      </c>
      <c r="L63" s="28" t="s">
        <v>365</v>
      </c>
      <c r="M63" s="20"/>
      <c r="N63" s="55">
        <v>43</v>
      </c>
      <c r="O63" s="56" t="s">
        <v>58</v>
      </c>
      <c r="P63" s="56" t="s">
        <v>151</v>
      </c>
      <c r="Q63" s="60">
        <v>0.02</v>
      </c>
      <c r="R63" s="13">
        <f t="shared" si="10"/>
        <v>0.22999999999999998</v>
      </c>
      <c r="S63" s="13">
        <v>1.8</v>
      </c>
      <c r="T63" s="14" t="s">
        <v>4</v>
      </c>
      <c r="U63" s="30">
        <f t="shared" si="4"/>
        <v>1.8</v>
      </c>
      <c r="V63" s="14">
        <v>0</v>
      </c>
      <c r="W63" s="13">
        <f t="shared" si="5"/>
        <v>1.8</v>
      </c>
      <c r="X63" s="13">
        <f t="shared" si="6"/>
        <v>1.57</v>
      </c>
      <c r="Y63" s="13">
        <f t="shared" si="11"/>
        <v>1.57</v>
      </c>
      <c r="Z63" s="28" t="s">
        <v>365</v>
      </c>
    </row>
    <row r="64" spans="1:26" s="29" customFormat="1" ht="15">
      <c r="A64" s="14">
        <v>44</v>
      </c>
      <c r="B64" s="3" t="s">
        <v>59</v>
      </c>
      <c r="C64" s="67" t="s">
        <v>151</v>
      </c>
      <c r="D64" s="81">
        <v>0.25</v>
      </c>
      <c r="E64" s="13">
        <v>1.5</v>
      </c>
      <c r="F64" s="14" t="s">
        <v>4</v>
      </c>
      <c r="G64" s="30">
        <f t="shared" si="2"/>
        <v>1.5</v>
      </c>
      <c r="H64" s="14">
        <v>0</v>
      </c>
      <c r="I64" s="13">
        <f t="shared" si="3"/>
        <v>1.5</v>
      </c>
      <c r="J64" s="13">
        <f t="shared" si="9"/>
        <v>1.25</v>
      </c>
      <c r="K64" s="13">
        <f t="shared" si="7"/>
        <v>1.25</v>
      </c>
      <c r="L64" s="28" t="s">
        <v>365</v>
      </c>
      <c r="M64" s="20"/>
      <c r="N64" s="55">
        <v>44</v>
      </c>
      <c r="O64" s="56" t="s">
        <v>59</v>
      </c>
      <c r="P64" s="56" t="s">
        <v>151</v>
      </c>
      <c r="Q64" s="60">
        <v>0.01</v>
      </c>
      <c r="R64" s="13">
        <f t="shared" si="10"/>
        <v>0.26</v>
      </c>
      <c r="S64" s="13">
        <v>1.5</v>
      </c>
      <c r="T64" s="14" t="s">
        <v>4</v>
      </c>
      <c r="U64" s="30">
        <f t="shared" si="4"/>
        <v>1.5</v>
      </c>
      <c r="V64" s="14">
        <v>0</v>
      </c>
      <c r="W64" s="13">
        <f t="shared" si="5"/>
        <v>1.5</v>
      </c>
      <c r="X64" s="13">
        <f t="shared" si="6"/>
        <v>1.24</v>
      </c>
      <c r="Y64" s="13">
        <f t="shared" si="11"/>
        <v>1.24</v>
      </c>
      <c r="Z64" s="28" t="s">
        <v>365</v>
      </c>
    </row>
    <row r="65" spans="1:26" s="29" customFormat="1" ht="15">
      <c r="A65" s="14">
        <v>45</v>
      </c>
      <c r="B65" s="3" t="s">
        <v>60</v>
      </c>
      <c r="C65" s="67" t="s">
        <v>151</v>
      </c>
      <c r="D65" s="17">
        <v>0.94</v>
      </c>
      <c r="E65" s="13">
        <v>1.1</v>
      </c>
      <c r="F65" s="14" t="s">
        <v>4</v>
      </c>
      <c r="G65" s="30">
        <f t="shared" si="2"/>
        <v>1.1</v>
      </c>
      <c r="H65" s="14">
        <v>0</v>
      </c>
      <c r="I65" s="13">
        <f t="shared" si="3"/>
        <v>1.1</v>
      </c>
      <c r="J65" s="13">
        <f t="shared" si="9"/>
        <v>0.16000000000000014</v>
      </c>
      <c r="K65" s="13">
        <f t="shared" si="7"/>
        <v>0.16000000000000014</v>
      </c>
      <c r="L65" s="28" t="s">
        <v>365</v>
      </c>
      <c r="M65" s="20"/>
      <c r="N65" s="55">
        <v>45</v>
      </c>
      <c r="O65" s="56" t="s">
        <v>60</v>
      </c>
      <c r="P65" s="56" t="s">
        <v>151</v>
      </c>
      <c r="Q65" s="60">
        <v>0.02</v>
      </c>
      <c r="R65" s="13">
        <f t="shared" si="10"/>
        <v>0.96</v>
      </c>
      <c r="S65" s="13">
        <v>1.1</v>
      </c>
      <c r="T65" s="14" t="s">
        <v>4</v>
      </c>
      <c r="U65" s="30">
        <f t="shared" si="4"/>
        <v>1.1</v>
      </c>
      <c r="V65" s="14">
        <v>0</v>
      </c>
      <c r="W65" s="13">
        <f t="shared" si="5"/>
        <v>1.1</v>
      </c>
      <c r="X65" s="13">
        <f t="shared" si="6"/>
        <v>0.14000000000000012</v>
      </c>
      <c r="Y65" s="13">
        <f t="shared" si="11"/>
        <v>0.14000000000000012</v>
      </c>
      <c r="Z65" s="28" t="s">
        <v>365</v>
      </c>
    </row>
    <row r="66" spans="1:26" s="29" customFormat="1" ht="15">
      <c r="A66" s="14">
        <v>46</v>
      </c>
      <c r="B66" s="3" t="s">
        <v>61</v>
      </c>
      <c r="C66" s="67" t="s">
        <v>151</v>
      </c>
      <c r="D66" s="82">
        <v>0.49</v>
      </c>
      <c r="E66" s="13">
        <v>1.4</v>
      </c>
      <c r="F66" s="14" t="s">
        <v>4</v>
      </c>
      <c r="G66" s="30">
        <f t="shared" si="2"/>
        <v>1.4</v>
      </c>
      <c r="H66" s="14">
        <v>0</v>
      </c>
      <c r="I66" s="13">
        <f t="shared" si="3"/>
        <v>1.4</v>
      </c>
      <c r="J66" s="13">
        <f t="shared" si="9"/>
        <v>0.9099999999999999</v>
      </c>
      <c r="K66" s="13">
        <f t="shared" si="7"/>
        <v>0.9099999999999999</v>
      </c>
      <c r="L66" s="28" t="s">
        <v>365</v>
      </c>
      <c r="M66" s="20"/>
      <c r="N66" s="55">
        <v>46</v>
      </c>
      <c r="O66" s="56" t="s">
        <v>61</v>
      </c>
      <c r="P66" s="56" t="s">
        <v>151</v>
      </c>
      <c r="Q66" s="60">
        <v>0.018</v>
      </c>
      <c r="R66" s="13">
        <f t="shared" si="10"/>
        <v>0.508</v>
      </c>
      <c r="S66" s="13">
        <v>1.4</v>
      </c>
      <c r="T66" s="14" t="s">
        <v>4</v>
      </c>
      <c r="U66" s="30">
        <f t="shared" si="4"/>
        <v>1.4</v>
      </c>
      <c r="V66" s="14">
        <v>0</v>
      </c>
      <c r="W66" s="13">
        <f t="shared" si="5"/>
        <v>1.4</v>
      </c>
      <c r="X66" s="13">
        <f t="shared" si="6"/>
        <v>0.8919999999999999</v>
      </c>
      <c r="Y66" s="13">
        <f t="shared" si="11"/>
        <v>0.8919999999999999</v>
      </c>
      <c r="Z66" s="28" t="s">
        <v>365</v>
      </c>
    </row>
    <row r="67" spans="1:26" s="29" customFormat="1" ht="15">
      <c r="A67" s="14">
        <v>47</v>
      </c>
      <c r="B67" s="3" t="s">
        <v>62</v>
      </c>
      <c r="C67" s="67" t="s">
        <v>156</v>
      </c>
      <c r="D67" s="17">
        <v>0.12</v>
      </c>
      <c r="E67" s="13">
        <v>0.7</v>
      </c>
      <c r="F67" s="14" t="s">
        <v>4</v>
      </c>
      <c r="G67" s="30">
        <f t="shared" si="2"/>
        <v>0.7</v>
      </c>
      <c r="H67" s="14">
        <v>0</v>
      </c>
      <c r="I67" s="13">
        <f t="shared" si="3"/>
        <v>0.7</v>
      </c>
      <c r="J67" s="13">
        <f t="shared" si="9"/>
        <v>0.58</v>
      </c>
      <c r="K67" s="13">
        <f t="shared" si="7"/>
        <v>0.58</v>
      </c>
      <c r="L67" s="28" t="s">
        <v>365</v>
      </c>
      <c r="M67" s="20"/>
      <c r="N67" s="55">
        <v>47</v>
      </c>
      <c r="O67" s="56" t="s">
        <v>62</v>
      </c>
      <c r="P67" s="56" t="s">
        <v>156</v>
      </c>
      <c r="Q67" s="60">
        <v>0.07</v>
      </c>
      <c r="R67" s="13">
        <f t="shared" si="10"/>
        <v>0.19</v>
      </c>
      <c r="S67" s="13">
        <v>0.7</v>
      </c>
      <c r="T67" s="14" t="s">
        <v>4</v>
      </c>
      <c r="U67" s="30">
        <f t="shared" si="4"/>
        <v>0.7</v>
      </c>
      <c r="V67" s="14">
        <v>0</v>
      </c>
      <c r="W67" s="13">
        <f t="shared" si="5"/>
        <v>0.7</v>
      </c>
      <c r="X67" s="13">
        <f t="shared" si="6"/>
        <v>0.51</v>
      </c>
      <c r="Y67" s="13">
        <f t="shared" si="11"/>
        <v>0.51</v>
      </c>
      <c r="Z67" s="28" t="s">
        <v>365</v>
      </c>
    </row>
    <row r="68" spans="1:26" s="29" customFormat="1" ht="15">
      <c r="A68" s="14">
        <v>48</v>
      </c>
      <c r="B68" s="3" t="s">
        <v>63</v>
      </c>
      <c r="C68" s="67" t="s">
        <v>156</v>
      </c>
      <c r="D68" s="17">
        <v>0.59</v>
      </c>
      <c r="E68" s="13">
        <v>0.76</v>
      </c>
      <c r="F68" s="14" t="s">
        <v>4</v>
      </c>
      <c r="G68" s="30">
        <f t="shared" si="2"/>
        <v>0.76</v>
      </c>
      <c r="H68" s="14">
        <v>0</v>
      </c>
      <c r="I68" s="13">
        <f t="shared" si="3"/>
        <v>0.76</v>
      </c>
      <c r="J68" s="13">
        <f t="shared" si="9"/>
        <v>0.17000000000000004</v>
      </c>
      <c r="K68" s="13">
        <f t="shared" si="7"/>
        <v>0.17000000000000004</v>
      </c>
      <c r="L68" s="28" t="s">
        <v>365</v>
      </c>
      <c r="M68" s="20"/>
      <c r="N68" s="55">
        <v>48</v>
      </c>
      <c r="O68" s="56" t="s">
        <v>63</v>
      </c>
      <c r="P68" s="56" t="s">
        <v>156</v>
      </c>
      <c r="Q68" s="60">
        <v>0.044</v>
      </c>
      <c r="R68" s="13">
        <f t="shared" si="10"/>
        <v>0.634</v>
      </c>
      <c r="S68" s="13">
        <v>0.76</v>
      </c>
      <c r="T68" s="14" t="s">
        <v>4</v>
      </c>
      <c r="U68" s="30">
        <f t="shared" si="4"/>
        <v>0.76</v>
      </c>
      <c r="V68" s="14">
        <v>0</v>
      </c>
      <c r="W68" s="13">
        <f t="shared" si="5"/>
        <v>0.76</v>
      </c>
      <c r="X68" s="13">
        <f t="shared" si="6"/>
        <v>0.126</v>
      </c>
      <c r="Y68" s="13">
        <f t="shared" si="11"/>
        <v>0.126</v>
      </c>
      <c r="Z68" s="28" t="s">
        <v>365</v>
      </c>
    </row>
    <row r="69" spans="1:26" s="29" customFormat="1" ht="15">
      <c r="A69" s="14">
        <v>49</v>
      </c>
      <c r="B69" s="3" t="s">
        <v>64</v>
      </c>
      <c r="C69" s="67" t="s">
        <v>151</v>
      </c>
      <c r="D69" s="17">
        <v>0.5</v>
      </c>
      <c r="E69" s="13">
        <v>1.1</v>
      </c>
      <c r="F69" s="14" t="s">
        <v>4</v>
      </c>
      <c r="G69" s="30">
        <f t="shared" si="2"/>
        <v>1.1</v>
      </c>
      <c r="H69" s="14">
        <v>0</v>
      </c>
      <c r="I69" s="13">
        <f t="shared" si="3"/>
        <v>1.1</v>
      </c>
      <c r="J69" s="13">
        <f t="shared" si="9"/>
        <v>0.6000000000000001</v>
      </c>
      <c r="K69" s="13">
        <f t="shared" si="7"/>
        <v>0.6000000000000001</v>
      </c>
      <c r="L69" s="28" t="s">
        <v>365</v>
      </c>
      <c r="M69" s="20"/>
      <c r="N69" s="55">
        <v>49</v>
      </c>
      <c r="O69" s="56" t="s">
        <v>64</v>
      </c>
      <c r="P69" s="56" t="s">
        <v>151</v>
      </c>
      <c r="Q69" s="60">
        <v>0.025</v>
      </c>
      <c r="R69" s="13">
        <f t="shared" si="10"/>
        <v>0.525</v>
      </c>
      <c r="S69" s="13">
        <v>1.1</v>
      </c>
      <c r="T69" s="14" t="s">
        <v>4</v>
      </c>
      <c r="U69" s="30">
        <f t="shared" si="4"/>
        <v>1.1</v>
      </c>
      <c r="V69" s="14">
        <v>0</v>
      </c>
      <c r="W69" s="13">
        <f t="shared" si="5"/>
        <v>1.1</v>
      </c>
      <c r="X69" s="13">
        <f t="shared" si="6"/>
        <v>0.5750000000000001</v>
      </c>
      <c r="Y69" s="13">
        <f t="shared" si="11"/>
        <v>0.5750000000000001</v>
      </c>
      <c r="Z69" s="28" t="s">
        <v>365</v>
      </c>
    </row>
    <row r="70" spans="1:26" s="29" customFormat="1" ht="28.5">
      <c r="A70" s="14">
        <v>50</v>
      </c>
      <c r="B70" s="3" t="s">
        <v>65</v>
      </c>
      <c r="C70" s="67" t="s">
        <v>151</v>
      </c>
      <c r="D70" s="17">
        <v>0.53</v>
      </c>
      <c r="E70" s="13">
        <v>1.43</v>
      </c>
      <c r="F70" s="14" t="s">
        <v>4</v>
      </c>
      <c r="G70" s="30">
        <f t="shared" si="2"/>
        <v>1.43</v>
      </c>
      <c r="H70" s="14">
        <v>0</v>
      </c>
      <c r="I70" s="13">
        <f t="shared" si="3"/>
        <v>1.43</v>
      </c>
      <c r="J70" s="13">
        <f t="shared" si="9"/>
        <v>0.8999999999999999</v>
      </c>
      <c r="K70" s="13">
        <f t="shared" si="7"/>
        <v>0.8999999999999999</v>
      </c>
      <c r="L70" s="28" t="s">
        <v>365</v>
      </c>
      <c r="M70" s="20"/>
      <c r="N70" s="55">
        <v>50</v>
      </c>
      <c r="O70" s="56" t="s">
        <v>65</v>
      </c>
      <c r="P70" s="56" t="s">
        <v>151</v>
      </c>
      <c r="Q70" s="60"/>
      <c r="R70" s="13">
        <f t="shared" si="10"/>
        <v>0.53</v>
      </c>
      <c r="S70" s="13">
        <v>1.43</v>
      </c>
      <c r="T70" s="14" t="s">
        <v>4</v>
      </c>
      <c r="U70" s="30">
        <f t="shared" si="4"/>
        <v>1.43</v>
      </c>
      <c r="V70" s="14">
        <v>0</v>
      </c>
      <c r="W70" s="13">
        <f t="shared" si="5"/>
        <v>1.43</v>
      </c>
      <c r="X70" s="13">
        <f t="shared" si="6"/>
        <v>0.8999999999999999</v>
      </c>
      <c r="Y70" s="13">
        <f t="shared" si="11"/>
        <v>0.8999999999999999</v>
      </c>
      <c r="Z70" s="28" t="s">
        <v>365</v>
      </c>
    </row>
    <row r="71" spans="1:26" s="29" customFormat="1" ht="15">
      <c r="A71" s="14">
        <v>51</v>
      </c>
      <c r="B71" s="3" t="s">
        <v>66</v>
      </c>
      <c r="C71" s="67" t="s">
        <v>151</v>
      </c>
      <c r="D71" s="17">
        <v>0.5</v>
      </c>
      <c r="E71" s="13">
        <v>1.43</v>
      </c>
      <c r="F71" s="14" t="s">
        <v>4</v>
      </c>
      <c r="G71" s="30">
        <f t="shared" si="2"/>
        <v>1.43</v>
      </c>
      <c r="H71" s="14">
        <v>0</v>
      </c>
      <c r="I71" s="13">
        <f t="shared" si="3"/>
        <v>1.43</v>
      </c>
      <c r="J71" s="13">
        <f aca="true" t="shared" si="12" ref="J71:J102">I71-D71</f>
        <v>0.9299999999999999</v>
      </c>
      <c r="K71" s="13">
        <f t="shared" si="7"/>
        <v>0.9299999999999999</v>
      </c>
      <c r="L71" s="28" t="s">
        <v>365</v>
      </c>
      <c r="M71" s="20"/>
      <c r="N71" s="55">
        <v>51</v>
      </c>
      <c r="O71" s="56" t="s">
        <v>66</v>
      </c>
      <c r="P71" s="56" t="s">
        <v>151</v>
      </c>
      <c r="Q71" s="60">
        <v>0.042</v>
      </c>
      <c r="R71" s="13">
        <f aca="true" t="shared" si="13" ref="R71:R102">Q71+D71</f>
        <v>0.542</v>
      </c>
      <c r="S71" s="13">
        <v>1.43</v>
      </c>
      <c r="T71" s="14" t="s">
        <v>4</v>
      </c>
      <c r="U71" s="30">
        <f t="shared" si="4"/>
        <v>1.43</v>
      </c>
      <c r="V71" s="14">
        <v>0</v>
      </c>
      <c r="W71" s="13">
        <f t="shared" si="5"/>
        <v>1.43</v>
      </c>
      <c r="X71" s="13">
        <f t="shared" si="6"/>
        <v>0.8879999999999999</v>
      </c>
      <c r="Y71" s="13">
        <f t="shared" si="11"/>
        <v>0.8879999999999999</v>
      </c>
      <c r="Z71" s="28" t="s">
        <v>365</v>
      </c>
    </row>
    <row r="72" spans="1:26" s="29" customFormat="1" ht="15">
      <c r="A72" s="14">
        <v>52</v>
      </c>
      <c r="B72" s="3" t="s">
        <v>67</v>
      </c>
      <c r="C72" s="67" t="s">
        <v>151</v>
      </c>
      <c r="D72" s="17">
        <v>0.28</v>
      </c>
      <c r="E72" s="13">
        <v>2.85</v>
      </c>
      <c r="F72" s="14" t="s">
        <v>4</v>
      </c>
      <c r="G72" s="30">
        <f aca="true" t="shared" si="14" ref="G72:G135">E72</f>
        <v>2.85</v>
      </c>
      <c r="H72" s="14">
        <v>0</v>
      </c>
      <c r="I72" s="13">
        <f aca="true" t="shared" si="15" ref="I72:I135">G72-H72</f>
        <v>2.85</v>
      </c>
      <c r="J72" s="13">
        <f t="shared" si="12"/>
        <v>2.5700000000000003</v>
      </c>
      <c r="K72" s="13">
        <f t="shared" si="7"/>
        <v>2.5700000000000003</v>
      </c>
      <c r="L72" s="28" t="s">
        <v>365</v>
      </c>
      <c r="M72" s="20"/>
      <c r="N72" s="55">
        <v>52</v>
      </c>
      <c r="O72" s="56" t="s">
        <v>67</v>
      </c>
      <c r="P72" s="56" t="s">
        <v>151</v>
      </c>
      <c r="Q72" s="60">
        <v>0.019</v>
      </c>
      <c r="R72" s="13">
        <f t="shared" si="13"/>
        <v>0.29900000000000004</v>
      </c>
      <c r="S72" s="13">
        <v>2.85</v>
      </c>
      <c r="T72" s="14" t="s">
        <v>4</v>
      </c>
      <c r="U72" s="30">
        <f aca="true" t="shared" si="16" ref="U72:U135">S72</f>
        <v>2.85</v>
      </c>
      <c r="V72" s="14">
        <v>0</v>
      </c>
      <c r="W72" s="13">
        <f aca="true" t="shared" si="17" ref="W72:W135">U72-V72</f>
        <v>2.85</v>
      </c>
      <c r="X72" s="13">
        <f aca="true" t="shared" si="18" ref="X72:X135">W72-R72</f>
        <v>2.551</v>
      </c>
      <c r="Y72" s="13">
        <f t="shared" si="11"/>
        <v>2.551</v>
      </c>
      <c r="Z72" s="28" t="s">
        <v>365</v>
      </c>
    </row>
    <row r="73" spans="1:26" s="29" customFormat="1" ht="15">
      <c r="A73" s="14">
        <v>53</v>
      </c>
      <c r="B73" s="3" t="s">
        <v>68</v>
      </c>
      <c r="C73" s="67" t="s">
        <v>156</v>
      </c>
      <c r="D73" s="17">
        <v>0.21</v>
      </c>
      <c r="E73" s="13">
        <v>0.94</v>
      </c>
      <c r="F73" s="14" t="s">
        <v>4</v>
      </c>
      <c r="G73" s="30">
        <f t="shared" si="14"/>
        <v>0.94</v>
      </c>
      <c r="H73" s="14">
        <v>0</v>
      </c>
      <c r="I73" s="13">
        <f t="shared" si="15"/>
        <v>0.94</v>
      </c>
      <c r="J73" s="13">
        <f t="shared" si="12"/>
        <v>0.73</v>
      </c>
      <c r="K73" s="13">
        <f t="shared" si="7"/>
        <v>0.73</v>
      </c>
      <c r="L73" s="28" t="s">
        <v>365</v>
      </c>
      <c r="M73" s="20"/>
      <c r="N73" s="55">
        <v>53</v>
      </c>
      <c r="O73" s="56" t="s">
        <v>68</v>
      </c>
      <c r="P73" s="56" t="s">
        <v>156</v>
      </c>
      <c r="Q73" s="60">
        <v>0.009</v>
      </c>
      <c r="R73" s="13">
        <f t="shared" si="13"/>
        <v>0.219</v>
      </c>
      <c r="S73" s="13">
        <v>0.94</v>
      </c>
      <c r="T73" s="14" t="s">
        <v>4</v>
      </c>
      <c r="U73" s="30">
        <f t="shared" si="16"/>
        <v>0.94</v>
      </c>
      <c r="V73" s="14">
        <v>0</v>
      </c>
      <c r="W73" s="13">
        <f t="shared" si="17"/>
        <v>0.94</v>
      </c>
      <c r="X73" s="13">
        <f t="shared" si="18"/>
        <v>0.721</v>
      </c>
      <c r="Y73" s="13">
        <f t="shared" si="11"/>
        <v>0.721</v>
      </c>
      <c r="Z73" s="28" t="s">
        <v>365</v>
      </c>
    </row>
    <row r="74" spans="1:26" s="29" customFormat="1" ht="15">
      <c r="A74" s="14">
        <v>54</v>
      </c>
      <c r="B74" s="3" t="s">
        <v>69</v>
      </c>
      <c r="C74" s="67" t="s">
        <v>151</v>
      </c>
      <c r="D74" s="17">
        <v>0.4</v>
      </c>
      <c r="E74" s="13">
        <v>1.8</v>
      </c>
      <c r="F74" s="14" t="s">
        <v>4</v>
      </c>
      <c r="G74" s="30">
        <f t="shared" si="14"/>
        <v>1.8</v>
      </c>
      <c r="H74" s="14">
        <v>0</v>
      </c>
      <c r="I74" s="13">
        <f t="shared" si="15"/>
        <v>1.8</v>
      </c>
      <c r="J74" s="13">
        <f t="shared" si="12"/>
        <v>1.4</v>
      </c>
      <c r="K74" s="13">
        <f t="shared" si="7"/>
        <v>1.4</v>
      </c>
      <c r="L74" s="28" t="s">
        <v>365</v>
      </c>
      <c r="M74" s="20"/>
      <c r="N74" s="55">
        <v>54</v>
      </c>
      <c r="O74" s="56" t="s">
        <v>69</v>
      </c>
      <c r="P74" s="56" t="s">
        <v>151</v>
      </c>
      <c r="Q74" s="60">
        <v>0.032</v>
      </c>
      <c r="R74" s="13">
        <f t="shared" si="13"/>
        <v>0.43200000000000005</v>
      </c>
      <c r="S74" s="13">
        <v>1.8</v>
      </c>
      <c r="T74" s="14" t="s">
        <v>4</v>
      </c>
      <c r="U74" s="30">
        <f t="shared" si="16"/>
        <v>1.8</v>
      </c>
      <c r="V74" s="14">
        <v>0</v>
      </c>
      <c r="W74" s="13">
        <f t="shared" si="17"/>
        <v>1.8</v>
      </c>
      <c r="X74" s="13">
        <f t="shared" si="18"/>
        <v>1.3679999999999999</v>
      </c>
      <c r="Y74" s="13">
        <f t="shared" si="11"/>
        <v>1.3679999999999999</v>
      </c>
      <c r="Z74" s="28" t="s">
        <v>365</v>
      </c>
    </row>
    <row r="75" spans="1:26" s="32" customFormat="1" ht="15">
      <c r="A75" s="14">
        <v>55</v>
      </c>
      <c r="B75" s="3" t="s">
        <v>70</v>
      </c>
      <c r="C75" s="67" t="s">
        <v>151</v>
      </c>
      <c r="D75" s="17">
        <v>0.43</v>
      </c>
      <c r="E75" s="13">
        <v>0.8</v>
      </c>
      <c r="F75" s="14" t="s">
        <v>4</v>
      </c>
      <c r="G75" s="30">
        <f t="shared" si="14"/>
        <v>0.8</v>
      </c>
      <c r="H75" s="14">
        <v>0</v>
      </c>
      <c r="I75" s="13">
        <f t="shared" si="15"/>
        <v>0.8</v>
      </c>
      <c r="J75" s="13">
        <f t="shared" si="12"/>
        <v>0.37000000000000005</v>
      </c>
      <c r="K75" s="13">
        <f t="shared" si="7"/>
        <v>0.37000000000000005</v>
      </c>
      <c r="L75" s="28" t="s">
        <v>365</v>
      </c>
      <c r="M75" s="20"/>
      <c r="N75" s="55">
        <v>55</v>
      </c>
      <c r="O75" s="56" t="s">
        <v>70</v>
      </c>
      <c r="P75" s="56" t="s">
        <v>151</v>
      </c>
      <c r="Q75" s="60">
        <v>0.04</v>
      </c>
      <c r="R75" s="13">
        <f t="shared" si="13"/>
        <v>0.47</v>
      </c>
      <c r="S75" s="13">
        <v>0.8</v>
      </c>
      <c r="T75" s="14" t="s">
        <v>4</v>
      </c>
      <c r="U75" s="30">
        <f t="shared" si="16"/>
        <v>0.8</v>
      </c>
      <c r="V75" s="14">
        <v>0</v>
      </c>
      <c r="W75" s="13">
        <f t="shared" si="17"/>
        <v>0.8</v>
      </c>
      <c r="X75" s="13">
        <f t="shared" si="18"/>
        <v>0.33000000000000007</v>
      </c>
      <c r="Y75" s="13">
        <f t="shared" si="11"/>
        <v>0.33000000000000007</v>
      </c>
      <c r="Z75" s="28" t="s">
        <v>365</v>
      </c>
    </row>
    <row r="76" spans="1:26" s="29" customFormat="1" ht="15">
      <c r="A76" s="14">
        <v>56</v>
      </c>
      <c r="B76" s="3" t="s">
        <v>71</v>
      </c>
      <c r="C76" s="67" t="s">
        <v>154</v>
      </c>
      <c r="D76" s="17">
        <v>0.38</v>
      </c>
      <c r="E76" s="13">
        <v>1.07</v>
      </c>
      <c r="F76" s="14" t="s">
        <v>4</v>
      </c>
      <c r="G76" s="30">
        <f t="shared" si="14"/>
        <v>1.07</v>
      </c>
      <c r="H76" s="14">
        <v>0</v>
      </c>
      <c r="I76" s="13">
        <f t="shared" si="15"/>
        <v>1.07</v>
      </c>
      <c r="J76" s="13">
        <f t="shared" si="12"/>
        <v>0.6900000000000001</v>
      </c>
      <c r="K76" s="13">
        <f t="shared" si="7"/>
        <v>0.6900000000000001</v>
      </c>
      <c r="L76" s="28" t="s">
        <v>365</v>
      </c>
      <c r="M76" s="20"/>
      <c r="N76" s="55">
        <v>56</v>
      </c>
      <c r="O76" s="56" t="s">
        <v>71</v>
      </c>
      <c r="P76" s="56" t="s">
        <v>154</v>
      </c>
      <c r="Q76" s="60">
        <v>0.03</v>
      </c>
      <c r="R76" s="13">
        <f t="shared" si="13"/>
        <v>0.41000000000000003</v>
      </c>
      <c r="S76" s="13">
        <v>1.07</v>
      </c>
      <c r="T76" s="14" t="s">
        <v>4</v>
      </c>
      <c r="U76" s="30">
        <f t="shared" si="16"/>
        <v>1.07</v>
      </c>
      <c r="V76" s="14">
        <v>0</v>
      </c>
      <c r="W76" s="13">
        <f t="shared" si="17"/>
        <v>1.07</v>
      </c>
      <c r="X76" s="13">
        <f t="shared" si="18"/>
        <v>0.66</v>
      </c>
      <c r="Y76" s="13">
        <f t="shared" si="11"/>
        <v>0.66</v>
      </c>
      <c r="Z76" s="28" t="s">
        <v>365</v>
      </c>
    </row>
    <row r="77" spans="1:26" s="29" customFormat="1" ht="15">
      <c r="A77" s="14">
        <v>57</v>
      </c>
      <c r="B77" s="3" t="s">
        <v>72</v>
      </c>
      <c r="C77" s="67" t="s">
        <v>151</v>
      </c>
      <c r="D77" s="79">
        <v>0.38</v>
      </c>
      <c r="E77" s="13">
        <v>0.85</v>
      </c>
      <c r="F77" s="14" t="s">
        <v>4</v>
      </c>
      <c r="G77" s="30">
        <f t="shared" si="14"/>
        <v>0.85</v>
      </c>
      <c r="H77" s="14">
        <v>0</v>
      </c>
      <c r="I77" s="13">
        <f t="shared" si="15"/>
        <v>0.85</v>
      </c>
      <c r="J77" s="13">
        <f t="shared" si="12"/>
        <v>0.47</v>
      </c>
      <c r="K77" s="13">
        <f t="shared" si="7"/>
        <v>0.47</v>
      </c>
      <c r="L77" s="28" t="s">
        <v>365</v>
      </c>
      <c r="M77" s="20"/>
      <c r="N77" s="55">
        <v>57</v>
      </c>
      <c r="O77" s="56" t="s">
        <v>72</v>
      </c>
      <c r="P77" s="56" t="s">
        <v>151</v>
      </c>
      <c r="Q77" s="60">
        <v>0.038</v>
      </c>
      <c r="R77" s="13">
        <f t="shared" si="13"/>
        <v>0.418</v>
      </c>
      <c r="S77" s="13">
        <v>0.85</v>
      </c>
      <c r="T77" s="14" t="s">
        <v>4</v>
      </c>
      <c r="U77" s="30">
        <f t="shared" si="16"/>
        <v>0.85</v>
      </c>
      <c r="V77" s="14">
        <v>0</v>
      </c>
      <c r="W77" s="13">
        <f t="shared" si="17"/>
        <v>0.85</v>
      </c>
      <c r="X77" s="13">
        <f t="shared" si="18"/>
        <v>0.432</v>
      </c>
      <c r="Y77" s="13">
        <f t="shared" si="11"/>
        <v>0.432</v>
      </c>
      <c r="Z77" s="28" t="s">
        <v>365</v>
      </c>
    </row>
    <row r="78" spans="1:26" s="29" customFormat="1" ht="15">
      <c r="A78" s="14">
        <v>58</v>
      </c>
      <c r="B78" s="3" t="s">
        <v>73</v>
      </c>
      <c r="C78" s="67" t="s">
        <v>156</v>
      </c>
      <c r="D78" s="17">
        <v>0.32</v>
      </c>
      <c r="E78" s="13">
        <v>2.15</v>
      </c>
      <c r="F78" s="14" t="s">
        <v>4</v>
      </c>
      <c r="G78" s="30">
        <f t="shared" si="14"/>
        <v>2.15</v>
      </c>
      <c r="H78" s="14">
        <v>0</v>
      </c>
      <c r="I78" s="13">
        <f t="shared" si="15"/>
        <v>2.15</v>
      </c>
      <c r="J78" s="13">
        <f t="shared" si="12"/>
        <v>1.8299999999999998</v>
      </c>
      <c r="K78" s="13">
        <f t="shared" si="7"/>
        <v>1.8299999999999998</v>
      </c>
      <c r="L78" s="28" t="s">
        <v>365</v>
      </c>
      <c r="M78" s="20"/>
      <c r="N78" s="55">
        <v>58</v>
      </c>
      <c r="O78" s="56" t="s">
        <v>73</v>
      </c>
      <c r="P78" s="56" t="s">
        <v>156</v>
      </c>
      <c r="Q78" s="60">
        <v>0.011</v>
      </c>
      <c r="R78" s="13">
        <f t="shared" si="13"/>
        <v>0.331</v>
      </c>
      <c r="S78" s="13">
        <v>2.15</v>
      </c>
      <c r="T78" s="14" t="s">
        <v>4</v>
      </c>
      <c r="U78" s="30">
        <f t="shared" si="16"/>
        <v>2.15</v>
      </c>
      <c r="V78" s="14">
        <v>0</v>
      </c>
      <c r="W78" s="13">
        <f t="shared" si="17"/>
        <v>2.15</v>
      </c>
      <c r="X78" s="13">
        <f t="shared" si="18"/>
        <v>1.819</v>
      </c>
      <c r="Y78" s="13">
        <f t="shared" si="11"/>
        <v>1.819</v>
      </c>
      <c r="Z78" s="28" t="s">
        <v>365</v>
      </c>
    </row>
    <row r="79" spans="1:26" s="29" customFormat="1" ht="15">
      <c r="A79" s="14">
        <v>59</v>
      </c>
      <c r="B79" s="3" t="s">
        <v>74</v>
      </c>
      <c r="C79" s="67" t="s">
        <v>151</v>
      </c>
      <c r="D79" s="17">
        <v>0.6</v>
      </c>
      <c r="E79" s="13">
        <v>0.84</v>
      </c>
      <c r="F79" s="14" t="s">
        <v>4</v>
      </c>
      <c r="G79" s="30">
        <f t="shared" si="14"/>
        <v>0.84</v>
      </c>
      <c r="H79" s="14">
        <v>0</v>
      </c>
      <c r="I79" s="13">
        <f t="shared" si="15"/>
        <v>0.84</v>
      </c>
      <c r="J79" s="13">
        <f t="shared" si="12"/>
        <v>0.24</v>
      </c>
      <c r="K79" s="13">
        <f t="shared" si="7"/>
        <v>0.24</v>
      </c>
      <c r="L79" s="28" t="s">
        <v>365</v>
      </c>
      <c r="M79" s="20"/>
      <c r="N79" s="55">
        <v>59</v>
      </c>
      <c r="O79" s="56" t="s">
        <v>74</v>
      </c>
      <c r="P79" s="56" t="s">
        <v>151</v>
      </c>
      <c r="Q79" s="60">
        <v>0.043</v>
      </c>
      <c r="R79" s="13">
        <f t="shared" si="13"/>
        <v>0.643</v>
      </c>
      <c r="S79" s="13">
        <v>0.84</v>
      </c>
      <c r="T79" s="14" t="s">
        <v>4</v>
      </c>
      <c r="U79" s="30">
        <f t="shared" si="16"/>
        <v>0.84</v>
      </c>
      <c r="V79" s="14">
        <v>0</v>
      </c>
      <c r="W79" s="13">
        <f t="shared" si="17"/>
        <v>0.84</v>
      </c>
      <c r="X79" s="13">
        <f t="shared" si="18"/>
        <v>0.19699999999999995</v>
      </c>
      <c r="Y79" s="13">
        <f t="shared" si="11"/>
        <v>0.19699999999999995</v>
      </c>
      <c r="Z79" s="28" t="s">
        <v>365</v>
      </c>
    </row>
    <row r="80" spans="1:26" s="29" customFormat="1" ht="15">
      <c r="A80" s="14">
        <v>60</v>
      </c>
      <c r="B80" s="3" t="s">
        <v>75</v>
      </c>
      <c r="C80" s="67" t="s">
        <v>154</v>
      </c>
      <c r="D80" s="17">
        <v>1.01</v>
      </c>
      <c r="E80" s="13">
        <v>2.15</v>
      </c>
      <c r="F80" s="14" t="s">
        <v>4</v>
      </c>
      <c r="G80" s="30">
        <f t="shared" si="14"/>
        <v>2.15</v>
      </c>
      <c r="H80" s="14">
        <v>0</v>
      </c>
      <c r="I80" s="13">
        <f t="shared" si="15"/>
        <v>2.15</v>
      </c>
      <c r="J80" s="13">
        <f t="shared" si="12"/>
        <v>1.14</v>
      </c>
      <c r="K80" s="13">
        <f t="shared" si="7"/>
        <v>1.14</v>
      </c>
      <c r="L80" s="28" t="s">
        <v>365</v>
      </c>
      <c r="M80" s="20"/>
      <c r="N80" s="55">
        <v>60</v>
      </c>
      <c r="O80" s="56" t="s">
        <v>75</v>
      </c>
      <c r="P80" s="56" t="s">
        <v>154</v>
      </c>
      <c r="Q80" s="60"/>
      <c r="R80" s="13">
        <f t="shared" si="13"/>
        <v>1.01</v>
      </c>
      <c r="S80" s="13">
        <v>2.15</v>
      </c>
      <c r="T80" s="14" t="s">
        <v>4</v>
      </c>
      <c r="U80" s="30">
        <f t="shared" si="16"/>
        <v>2.15</v>
      </c>
      <c r="V80" s="14">
        <v>0</v>
      </c>
      <c r="W80" s="13">
        <f t="shared" si="17"/>
        <v>2.15</v>
      </c>
      <c r="X80" s="13">
        <f t="shared" si="18"/>
        <v>1.14</v>
      </c>
      <c r="Y80" s="13">
        <f t="shared" si="11"/>
        <v>1.14</v>
      </c>
      <c r="Z80" s="28" t="s">
        <v>365</v>
      </c>
    </row>
    <row r="81" spans="1:26" s="29" customFormat="1" ht="15">
      <c r="A81" s="14">
        <v>61</v>
      </c>
      <c r="B81" s="3" t="s">
        <v>76</v>
      </c>
      <c r="C81" s="67" t="s">
        <v>151</v>
      </c>
      <c r="D81" s="17">
        <v>0.26</v>
      </c>
      <c r="E81" s="13">
        <v>0.58</v>
      </c>
      <c r="F81" s="14" t="s">
        <v>4</v>
      </c>
      <c r="G81" s="30">
        <f t="shared" si="14"/>
        <v>0.58</v>
      </c>
      <c r="H81" s="14">
        <v>0</v>
      </c>
      <c r="I81" s="13">
        <f t="shared" si="15"/>
        <v>0.58</v>
      </c>
      <c r="J81" s="13">
        <f t="shared" si="12"/>
        <v>0.31999999999999995</v>
      </c>
      <c r="K81" s="13">
        <f t="shared" si="7"/>
        <v>0.31999999999999995</v>
      </c>
      <c r="L81" s="28" t="s">
        <v>365</v>
      </c>
      <c r="M81" s="20"/>
      <c r="N81" s="55">
        <v>61</v>
      </c>
      <c r="O81" s="56" t="s">
        <v>76</v>
      </c>
      <c r="P81" s="56" t="s">
        <v>151</v>
      </c>
      <c r="Q81" s="60">
        <v>0.033</v>
      </c>
      <c r="R81" s="13">
        <f t="shared" si="13"/>
        <v>0.29300000000000004</v>
      </c>
      <c r="S81" s="13">
        <v>0.58</v>
      </c>
      <c r="T81" s="14" t="s">
        <v>4</v>
      </c>
      <c r="U81" s="30">
        <f t="shared" si="16"/>
        <v>0.58</v>
      </c>
      <c r="V81" s="14">
        <v>0</v>
      </c>
      <c r="W81" s="13">
        <f t="shared" si="17"/>
        <v>0.58</v>
      </c>
      <c r="X81" s="13">
        <f t="shared" si="18"/>
        <v>0.2869999999999999</v>
      </c>
      <c r="Y81" s="13">
        <f t="shared" si="11"/>
        <v>0.2869999999999999</v>
      </c>
      <c r="Z81" s="28" t="s">
        <v>365</v>
      </c>
    </row>
    <row r="82" spans="1:26" s="29" customFormat="1" ht="15">
      <c r="A82" s="14">
        <v>62</v>
      </c>
      <c r="B82" s="3" t="s">
        <v>77</v>
      </c>
      <c r="C82" s="67" t="s">
        <v>155</v>
      </c>
      <c r="D82" s="17">
        <v>0.33</v>
      </c>
      <c r="E82" s="13">
        <v>0.8</v>
      </c>
      <c r="F82" s="14" t="s">
        <v>4</v>
      </c>
      <c r="G82" s="30">
        <f t="shared" si="14"/>
        <v>0.8</v>
      </c>
      <c r="H82" s="14">
        <v>0</v>
      </c>
      <c r="I82" s="13">
        <f t="shared" si="15"/>
        <v>0.8</v>
      </c>
      <c r="J82" s="13">
        <f t="shared" si="12"/>
        <v>0.47000000000000003</v>
      </c>
      <c r="K82" s="13">
        <f t="shared" si="7"/>
        <v>0.47000000000000003</v>
      </c>
      <c r="L82" s="28" t="s">
        <v>365</v>
      </c>
      <c r="M82" s="20"/>
      <c r="N82" s="55">
        <v>62</v>
      </c>
      <c r="O82" s="56" t="s">
        <v>77</v>
      </c>
      <c r="P82" s="56" t="s">
        <v>155</v>
      </c>
      <c r="Q82" s="60">
        <v>0.009</v>
      </c>
      <c r="R82" s="13">
        <f t="shared" si="13"/>
        <v>0.339</v>
      </c>
      <c r="S82" s="13">
        <v>0.8</v>
      </c>
      <c r="T82" s="14" t="s">
        <v>4</v>
      </c>
      <c r="U82" s="30">
        <f t="shared" si="16"/>
        <v>0.8</v>
      </c>
      <c r="V82" s="14">
        <v>0</v>
      </c>
      <c r="W82" s="13">
        <f t="shared" si="17"/>
        <v>0.8</v>
      </c>
      <c r="X82" s="13">
        <f t="shared" si="18"/>
        <v>0.461</v>
      </c>
      <c r="Y82" s="13">
        <f t="shared" si="11"/>
        <v>0.461</v>
      </c>
      <c r="Z82" s="28" t="s">
        <v>365</v>
      </c>
    </row>
    <row r="83" spans="1:26" s="29" customFormat="1" ht="19.5" customHeight="1">
      <c r="A83" s="14">
        <v>63</v>
      </c>
      <c r="B83" s="3" t="s">
        <v>78</v>
      </c>
      <c r="C83" s="67" t="s">
        <v>151</v>
      </c>
      <c r="D83" s="79">
        <v>0.18</v>
      </c>
      <c r="E83" s="13">
        <v>1.8</v>
      </c>
      <c r="F83" s="14" t="s">
        <v>4</v>
      </c>
      <c r="G83" s="30">
        <f t="shared" si="14"/>
        <v>1.8</v>
      </c>
      <c r="H83" s="14">
        <v>0</v>
      </c>
      <c r="I83" s="13">
        <f t="shared" si="15"/>
        <v>1.8</v>
      </c>
      <c r="J83" s="13">
        <f t="shared" si="12"/>
        <v>1.62</v>
      </c>
      <c r="K83" s="13">
        <f t="shared" si="7"/>
        <v>1.62</v>
      </c>
      <c r="L83" s="28" t="s">
        <v>365</v>
      </c>
      <c r="M83" s="20"/>
      <c r="N83" s="55">
        <v>63</v>
      </c>
      <c r="O83" s="56" t="s">
        <v>78</v>
      </c>
      <c r="P83" s="56" t="s">
        <v>151</v>
      </c>
      <c r="Q83" s="60">
        <v>0.01</v>
      </c>
      <c r="R83" s="13">
        <f t="shared" si="13"/>
        <v>0.19</v>
      </c>
      <c r="S83" s="13">
        <v>1.8</v>
      </c>
      <c r="T83" s="14" t="s">
        <v>4</v>
      </c>
      <c r="U83" s="30">
        <f t="shared" si="16"/>
        <v>1.8</v>
      </c>
      <c r="V83" s="14">
        <v>0</v>
      </c>
      <c r="W83" s="13">
        <f t="shared" si="17"/>
        <v>1.8</v>
      </c>
      <c r="X83" s="13">
        <f t="shared" si="18"/>
        <v>1.61</v>
      </c>
      <c r="Y83" s="13">
        <f t="shared" si="11"/>
        <v>1.61</v>
      </c>
      <c r="Z83" s="28" t="s">
        <v>365</v>
      </c>
    </row>
    <row r="84" spans="1:26" s="29" customFormat="1" ht="15">
      <c r="A84" s="14">
        <v>64</v>
      </c>
      <c r="B84" s="3" t="s">
        <v>79</v>
      </c>
      <c r="C84" s="67" t="s">
        <v>156</v>
      </c>
      <c r="D84" s="17">
        <v>0.18</v>
      </c>
      <c r="E84" s="13">
        <v>0.64</v>
      </c>
      <c r="F84" s="14" t="s">
        <v>4</v>
      </c>
      <c r="G84" s="30">
        <f t="shared" si="14"/>
        <v>0.64</v>
      </c>
      <c r="H84" s="14">
        <v>0</v>
      </c>
      <c r="I84" s="13">
        <f t="shared" si="15"/>
        <v>0.64</v>
      </c>
      <c r="J84" s="13">
        <f t="shared" si="12"/>
        <v>0.46</v>
      </c>
      <c r="K84" s="13">
        <f t="shared" si="7"/>
        <v>0.46</v>
      </c>
      <c r="L84" s="28" t="s">
        <v>365</v>
      </c>
      <c r="M84" s="20"/>
      <c r="N84" s="55">
        <v>64</v>
      </c>
      <c r="O84" s="56" t="s">
        <v>79</v>
      </c>
      <c r="P84" s="56" t="s">
        <v>156</v>
      </c>
      <c r="Q84" s="60">
        <v>0.01</v>
      </c>
      <c r="R84" s="13">
        <f t="shared" si="13"/>
        <v>0.19</v>
      </c>
      <c r="S84" s="13">
        <v>0.64</v>
      </c>
      <c r="T84" s="14" t="s">
        <v>4</v>
      </c>
      <c r="U84" s="30">
        <f t="shared" si="16"/>
        <v>0.64</v>
      </c>
      <c r="V84" s="14">
        <v>0</v>
      </c>
      <c r="W84" s="13">
        <f t="shared" si="17"/>
        <v>0.64</v>
      </c>
      <c r="X84" s="13">
        <f t="shared" si="18"/>
        <v>0.45</v>
      </c>
      <c r="Y84" s="13">
        <f t="shared" si="11"/>
        <v>0.45</v>
      </c>
      <c r="Z84" s="28" t="s">
        <v>365</v>
      </c>
    </row>
    <row r="85" spans="1:26" s="29" customFormat="1" ht="15">
      <c r="A85" s="14">
        <v>65</v>
      </c>
      <c r="B85" s="3" t="s">
        <v>81</v>
      </c>
      <c r="C85" s="67" t="s">
        <v>156</v>
      </c>
      <c r="D85" s="17">
        <v>0.26</v>
      </c>
      <c r="E85" s="13">
        <v>0.74</v>
      </c>
      <c r="F85" s="14" t="s">
        <v>4</v>
      </c>
      <c r="G85" s="30">
        <f t="shared" si="14"/>
        <v>0.74</v>
      </c>
      <c r="H85" s="14">
        <v>0</v>
      </c>
      <c r="I85" s="13">
        <f t="shared" si="15"/>
        <v>0.74</v>
      </c>
      <c r="J85" s="13">
        <f t="shared" si="12"/>
        <v>0.48</v>
      </c>
      <c r="K85" s="13">
        <f t="shared" si="7"/>
        <v>0.48</v>
      </c>
      <c r="L85" s="28" t="s">
        <v>365</v>
      </c>
      <c r="M85" s="20"/>
      <c r="N85" s="55">
        <v>65</v>
      </c>
      <c r="O85" s="56" t="s">
        <v>81</v>
      </c>
      <c r="P85" s="56" t="s">
        <v>156</v>
      </c>
      <c r="Q85" s="60">
        <v>0.257</v>
      </c>
      <c r="R85" s="13">
        <f t="shared" si="13"/>
        <v>0.517</v>
      </c>
      <c r="S85" s="13">
        <v>0.74</v>
      </c>
      <c r="T85" s="14" t="s">
        <v>4</v>
      </c>
      <c r="U85" s="30">
        <f t="shared" si="16"/>
        <v>0.74</v>
      </c>
      <c r="V85" s="14">
        <v>0</v>
      </c>
      <c r="W85" s="13">
        <f t="shared" si="17"/>
        <v>0.74</v>
      </c>
      <c r="X85" s="13">
        <f t="shared" si="18"/>
        <v>0.22299999999999998</v>
      </c>
      <c r="Y85" s="13">
        <f t="shared" si="11"/>
        <v>0.22299999999999998</v>
      </c>
      <c r="Z85" s="28" t="s">
        <v>365</v>
      </c>
    </row>
    <row r="86" spans="1:26" s="29" customFormat="1" ht="15">
      <c r="A86" s="14">
        <v>66</v>
      </c>
      <c r="B86" s="3" t="s">
        <v>82</v>
      </c>
      <c r="C86" s="67" t="s">
        <v>151</v>
      </c>
      <c r="D86" s="17">
        <v>0.68</v>
      </c>
      <c r="E86" s="13">
        <v>1.53</v>
      </c>
      <c r="F86" s="14" t="s">
        <v>4</v>
      </c>
      <c r="G86" s="30">
        <f t="shared" si="14"/>
        <v>1.53</v>
      </c>
      <c r="H86" s="14">
        <v>0</v>
      </c>
      <c r="I86" s="13">
        <f t="shared" si="15"/>
        <v>1.53</v>
      </c>
      <c r="J86" s="13">
        <f t="shared" si="12"/>
        <v>0.85</v>
      </c>
      <c r="K86" s="13">
        <f t="shared" si="7"/>
        <v>0.85</v>
      </c>
      <c r="L86" s="28" t="s">
        <v>365</v>
      </c>
      <c r="M86" s="20"/>
      <c r="N86" s="55">
        <v>66</v>
      </c>
      <c r="O86" s="56" t="s">
        <v>82</v>
      </c>
      <c r="P86" s="56" t="s">
        <v>151</v>
      </c>
      <c r="Q86" s="60">
        <v>0.031</v>
      </c>
      <c r="R86" s="13">
        <f t="shared" si="13"/>
        <v>0.7110000000000001</v>
      </c>
      <c r="S86" s="13">
        <v>1.53</v>
      </c>
      <c r="T86" s="14" t="s">
        <v>4</v>
      </c>
      <c r="U86" s="30">
        <f t="shared" si="16"/>
        <v>1.53</v>
      </c>
      <c r="V86" s="14">
        <v>0</v>
      </c>
      <c r="W86" s="13">
        <f t="shared" si="17"/>
        <v>1.53</v>
      </c>
      <c r="X86" s="13">
        <f t="shared" si="18"/>
        <v>0.819</v>
      </c>
      <c r="Y86" s="13">
        <f t="shared" si="11"/>
        <v>0.819</v>
      </c>
      <c r="Z86" s="28" t="s">
        <v>365</v>
      </c>
    </row>
    <row r="87" spans="1:26" s="29" customFormat="1" ht="15">
      <c r="A87" s="14">
        <v>67</v>
      </c>
      <c r="B87" s="3" t="s">
        <v>83</v>
      </c>
      <c r="C87" s="67" t="s">
        <v>151</v>
      </c>
      <c r="D87" s="17">
        <v>0.26</v>
      </c>
      <c r="E87" s="13">
        <v>0.84</v>
      </c>
      <c r="F87" s="14" t="s">
        <v>4</v>
      </c>
      <c r="G87" s="30">
        <f t="shared" si="14"/>
        <v>0.84</v>
      </c>
      <c r="H87" s="14">
        <v>0</v>
      </c>
      <c r="I87" s="13">
        <f t="shared" si="15"/>
        <v>0.84</v>
      </c>
      <c r="J87" s="13">
        <f t="shared" si="12"/>
        <v>0.58</v>
      </c>
      <c r="K87" s="13">
        <f t="shared" si="7"/>
        <v>0.58</v>
      </c>
      <c r="L87" s="28" t="s">
        <v>365</v>
      </c>
      <c r="M87" s="20"/>
      <c r="N87" s="55">
        <v>67</v>
      </c>
      <c r="O87" s="56" t="s">
        <v>83</v>
      </c>
      <c r="P87" s="56" t="s">
        <v>151</v>
      </c>
      <c r="Q87" s="60"/>
      <c r="R87" s="13">
        <f t="shared" si="13"/>
        <v>0.26</v>
      </c>
      <c r="S87" s="13">
        <v>0.84</v>
      </c>
      <c r="T87" s="14" t="s">
        <v>4</v>
      </c>
      <c r="U87" s="30">
        <f t="shared" si="16"/>
        <v>0.84</v>
      </c>
      <c r="V87" s="14">
        <v>0</v>
      </c>
      <c r="W87" s="13">
        <f t="shared" si="17"/>
        <v>0.84</v>
      </c>
      <c r="X87" s="13">
        <f t="shared" si="18"/>
        <v>0.58</v>
      </c>
      <c r="Y87" s="13">
        <f t="shared" si="11"/>
        <v>0.58</v>
      </c>
      <c r="Z87" s="28" t="s">
        <v>365</v>
      </c>
    </row>
    <row r="88" spans="1:26" s="29" customFormat="1" ht="15">
      <c r="A88" s="14">
        <v>68</v>
      </c>
      <c r="B88" s="3" t="s">
        <v>84</v>
      </c>
      <c r="C88" s="67" t="s">
        <v>154</v>
      </c>
      <c r="D88" s="17">
        <v>0.55</v>
      </c>
      <c r="E88" s="13">
        <v>1.42</v>
      </c>
      <c r="F88" s="14" t="s">
        <v>4</v>
      </c>
      <c r="G88" s="30">
        <f t="shared" si="14"/>
        <v>1.42</v>
      </c>
      <c r="H88" s="14">
        <v>0</v>
      </c>
      <c r="I88" s="13">
        <f t="shared" si="15"/>
        <v>1.42</v>
      </c>
      <c r="J88" s="13">
        <f t="shared" si="12"/>
        <v>0.8699999999999999</v>
      </c>
      <c r="K88" s="13">
        <f t="shared" si="7"/>
        <v>0.8699999999999999</v>
      </c>
      <c r="L88" s="28" t="s">
        <v>365</v>
      </c>
      <c r="M88" s="20"/>
      <c r="N88" s="55">
        <v>68</v>
      </c>
      <c r="O88" s="56" t="s">
        <v>84</v>
      </c>
      <c r="P88" s="56" t="s">
        <v>154</v>
      </c>
      <c r="Q88" s="60">
        <v>0.024</v>
      </c>
      <c r="R88" s="13">
        <f t="shared" si="13"/>
        <v>0.5740000000000001</v>
      </c>
      <c r="S88" s="13">
        <v>1.42</v>
      </c>
      <c r="T88" s="14" t="s">
        <v>4</v>
      </c>
      <c r="U88" s="30">
        <f t="shared" si="16"/>
        <v>1.42</v>
      </c>
      <c r="V88" s="14">
        <v>0</v>
      </c>
      <c r="W88" s="13">
        <f t="shared" si="17"/>
        <v>1.42</v>
      </c>
      <c r="X88" s="13">
        <f t="shared" si="18"/>
        <v>0.8459999999999999</v>
      </c>
      <c r="Y88" s="13">
        <f t="shared" si="11"/>
        <v>0.8459999999999999</v>
      </c>
      <c r="Z88" s="28" t="s">
        <v>365</v>
      </c>
    </row>
    <row r="89" spans="1:26" s="29" customFormat="1" ht="15">
      <c r="A89" s="14">
        <v>69</v>
      </c>
      <c r="B89" s="3" t="s">
        <v>85</v>
      </c>
      <c r="C89" s="67" t="s">
        <v>156</v>
      </c>
      <c r="D89" s="17">
        <v>0.21</v>
      </c>
      <c r="E89" s="13">
        <v>0.76</v>
      </c>
      <c r="F89" s="14" t="s">
        <v>4</v>
      </c>
      <c r="G89" s="30">
        <f t="shared" si="14"/>
        <v>0.76</v>
      </c>
      <c r="H89" s="14">
        <v>0</v>
      </c>
      <c r="I89" s="13">
        <f t="shared" si="15"/>
        <v>0.76</v>
      </c>
      <c r="J89" s="13">
        <f t="shared" si="12"/>
        <v>0.55</v>
      </c>
      <c r="K89" s="13">
        <f t="shared" si="7"/>
        <v>0.55</v>
      </c>
      <c r="L89" s="28" t="s">
        <v>365</v>
      </c>
      <c r="M89" s="20"/>
      <c r="N89" s="55">
        <v>69</v>
      </c>
      <c r="O89" s="56" t="s">
        <v>85</v>
      </c>
      <c r="P89" s="56" t="s">
        <v>156</v>
      </c>
      <c r="Q89" s="60">
        <v>0.017</v>
      </c>
      <c r="R89" s="13">
        <f t="shared" si="13"/>
        <v>0.22699999999999998</v>
      </c>
      <c r="S89" s="13">
        <v>0.76</v>
      </c>
      <c r="T89" s="14" t="s">
        <v>4</v>
      </c>
      <c r="U89" s="30">
        <f t="shared" si="16"/>
        <v>0.76</v>
      </c>
      <c r="V89" s="14">
        <v>0</v>
      </c>
      <c r="W89" s="13">
        <f t="shared" si="17"/>
        <v>0.76</v>
      </c>
      <c r="X89" s="13">
        <f t="shared" si="18"/>
        <v>0.533</v>
      </c>
      <c r="Y89" s="13">
        <f t="shared" si="11"/>
        <v>0.533</v>
      </c>
      <c r="Z89" s="28" t="s">
        <v>365</v>
      </c>
    </row>
    <row r="90" spans="1:26" s="29" customFormat="1" ht="15">
      <c r="A90" s="14">
        <v>70</v>
      </c>
      <c r="B90" s="3" t="s">
        <v>86</v>
      </c>
      <c r="C90" s="67" t="s">
        <v>151</v>
      </c>
      <c r="D90" s="17">
        <v>0.09</v>
      </c>
      <c r="E90" s="13">
        <v>1.43</v>
      </c>
      <c r="F90" s="14" t="s">
        <v>4</v>
      </c>
      <c r="G90" s="30">
        <f t="shared" si="14"/>
        <v>1.43</v>
      </c>
      <c r="H90" s="14">
        <v>0</v>
      </c>
      <c r="I90" s="13">
        <f t="shared" si="15"/>
        <v>1.43</v>
      </c>
      <c r="J90" s="13">
        <f t="shared" si="12"/>
        <v>1.3399999999999999</v>
      </c>
      <c r="K90" s="13">
        <f t="shared" si="7"/>
        <v>1.3399999999999999</v>
      </c>
      <c r="L90" s="28" t="s">
        <v>365</v>
      </c>
      <c r="M90" s="20"/>
      <c r="N90" s="55">
        <v>70</v>
      </c>
      <c r="O90" s="56" t="s">
        <v>86</v>
      </c>
      <c r="P90" s="56" t="s">
        <v>151</v>
      </c>
      <c r="Q90" s="60">
        <v>0.014</v>
      </c>
      <c r="R90" s="13">
        <f t="shared" si="13"/>
        <v>0.104</v>
      </c>
      <c r="S90" s="13">
        <v>1.43</v>
      </c>
      <c r="T90" s="14" t="s">
        <v>4</v>
      </c>
      <c r="U90" s="30">
        <f t="shared" si="16"/>
        <v>1.43</v>
      </c>
      <c r="V90" s="14">
        <v>0</v>
      </c>
      <c r="W90" s="13">
        <f t="shared" si="17"/>
        <v>1.43</v>
      </c>
      <c r="X90" s="13">
        <f t="shared" si="18"/>
        <v>1.3259999999999998</v>
      </c>
      <c r="Y90" s="13">
        <f t="shared" si="11"/>
        <v>1.3259999999999998</v>
      </c>
      <c r="Z90" s="28" t="s">
        <v>365</v>
      </c>
    </row>
    <row r="91" spans="1:26" s="29" customFormat="1" ht="15">
      <c r="A91" s="14">
        <v>71</v>
      </c>
      <c r="B91" s="3" t="s">
        <v>87</v>
      </c>
      <c r="C91" s="67" t="s">
        <v>154</v>
      </c>
      <c r="D91" s="17">
        <v>0.78</v>
      </c>
      <c r="E91" s="13">
        <v>0.83</v>
      </c>
      <c r="F91" s="14" t="s">
        <v>4</v>
      </c>
      <c r="G91" s="30">
        <f t="shared" si="14"/>
        <v>0.83</v>
      </c>
      <c r="H91" s="14">
        <v>0</v>
      </c>
      <c r="I91" s="13">
        <f t="shared" si="15"/>
        <v>0.83</v>
      </c>
      <c r="J91" s="13">
        <f t="shared" si="12"/>
        <v>0.04999999999999993</v>
      </c>
      <c r="K91" s="13">
        <f t="shared" si="7"/>
        <v>0.04999999999999993</v>
      </c>
      <c r="L91" s="28" t="s">
        <v>365</v>
      </c>
      <c r="M91" s="20"/>
      <c r="N91" s="55">
        <v>71</v>
      </c>
      <c r="O91" s="56" t="s">
        <v>87</v>
      </c>
      <c r="P91" s="56" t="s">
        <v>154</v>
      </c>
      <c r="Q91" s="60">
        <v>0.035</v>
      </c>
      <c r="R91" s="13">
        <f t="shared" si="13"/>
        <v>0.8150000000000001</v>
      </c>
      <c r="S91" s="13">
        <v>0.83</v>
      </c>
      <c r="T91" s="14" t="s">
        <v>4</v>
      </c>
      <c r="U91" s="30">
        <f t="shared" si="16"/>
        <v>0.83</v>
      </c>
      <c r="V91" s="14">
        <v>0</v>
      </c>
      <c r="W91" s="13">
        <f t="shared" si="17"/>
        <v>0.83</v>
      </c>
      <c r="X91" s="13">
        <f t="shared" si="18"/>
        <v>0.014999999999999902</v>
      </c>
      <c r="Y91" s="13">
        <f t="shared" si="11"/>
        <v>0.014999999999999902</v>
      </c>
      <c r="Z91" s="28" t="s">
        <v>365</v>
      </c>
    </row>
    <row r="92" spans="1:26" s="32" customFormat="1" ht="15">
      <c r="A92" s="14">
        <v>72</v>
      </c>
      <c r="B92" s="3" t="s">
        <v>88</v>
      </c>
      <c r="C92" s="67" t="s">
        <v>151</v>
      </c>
      <c r="D92" s="17">
        <v>0.86</v>
      </c>
      <c r="E92" s="13">
        <v>1.09</v>
      </c>
      <c r="F92" s="14" t="s">
        <v>4</v>
      </c>
      <c r="G92" s="30">
        <f t="shared" si="14"/>
        <v>1.09</v>
      </c>
      <c r="H92" s="14">
        <v>0</v>
      </c>
      <c r="I92" s="13">
        <f t="shared" si="15"/>
        <v>1.09</v>
      </c>
      <c r="J92" s="13">
        <f t="shared" si="12"/>
        <v>0.2300000000000001</v>
      </c>
      <c r="K92" s="13">
        <f t="shared" si="7"/>
        <v>0.2300000000000001</v>
      </c>
      <c r="L92" s="28" t="s">
        <v>365</v>
      </c>
      <c r="M92" s="20"/>
      <c r="N92" s="55">
        <v>72</v>
      </c>
      <c r="O92" s="56" t="s">
        <v>88</v>
      </c>
      <c r="P92" s="56" t="s">
        <v>151</v>
      </c>
      <c r="Q92" s="60">
        <v>0.011</v>
      </c>
      <c r="R92" s="13">
        <f t="shared" si="13"/>
        <v>0.871</v>
      </c>
      <c r="S92" s="13">
        <v>1.09</v>
      </c>
      <c r="T92" s="14" t="s">
        <v>4</v>
      </c>
      <c r="U92" s="30">
        <f t="shared" si="16"/>
        <v>1.09</v>
      </c>
      <c r="V92" s="14">
        <v>0</v>
      </c>
      <c r="W92" s="13">
        <f t="shared" si="17"/>
        <v>1.09</v>
      </c>
      <c r="X92" s="13">
        <f t="shared" si="18"/>
        <v>0.21900000000000008</v>
      </c>
      <c r="Y92" s="13">
        <f t="shared" si="11"/>
        <v>0.21900000000000008</v>
      </c>
      <c r="Z92" s="28" t="s">
        <v>365</v>
      </c>
    </row>
    <row r="93" spans="1:26" s="32" customFormat="1" ht="15">
      <c r="A93" s="14">
        <v>73</v>
      </c>
      <c r="B93" s="3" t="s">
        <v>89</v>
      </c>
      <c r="C93" s="67" t="s">
        <v>156</v>
      </c>
      <c r="D93" s="17">
        <v>0.54</v>
      </c>
      <c r="E93" s="13">
        <v>1.29</v>
      </c>
      <c r="F93" s="14" t="s">
        <v>4</v>
      </c>
      <c r="G93" s="30">
        <f t="shared" si="14"/>
        <v>1.29</v>
      </c>
      <c r="H93" s="14">
        <v>0</v>
      </c>
      <c r="I93" s="13">
        <f t="shared" si="15"/>
        <v>1.29</v>
      </c>
      <c r="J93" s="13">
        <f t="shared" si="12"/>
        <v>0.75</v>
      </c>
      <c r="K93" s="13">
        <f t="shared" si="7"/>
        <v>0.75</v>
      </c>
      <c r="L93" s="28" t="s">
        <v>365</v>
      </c>
      <c r="M93" s="20"/>
      <c r="N93" s="55">
        <v>73</v>
      </c>
      <c r="O93" s="56" t="s">
        <v>89</v>
      </c>
      <c r="P93" s="56" t="s">
        <v>156</v>
      </c>
      <c r="Q93" s="60">
        <v>0.035</v>
      </c>
      <c r="R93" s="13">
        <f t="shared" si="13"/>
        <v>0.5750000000000001</v>
      </c>
      <c r="S93" s="13">
        <v>1.29</v>
      </c>
      <c r="T93" s="14" t="s">
        <v>4</v>
      </c>
      <c r="U93" s="30">
        <f t="shared" si="16"/>
        <v>1.29</v>
      </c>
      <c r="V93" s="14">
        <v>0</v>
      </c>
      <c r="W93" s="13">
        <f t="shared" si="17"/>
        <v>1.29</v>
      </c>
      <c r="X93" s="13">
        <f t="shared" si="18"/>
        <v>0.715</v>
      </c>
      <c r="Y93" s="13">
        <f t="shared" si="11"/>
        <v>0.715</v>
      </c>
      <c r="Z93" s="28" t="s">
        <v>365</v>
      </c>
    </row>
    <row r="94" spans="1:26" s="32" customFormat="1" ht="15">
      <c r="A94" s="14">
        <v>74</v>
      </c>
      <c r="B94" s="3" t="s">
        <v>90</v>
      </c>
      <c r="C94" s="67" t="s">
        <v>150</v>
      </c>
      <c r="D94" s="17">
        <v>0.35</v>
      </c>
      <c r="E94" s="13">
        <v>1.15</v>
      </c>
      <c r="F94" s="14" t="s">
        <v>4</v>
      </c>
      <c r="G94" s="30">
        <f t="shared" si="14"/>
        <v>1.15</v>
      </c>
      <c r="H94" s="14">
        <v>0</v>
      </c>
      <c r="I94" s="13">
        <f t="shared" si="15"/>
        <v>1.15</v>
      </c>
      <c r="J94" s="13">
        <f t="shared" si="12"/>
        <v>0.7999999999999999</v>
      </c>
      <c r="K94" s="13">
        <f t="shared" si="7"/>
        <v>0.7999999999999999</v>
      </c>
      <c r="L94" s="28" t="s">
        <v>365</v>
      </c>
      <c r="M94" s="20"/>
      <c r="N94" s="55">
        <v>74</v>
      </c>
      <c r="O94" s="56" t="s">
        <v>90</v>
      </c>
      <c r="P94" s="56" t="s">
        <v>150</v>
      </c>
      <c r="Q94" s="60">
        <v>0.011</v>
      </c>
      <c r="R94" s="13">
        <f t="shared" si="13"/>
        <v>0.361</v>
      </c>
      <c r="S94" s="13">
        <v>1.15</v>
      </c>
      <c r="T94" s="14" t="s">
        <v>4</v>
      </c>
      <c r="U94" s="30">
        <f t="shared" si="16"/>
        <v>1.15</v>
      </c>
      <c r="V94" s="14">
        <v>0</v>
      </c>
      <c r="W94" s="13">
        <f t="shared" si="17"/>
        <v>1.15</v>
      </c>
      <c r="X94" s="13">
        <f t="shared" si="18"/>
        <v>0.7889999999999999</v>
      </c>
      <c r="Y94" s="13">
        <f t="shared" si="11"/>
        <v>0.7889999999999999</v>
      </c>
      <c r="Z94" s="28" t="s">
        <v>365</v>
      </c>
    </row>
    <row r="95" spans="1:26" s="32" customFormat="1" ht="15">
      <c r="A95" s="14">
        <v>75</v>
      </c>
      <c r="B95" s="3" t="s">
        <v>91</v>
      </c>
      <c r="C95" s="67" t="s">
        <v>157</v>
      </c>
      <c r="D95" s="17">
        <v>0</v>
      </c>
      <c r="E95" s="13">
        <v>0.96</v>
      </c>
      <c r="F95" s="14" t="s">
        <v>4</v>
      </c>
      <c r="G95" s="30">
        <f t="shared" si="14"/>
        <v>0.96</v>
      </c>
      <c r="H95" s="14">
        <v>0</v>
      </c>
      <c r="I95" s="13">
        <f t="shared" si="15"/>
        <v>0.96</v>
      </c>
      <c r="J95" s="13">
        <f t="shared" si="12"/>
        <v>0.96</v>
      </c>
      <c r="K95" s="13">
        <f t="shared" si="7"/>
        <v>0.96</v>
      </c>
      <c r="L95" s="28" t="s">
        <v>365</v>
      </c>
      <c r="M95" s="20"/>
      <c r="N95" s="55">
        <v>75</v>
      </c>
      <c r="O95" s="56" t="s">
        <v>91</v>
      </c>
      <c r="P95" s="56" t="s">
        <v>157</v>
      </c>
      <c r="Q95" s="60">
        <v>0.041</v>
      </c>
      <c r="R95" s="13">
        <f t="shared" si="13"/>
        <v>0.041</v>
      </c>
      <c r="S95" s="13">
        <v>0.96</v>
      </c>
      <c r="T95" s="14" t="s">
        <v>4</v>
      </c>
      <c r="U95" s="30">
        <f t="shared" si="16"/>
        <v>0.96</v>
      </c>
      <c r="V95" s="14">
        <v>0</v>
      </c>
      <c r="W95" s="13">
        <f t="shared" si="17"/>
        <v>0.96</v>
      </c>
      <c r="X95" s="13">
        <f t="shared" si="18"/>
        <v>0.9189999999999999</v>
      </c>
      <c r="Y95" s="13">
        <f t="shared" si="11"/>
        <v>0.9189999999999999</v>
      </c>
      <c r="Z95" s="28" t="s">
        <v>365</v>
      </c>
    </row>
    <row r="96" spans="1:26" s="29" customFormat="1" ht="15">
      <c r="A96" s="14">
        <v>76</v>
      </c>
      <c r="B96" s="3" t="s">
        <v>92</v>
      </c>
      <c r="C96" s="67" t="s">
        <v>156</v>
      </c>
      <c r="D96" s="17">
        <v>0.6</v>
      </c>
      <c r="E96" s="13">
        <v>1.1</v>
      </c>
      <c r="F96" s="14" t="s">
        <v>4</v>
      </c>
      <c r="G96" s="30">
        <f t="shared" si="14"/>
        <v>1.1</v>
      </c>
      <c r="H96" s="14">
        <v>0</v>
      </c>
      <c r="I96" s="13">
        <f t="shared" si="15"/>
        <v>1.1</v>
      </c>
      <c r="J96" s="13">
        <f t="shared" si="12"/>
        <v>0.5000000000000001</v>
      </c>
      <c r="K96" s="13">
        <f t="shared" si="7"/>
        <v>0.5000000000000001</v>
      </c>
      <c r="L96" s="28" t="s">
        <v>365</v>
      </c>
      <c r="M96" s="20"/>
      <c r="N96" s="55">
        <v>76</v>
      </c>
      <c r="O96" s="56" t="s">
        <v>92</v>
      </c>
      <c r="P96" s="56" t="s">
        <v>156</v>
      </c>
      <c r="Q96" s="60">
        <v>0.059</v>
      </c>
      <c r="R96" s="13">
        <f t="shared" si="13"/>
        <v>0.659</v>
      </c>
      <c r="S96" s="13">
        <v>1.1</v>
      </c>
      <c r="T96" s="14" t="s">
        <v>4</v>
      </c>
      <c r="U96" s="30">
        <f t="shared" si="16"/>
        <v>1.1</v>
      </c>
      <c r="V96" s="14">
        <v>0</v>
      </c>
      <c r="W96" s="13">
        <f t="shared" si="17"/>
        <v>1.1</v>
      </c>
      <c r="X96" s="13">
        <f t="shared" si="18"/>
        <v>0.44100000000000006</v>
      </c>
      <c r="Y96" s="13">
        <f t="shared" si="11"/>
        <v>0.44100000000000006</v>
      </c>
      <c r="Z96" s="28" t="s">
        <v>365</v>
      </c>
    </row>
    <row r="97" spans="1:26" s="29" customFormat="1" ht="15">
      <c r="A97" s="14">
        <v>77</v>
      </c>
      <c r="B97" s="3" t="s">
        <v>93</v>
      </c>
      <c r="C97" s="67" t="s">
        <v>155</v>
      </c>
      <c r="D97" s="17">
        <v>0.7</v>
      </c>
      <c r="E97" s="13">
        <v>1.28</v>
      </c>
      <c r="F97" s="14" t="s">
        <v>4</v>
      </c>
      <c r="G97" s="30">
        <f t="shared" si="14"/>
        <v>1.28</v>
      </c>
      <c r="H97" s="14">
        <v>0</v>
      </c>
      <c r="I97" s="13">
        <f t="shared" si="15"/>
        <v>1.28</v>
      </c>
      <c r="J97" s="13">
        <f t="shared" si="12"/>
        <v>0.5800000000000001</v>
      </c>
      <c r="K97" s="13">
        <f t="shared" si="7"/>
        <v>0.5800000000000001</v>
      </c>
      <c r="L97" s="28" t="s">
        <v>365</v>
      </c>
      <c r="M97" s="20"/>
      <c r="N97" s="55">
        <v>77</v>
      </c>
      <c r="O97" s="56" t="s">
        <v>93</v>
      </c>
      <c r="P97" s="56" t="s">
        <v>155</v>
      </c>
      <c r="Q97" s="60">
        <v>0.015</v>
      </c>
      <c r="R97" s="13">
        <f t="shared" si="13"/>
        <v>0.715</v>
      </c>
      <c r="S97" s="13">
        <v>1.28</v>
      </c>
      <c r="T97" s="14" t="s">
        <v>4</v>
      </c>
      <c r="U97" s="30">
        <f t="shared" si="16"/>
        <v>1.28</v>
      </c>
      <c r="V97" s="14">
        <v>0</v>
      </c>
      <c r="W97" s="13">
        <f t="shared" si="17"/>
        <v>1.28</v>
      </c>
      <c r="X97" s="13">
        <f t="shared" si="18"/>
        <v>0.5650000000000001</v>
      </c>
      <c r="Y97" s="13">
        <f t="shared" si="11"/>
        <v>0.5650000000000001</v>
      </c>
      <c r="Z97" s="28" t="s">
        <v>365</v>
      </c>
    </row>
    <row r="98" spans="1:26" s="29" customFormat="1" ht="15">
      <c r="A98" s="14">
        <v>78</v>
      </c>
      <c r="B98" s="3" t="s">
        <v>94</v>
      </c>
      <c r="C98" s="67" t="s">
        <v>151</v>
      </c>
      <c r="D98" s="17">
        <v>0.4</v>
      </c>
      <c r="E98" s="13">
        <v>1.19</v>
      </c>
      <c r="F98" s="14" t="s">
        <v>4</v>
      </c>
      <c r="G98" s="30">
        <f t="shared" si="14"/>
        <v>1.19</v>
      </c>
      <c r="H98" s="14">
        <v>0</v>
      </c>
      <c r="I98" s="13">
        <f t="shared" si="15"/>
        <v>1.19</v>
      </c>
      <c r="J98" s="13">
        <f t="shared" si="12"/>
        <v>0.7899999999999999</v>
      </c>
      <c r="K98" s="13">
        <f t="shared" si="7"/>
        <v>0.7899999999999999</v>
      </c>
      <c r="L98" s="28" t="s">
        <v>365</v>
      </c>
      <c r="M98" s="20"/>
      <c r="N98" s="55">
        <v>78</v>
      </c>
      <c r="O98" s="56" t="s">
        <v>94</v>
      </c>
      <c r="P98" s="56" t="s">
        <v>151</v>
      </c>
      <c r="Q98" s="60">
        <v>0.01</v>
      </c>
      <c r="R98" s="13">
        <f t="shared" si="13"/>
        <v>0.41000000000000003</v>
      </c>
      <c r="S98" s="13">
        <v>1.19</v>
      </c>
      <c r="T98" s="14" t="s">
        <v>4</v>
      </c>
      <c r="U98" s="30">
        <f t="shared" si="16"/>
        <v>1.19</v>
      </c>
      <c r="V98" s="14">
        <v>0</v>
      </c>
      <c r="W98" s="13">
        <f t="shared" si="17"/>
        <v>1.19</v>
      </c>
      <c r="X98" s="13">
        <f t="shared" si="18"/>
        <v>0.7799999999999999</v>
      </c>
      <c r="Y98" s="13">
        <f t="shared" si="11"/>
        <v>0.7799999999999999</v>
      </c>
      <c r="Z98" s="28" t="s">
        <v>365</v>
      </c>
    </row>
    <row r="99" spans="1:26" s="29" customFormat="1" ht="15">
      <c r="A99" s="14">
        <v>79</v>
      </c>
      <c r="B99" s="3" t="s">
        <v>95</v>
      </c>
      <c r="C99" s="67" t="s">
        <v>151</v>
      </c>
      <c r="D99" s="17">
        <v>0.65</v>
      </c>
      <c r="E99" s="13">
        <v>0.8</v>
      </c>
      <c r="F99" s="14" t="s">
        <v>4</v>
      </c>
      <c r="G99" s="30">
        <f t="shared" si="14"/>
        <v>0.8</v>
      </c>
      <c r="H99" s="14">
        <v>0</v>
      </c>
      <c r="I99" s="13">
        <f t="shared" si="15"/>
        <v>0.8</v>
      </c>
      <c r="J99" s="13">
        <f t="shared" si="12"/>
        <v>0.15000000000000002</v>
      </c>
      <c r="K99" s="13">
        <f t="shared" si="7"/>
        <v>0.15000000000000002</v>
      </c>
      <c r="L99" s="28" t="s">
        <v>365</v>
      </c>
      <c r="M99" s="20"/>
      <c r="N99" s="55">
        <v>79</v>
      </c>
      <c r="O99" s="56" t="s">
        <v>95</v>
      </c>
      <c r="P99" s="56" t="s">
        <v>151</v>
      </c>
      <c r="Q99" s="60">
        <v>0.01</v>
      </c>
      <c r="R99" s="13">
        <f t="shared" si="13"/>
        <v>0.66</v>
      </c>
      <c r="S99" s="13">
        <v>0.8</v>
      </c>
      <c r="T99" s="14" t="s">
        <v>4</v>
      </c>
      <c r="U99" s="30">
        <f t="shared" si="16"/>
        <v>0.8</v>
      </c>
      <c r="V99" s="14">
        <v>0</v>
      </c>
      <c r="W99" s="13">
        <f t="shared" si="17"/>
        <v>0.8</v>
      </c>
      <c r="X99" s="13">
        <f t="shared" si="18"/>
        <v>0.14</v>
      </c>
      <c r="Y99" s="13">
        <f t="shared" si="11"/>
        <v>0.14</v>
      </c>
      <c r="Z99" s="28" t="s">
        <v>365</v>
      </c>
    </row>
    <row r="100" spans="1:26" s="32" customFormat="1" ht="15">
      <c r="A100" s="14">
        <v>80</v>
      </c>
      <c r="B100" s="3" t="s">
        <v>96</v>
      </c>
      <c r="C100" s="67" t="s">
        <v>151</v>
      </c>
      <c r="D100" s="17">
        <v>0.21</v>
      </c>
      <c r="E100" s="13">
        <v>1.33</v>
      </c>
      <c r="F100" s="14" t="s">
        <v>4</v>
      </c>
      <c r="G100" s="30">
        <f t="shared" si="14"/>
        <v>1.33</v>
      </c>
      <c r="H100" s="14">
        <v>0</v>
      </c>
      <c r="I100" s="13">
        <f t="shared" si="15"/>
        <v>1.33</v>
      </c>
      <c r="J100" s="13">
        <f t="shared" si="12"/>
        <v>1.12</v>
      </c>
      <c r="K100" s="13">
        <f t="shared" si="7"/>
        <v>1.12</v>
      </c>
      <c r="L100" s="28" t="s">
        <v>365</v>
      </c>
      <c r="M100" s="20"/>
      <c r="N100" s="55">
        <v>80</v>
      </c>
      <c r="O100" s="56" t="s">
        <v>96</v>
      </c>
      <c r="P100" s="56" t="s">
        <v>151</v>
      </c>
      <c r="Q100" s="60">
        <v>0.015</v>
      </c>
      <c r="R100" s="13">
        <f t="shared" si="13"/>
        <v>0.22499999999999998</v>
      </c>
      <c r="S100" s="13">
        <v>1.33</v>
      </c>
      <c r="T100" s="14" t="s">
        <v>4</v>
      </c>
      <c r="U100" s="30">
        <f t="shared" si="16"/>
        <v>1.33</v>
      </c>
      <c r="V100" s="14">
        <v>0</v>
      </c>
      <c r="W100" s="13">
        <f t="shared" si="17"/>
        <v>1.33</v>
      </c>
      <c r="X100" s="13">
        <f t="shared" si="18"/>
        <v>1.105</v>
      </c>
      <c r="Y100" s="13">
        <f t="shared" si="11"/>
        <v>1.105</v>
      </c>
      <c r="Z100" s="28" t="s">
        <v>365</v>
      </c>
    </row>
    <row r="101" spans="1:26" s="29" customFormat="1" ht="15">
      <c r="A101" s="14">
        <v>81</v>
      </c>
      <c r="B101" s="3" t="s">
        <v>97</v>
      </c>
      <c r="C101" s="67" t="s">
        <v>155</v>
      </c>
      <c r="D101" s="17">
        <v>0.99</v>
      </c>
      <c r="E101" s="13">
        <v>2.15</v>
      </c>
      <c r="F101" s="14" t="s">
        <v>4</v>
      </c>
      <c r="G101" s="30">
        <f t="shared" si="14"/>
        <v>2.15</v>
      </c>
      <c r="H101" s="14">
        <v>0</v>
      </c>
      <c r="I101" s="13">
        <f t="shared" si="15"/>
        <v>2.15</v>
      </c>
      <c r="J101" s="13">
        <f t="shared" si="12"/>
        <v>1.16</v>
      </c>
      <c r="K101" s="13">
        <f aca="true" t="shared" si="19" ref="K101:K151">J101</f>
        <v>1.16</v>
      </c>
      <c r="L101" s="28" t="s">
        <v>365</v>
      </c>
      <c r="M101" s="20"/>
      <c r="N101" s="55">
        <v>81</v>
      </c>
      <c r="O101" s="56" t="s">
        <v>97</v>
      </c>
      <c r="P101" s="56" t="s">
        <v>155</v>
      </c>
      <c r="Q101" s="60">
        <v>0.013</v>
      </c>
      <c r="R101" s="13">
        <f t="shared" si="13"/>
        <v>1.003</v>
      </c>
      <c r="S101" s="13">
        <v>2.15</v>
      </c>
      <c r="T101" s="14" t="s">
        <v>4</v>
      </c>
      <c r="U101" s="30">
        <f t="shared" si="16"/>
        <v>2.15</v>
      </c>
      <c r="V101" s="14">
        <v>0</v>
      </c>
      <c r="W101" s="13">
        <f t="shared" si="17"/>
        <v>2.15</v>
      </c>
      <c r="X101" s="13">
        <f t="shared" si="18"/>
        <v>1.147</v>
      </c>
      <c r="Y101" s="13">
        <f t="shared" si="11"/>
        <v>1.147</v>
      </c>
      <c r="Z101" s="28" t="s">
        <v>365</v>
      </c>
    </row>
    <row r="102" spans="1:26" s="29" customFormat="1" ht="15">
      <c r="A102" s="14">
        <v>82</v>
      </c>
      <c r="B102" s="3" t="s">
        <v>98</v>
      </c>
      <c r="C102" s="67" t="s">
        <v>155</v>
      </c>
      <c r="D102" s="17">
        <v>0.5</v>
      </c>
      <c r="E102" s="13">
        <v>2.15</v>
      </c>
      <c r="F102" s="14" t="s">
        <v>4</v>
      </c>
      <c r="G102" s="30">
        <f t="shared" si="14"/>
        <v>2.15</v>
      </c>
      <c r="H102" s="14">
        <v>0</v>
      </c>
      <c r="I102" s="13">
        <f t="shared" si="15"/>
        <v>2.15</v>
      </c>
      <c r="J102" s="13">
        <f t="shared" si="12"/>
        <v>1.65</v>
      </c>
      <c r="K102" s="13">
        <f t="shared" si="19"/>
        <v>1.65</v>
      </c>
      <c r="L102" s="28" t="s">
        <v>365</v>
      </c>
      <c r="M102" s="20"/>
      <c r="N102" s="55">
        <v>82</v>
      </c>
      <c r="O102" s="56" t="s">
        <v>98</v>
      </c>
      <c r="P102" s="56" t="s">
        <v>155</v>
      </c>
      <c r="Q102" s="60">
        <v>0.057</v>
      </c>
      <c r="R102" s="13">
        <f t="shared" si="13"/>
        <v>0.557</v>
      </c>
      <c r="S102" s="13">
        <v>2.15</v>
      </c>
      <c r="T102" s="14" t="s">
        <v>4</v>
      </c>
      <c r="U102" s="30">
        <f t="shared" si="16"/>
        <v>2.15</v>
      </c>
      <c r="V102" s="14">
        <v>0</v>
      </c>
      <c r="W102" s="13">
        <f t="shared" si="17"/>
        <v>2.15</v>
      </c>
      <c r="X102" s="13">
        <f t="shared" si="18"/>
        <v>1.593</v>
      </c>
      <c r="Y102" s="13">
        <f t="shared" si="11"/>
        <v>1.593</v>
      </c>
      <c r="Z102" s="28" t="s">
        <v>365</v>
      </c>
    </row>
    <row r="103" spans="1:26" s="29" customFormat="1" ht="15">
      <c r="A103" s="14">
        <v>83</v>
      </c>
      <c r="B103" s="3" t="s">
        <v>99</v>
      </c>
      <c r="C103" s="67" t="s">
        <v>156</v>
      </c>
      <c r="D103" s="17">
        <v>0.6</v>
      </c>
      <c r="E103" s="13">
        <v>1.1</v>
      </c>
      <c r="F103" s="14" t="s">
        <v>4</v>
      </c>
      <c r="G103" s="30">
        <f t="shared" si="14"/>
        <v>1.1</v>
      </c>
      <c r="H103" s="14">
        <v>0</v>
      </c>
      <c r="I103" s="13">
        <f t="shared" si="15"/>
        <v>1.1</v>
      </c>
      <c r="J103" s="13">
        <f aca="true" t="shared" si="20" ref="J103:J134">I103-D103</f>
        <v>0.5000000000000001</v>
      </c>
      <c r="K103" s="13">
        <f t="shared" si="19"/>
        <v>0.5000000000000001</v>
      </c>
      <c r="L103" s="28" t="s">
        <v>365</v>
      </c>
      <c r="M103" s="20"/>
      <c r="N103" s="55">
        <v>83</v>
      </c>
      <c r="O103" s="56" t="s">
        <v>99</v>
      </c>
      <c r="P103" s="56" t="s">
        <v>156</v>
      </c>
      <c r="Q103" s="60">
        <v>0.033</v>
      </c>
      <c r="R103" s="13">
        <f aca="true" t="shared" si="21" ref="R103:R134">Q103+D103</f>
        <v>0.633</v>
      </c>
      <c r="S103" s="13">
        <v>1.1</v>
      </c>
      <c r="T103" s="14" t="s">
        <v>4</v>
      </c>
      <c r="U103" s="30">
        <f t="shared" si="16"/>
        <v>1.1</v>
      </c>
      <c r="V103" s="14">
        <v>0</v>
      </c>
      <c r="W103" s="13">
        <f t="shared" si="17"/>
        <v>1.1</v>
      </c>
      <c r="X103" s="13">
        <f t="shared" si="18"/>
        <v>0.4670000000000001</v>
      </c>
      <c r="Y103" s="13">
        <f t="shared" si="11"/>
        <v>0.4670000000000001</v>
      </c>
      <c r="Z103" s="28" t="s">
        <v>365</v>
      </c>
    </row>
    <row r="104" spans="1:26" s="29" customFormat="1" ht="15">
      <c r="A104" s="14">
        <v>84</v>
      </c>
      <c r="B104" s="3" t="s">
        <v>100</v>
      </c>
      <c r="C104" s="67" t="s">
        <v>151</v>
      </c>
      <c r="D104" s="79">
        <v>0.4</v>
      </c>
      <c r="E104" s="13">
        <v>0.9</v>
      </c>
      <c r="F104" s="14" t="s">
        <v>4</v>
      </c>
      <c r="G104" s="30">
        <f t="shared" si="14"/>
        <v>0.9</v>
      </c>
      <c r="H104" s="14">
        <v>0</v>
      </c>
      <c r="I104" s="13">
        <f t="shared" si="15"/>
        <v>0.9</v>
      </c>
      <c r="J104" s="13">
        <f t="shared" si="20"/>
        <v>0.5</v>
      </c>
      <c r="K104" s="13">
        <f t="shared" si="19"/>
        <v>0.5</v>
      </c>
      <c r="L104" s="28" t="s">
        <v>365</v>
      </c>
      <c r="M104" s="20"/>
      <c r="N104" s="55">
        <v>84</v>
      </c>
      <c r="O104" s="56" t="s">
        <v>100</v>
      </c>
      <c r="P104" s="56" t="s">
        <v>151</v>
      </c>
      <c r="Q104" s="60"/>
      <c r="R104" s="13">
        <f t="shared" si="21"/>
        <v>0.4</v>
      </c>
      <c r="S104" s="13">
        <v>0.9</v>
      </c>
      <c r="T104" s="14" t="s">
        <v>4</v>
      </c>
      <c r="U104" s="30">
        <f t="shared" si="16"/>
        <v>0.9</v>
      </c>
      <c r="V104" s="14">
        <v>0</v>
      </c>
      <c r="W104" s="13">
        <f t="shared" si="17"/>
        <v>0.9</v>
      </c>
      <c r="X104" s="13">
        <f t="shared" si="18"/>
        <v>0.5</v>
      </c>
      <c r="Y104" s="13">
        <f t="shared" si="11"/>
        <v>0.5</v>
      </c>
      <c r="Z104" s="28" t="s">
        <v>365</v>
      </c>
    </row>
    <row r="105" spans="1:26" s="29" customFormat="1" ht="15">
      <c r="A105" s="14">
        <v>85</v>
      </c>
      <c r="B105" s="3" t="s">
        <v>101</v>
      </c>
      <c r="C105" s="67" t="s">
        <v>151</v>
      </c>
      <c r="D105" s="17">
        <v>0.03</v>
      </c>
      <c r="E105" s="13">
        <v>1.07</v>
      </c>
      <c r="F105" s="14" t="s">
        <v>4</v>
      </c>
      <c r="G105" s="30">
        <f t="shared" si="14"/>
        <v>1.07</v>
      </c>
      <c r="H105" s="14">
        <v>0</v>
      </c>
      <c r="I105" s="13">
        <f t="shared" si="15"/>
        <v>1.07</v>
      </c>
      <c r="J105" s="13">
        <f t="shared" si="20"/>
        <v>1.04</v>
      </c>
      <c r="K105" s="13">
        <f t="shared" si="19"/>
        <v>1.04</v>
      </c>
      <c r="L105" s="28" t="s">
        <v>365</v>
      </c>
      <c r="M105" s="20"/>
      <c r="N105" s="55">
        <v>85</v>
      </c>
      <c r="O105" s="56" t="s">
        <v>101</v>
      </c>
      <c r="P105" s="56" t="s">
        <v>151</v>
      </c>
      <c r="Q105" s="60"/>
      <c r="R105" s="13">
        <f t="shared" si="21"/>
        <v>0.03</v>
      </c>
      <c r="S105" s="13">
        <v>1.07</v>
      </c>
      <c r="T105" s="14" t="s">
        <v>4</v>
      </c>
      <c r="U105" s="30">
        <f t="shared" si="16"/>
        <v>1.07</v>
      </c>
      <c r="V105" s="14">
        <v>0</v>
      </c>
      <c r="W105" s="13">
        <f t="shared" si="17"/>
        <v>1.07</v>
      </c>
      <c r="X105" s="13">
        <f t="shared" si="18"/>
        <v>1.04</v>
      </c>
      <c r="Y105" s="13">
        <f t="shared" si="11"/>
        <v>1.04</v>
      </c>
      <c r="Z105" s="28" t="s">
        <v>365</v>
      </c>
    </row>
    <row r="106" spans="1:26" s="29" customFormat="1" ht="28.5">
      <c r="A106" s="14">
        <v>86</v>
      </c>
      <c r="B106" s="3" t="s">
        <v>102</v>
      </c>
      <c r="C106" s="67" t="s">
        <v>151</v>
      </c>
      <c r="D106" s="17">
        <v>0.19</v>
      </c>
      <c r="E106" s="13">
        <v>4.3</v>
      </c>
      <c r="F106" s="14" t="s">
        <v>4</v>
      </c>
      <c r="G106" s="30">
        <f t="shared" si="14"/>
        <v>4.3</v>
      </c>
      <c r="H106" s="14">
        <v>0</v>
      </c>
      <c r="I106" s="13">
        <f t="shared" si="15"/>
        <v>4.3</v>
      </c>
      <c r="J106" s="13">
        <f t="shared" si="20"/>
        <v>4.109999999999999</v>
      </c>
      <c r="K106" s="13">
        <f t="shared" si="19"/>
        <v>4.109999999999999</v>
      </c>
      <c r="L106" s="28" t="s">
        <v>365</v>
      </c>
      <c r="M106" s="20"/>
      <c r="N106" s="55">
        <v>86</v>
      </c>
      <c r="O106" s="56" t="s">
        <v>102</v>
      </c>
      <c r="P106" s="56" t="s">
        <v>151</v>
      </c>
      <c r="Q106" s="60"/>
      <c r="R106" s="13">
        <f t="shared" si="21"/>
        <v>0.19</v>
      </c>
      <c r="S106" s="13">
        <v>4.3</v>
      </c>
      <c r="T106" s="14" t="s">
        <v>4</v>
      </c>
      <c r="U106" s="30">
        <f t="shared" si="16"/>
        <v>4.3</v>
      </c>
      <c r="V106" s="14">
        <v>0</v>
      </c>
      <c r="W106" s="13">
        <f t="shared" si="17"/>
        <v>4.3</v>
      </c>
      <c r="X106" s="13">
        <f t="shared" si="18"/>
        <v>4.109999999999999</v>
      </c>
      <c r="Y106" s="13">
        <f t="shared" si="11"/>
        <v>4.109999999999999</v>
      </c>
      <c r="Z106" s="28" t="s">
        <v>365</v>
      </c>
    </row>
    <row r="107" spans="1:26" s="29" customFormat="1" ht="15">
      <c r="A107" s="14">
        <v>87</v>
      </c>
      <c r="B107" s="3" t="s">
        <v>103</v>
      </c>
      <c r="C107" s="67" t="s">
        <v>155</v>
      </c>
      <c r="D107" s="17">
        <v>0.73</v>
      </c>
      <c r="E107" s="13">
        <v>2.15</v>
      </c>
      <c r="F107" s="14" t="s">
        <v>4</v>
      </c>
      <c r="G107" s="30">
        <f t="shared" si="14"/>
        <v>2.15</v>
      </c>
      <c r="H107" s="14">
        <v>0</v>
      </c>
      <c r="I107" s="13">
        <f t="shared" si="15"/>
        <v>2.15</v>
      </c>
      <c r="J107" s="13">
        <f t="shared" si="20"/>
        <v>1.42</v>
      </c>
      <c r="K107" s="13">
        <f t="shared" si="19"/>
        <v>1.42</v>
      </c>
      <c r="L107" s="28" t="s">
        <v>365</v>
      </c>
      <c r="M107" s="20"/>
      <c r="N107" s="55">
        <v>87</v>
      </c>
      <c r="O107" s="56" t="s">
        <v>103</v>
      </c>
      <c r="P107" s="56" t="s">
        <v>155</v>
      </c>
      <c r="Q107" s="60">
        <v>0.014</v>
      </c>
      <c r="R107" s="13">
        <f t="shared" si="21"/>
        <v>0.744</v>
      </c>
      <c r="S107" s="13">
        <v>2.15</v>
      </c>
      <c r="T107" s="14" t="s">
        <v>4</v>
      </c>
      <c r="U107" s="30">
        <f t="shared" si="16"/>
        <v>2.15</v>
      </c>
      <c r="V107" s="14">
        <v>0</v>
      </c>
      <c r="W107" s="13">
        <f t="shared" si="17"/>
        <v>2.15</v>
      </c>
      <c r="X107" s="13">
        <f t="shared" si="18"/>
        <v>1.406</v>
      </c>
      <c r="Y107" s="13">
        <f t="shared" si="11"/>
        <v>1.406</v>
      </c>
      <c r="Z107" s="28" t="s">
        <v>365</v>
      </c>
    </row>
    <row r="108" spans="1:26" s="29" customFormat="1" ht="15">
      <c r="A108" s="14">
        <v>88</v>
      </c>
      <c r="B108" s="3" t="s">
        <v>104</v>
      </c>
      <c r="C108" s="67" t="s">
        <v>151</v>
      </c>
      <c r="D108" s="79">
        <v>0.16</v>
      </c>
      <c r="E108" s="13">
        <v>1.4</v>
      </c>
      <c r="F108" s="14" t="s">
        <v>4</v>
      </c>
      <c r="G108" s="30">
        <f t="shared" si="14"/>
        <v>1.4</v>
      </c>
      <c r="H108" s="14">
        <v>0</v>
      </c>
      <c r="I108" s="13">
        <f t="shared" si="15"/>
        <v>1.4</v>
      </c>
      <c r="J108" s="13">
        <f t="shared" si="20"/>
        <v>1.24</v>
      </c>
      <c r="K108" s="13">
        <f t="shared" si="19"/>
        <v>1.24</v>
      </c>
      <c r="L108" s="28" t="s">
        <v>365</v>
      </c>
      <c r="M108" s="20"/>
      <c r="N108" s="55">
        <v>88</v>
      </c>
      <c r="O108" s="56" t="s">
        <v>104</v>
      </c>
      <c r="P108" s="56" t="s">
        <v>151</v>
      </c>
      <c r="Q108" s="60">
        <v>0.008</v>
      </c>
      <c r="R108" s="13">
        <f t="shared" si="21"/>
        <v>0.168</v>
      </c>
      <c r="S108" s="13">
        <v>1.4</v>
      </c>
      <c r="T108" s="14" t="s">
        <v>4</v>
      </c>
      <c r="U108" s="30">
        <f t="shared" si="16"/>
        <v>1.4</v>
      </c>
      <c r="V108" s="14">
        <v>0</v>
      </c>
      <c r="W108" s="13">
        <f t="shared" si="17"/>
        <v>1.4</v>
      </c>
      <c r="X108" s="13">
        <f t="shared" si="18"/>
        <v>1.232</v>
      </c>
      <c r="Y108" s="13">
        <f t="shared" si="11"/>
        <v>1.232</v>
      </c>
      <c r="Z108" s="28" t="s">
        <v>365</v>
      </c>
    </row>
    <row r="109" spans="1:26" s="29" customFormat="1" ht="15">
      <c r="A109" s="14">
        <v>89</v>
      </c>
      <c r="B109" s="3" t="s">
        <v>105</v>
      </c>
      <c r="C109" s="67" t="s">
        <v>151</v>
      </c>
      <c r="D109" s="17">
        <v>0.5</v>
      </c>
      <c r="E109" s="13">
        <v>1.56</v>
      </c>
      <c r="F109" s="14" t="s">
        <v>4</v>
      </c>
      <c r="G109" s="30">
        <f t="shared" si="14"/>
        <v>1.56</v>
      </c>
      <c r="H109" s="14">
        <v>0</v>
      </c>
      <c r="I109" s="13">
        <f t="shared" si="15"/>
        <v>1.56</v>
      </c>
      <c r="J109" s="13">
        <f t="shared" si="20"/>
        <v>1.06</v>
      </c>
      <c r="K109" s="13">
        <f t="shared" si="19"/>
        <v>1.06</v>
      </c>
      <c r="L109" s="28" t="s">
        <v>365</v>
      </c>
      <c r="M109" s="20"/>
      <c r="N109" s="55">
        <v>89</v>
      </c>
      <c r="O109" s="56" t="s">
        <v>105</v>
      </c>
      <c r="P109" s="56" t="s">
        <v>151</v>
      </c>
      <c r="Q109" s="60">
        <v>0.015</v>
      </c>
      <c r="R109" s="13">
        <f t="shared" si="21"/>
        <v>0.515</v>
      </c>
      <c r="S109" s="13">
        <v>1.56</v>
      </c>
      <c r="T109" s="14" t="s">
        <v>4</v>
      </c>
      <c r="U109" s="30">
        <f t="shared" si="16"/>
        <v>1.56</v>
      </c>
      <c r="V109" s="14">
        <v>0</v>
      </c>
      <c r="W109" s="13">
        <f t="shared" si="17"/>
        <v>1.56</v>
      </c>
      <c r="X109" s="13">
        <f t="shared" si="18"/>
        <v>1.045</v>
      </c>
      <c r="Y109" s="13">
        <f t="shared" si="11"/>
        <v>1.045</v>
      </c>
      <c r="Z109" s="28" t="s">
        <v>365</v>
      </c>
    </row>
    <row r="110" spans="1:26" s="29" customFormat="1" ht="15">
      <c r="A110" s="14">
        <v>90</v>
      </c>
      <c r="B110" s="3" t="s">
        <v>106</v>
      </c>
      <c r="C110" s="67" t="s">
        <v>151</v>
      </c>
      <c r="D110" s="17">
        <v>0.41</v>
      </c>
      <c r="E110" s="13">
        <v>0.97</v>
      </c>
      <c r="F110" s="14" t="s">
        <v>4</v>
      </c>
      <c r="G110" s="30">
        <f t="shared" si="14"/>
        <v>0.97</v>
      </c>
      <c r="H110" s="14">
        <v>0</v>
      </c>
      <c r="I110" s="13">
        <f t="shared" si="15"/>
        <v>0.97</v>
      </c>
      <c r="J110" s="13">
        <f t="shared" si="20"/>
        <v>0.56</v>
      </c>
      <c r="K110" s="13">
        <f t="shared" si="19"/>
        <v>0.56</v>
      </c>
      <c r="L110" s="28" t="s">
        <v>365</v>
      </c>
      <c r="M110" s="20"/>
      <c r="N110" s="55">
        <v>90</v>
      </c>
      <c r="O110" s="56" t="s">
        <v>106</v>
      </c>
      <c r="P110" s="56" t="s">
        <v>151</v>
      </c>
      <c r="Q110" s="60">
        <v>0.032</v>
      </c>
      <c r="R110" s="13">
        <f t="shared" si="21"/>
        <v>0.44199999999999995</v>
      </c>
      <c r="S110" s="13">
        <v>0.97</v>
      </c>
      <c r="T110" s="14" t="s">
        <v>4</v>
      </c>
      <c r="U110" s="30">
        <f t="shared" si="16"/>
        <v>0.97</v>
      </c>
      <c r="V110" s="14">
        <v>0</v>
      </c>
      <c r="W110" s="13">
        <f t="shared" si="17"/>
        <v>0.97</v>
      </c>
      <c r="X110" s="13">
        <f t="shared" si="18"/>
        <v>0.528</v>
      </c>
      <c r="Y110" s="13">
        <f t="shared" si="11"/>
        <v>0.528</v>
      </c>
      <c r="Z110" s="28" t="s">
        <v>365</v>
      </c>
    </row>
    <row r="111" spans="1:26" s="29" customFormat="1" ht="15">
      <c r="A111" s="14">
        <v>91</v>
      </c>
      <c r="B111" s="3" t="s">
        <v>107</v>
      </c>
      <c r="C111" s="67" t="s">
        <v>155</v>
      </c>
      <c r="D111" s="17">
        <v>0.38</v>
      </c>
      <c r="E111" s="13">
        <v>0.64</v>
      </c>
      <c r="F111" s="14" t="s">
        <v>4</v>
      </c>
      <c r="G111" s="30">
        <f t="shared" si="14"/>
        <v>0.64</v>
      </c>
      <c r="H111" s="14">
        <v>0</v>
      </c>
      <c r="I111" s="13">
        <f t="shared" si="15"/>
        <v>0.64</v>
      </c>
      <c r="J111" s="13">
        <f t="shared" si="20"/>
        <v>0.26</v>
      </c>
      <c r="K111" s="13">
        <f t="shared" si="19"/>
        <v>0.26</v>
      </c>
      <c r="L111" s="28" t="s">
        <v>365</v>
      </c>
      <c r="M111" s="20"/>
      <c r="N111" s="55">
        <v>91</v>
      </c>
      <c r="O111" s="56" t="s">
        <v>107</v>
      </c>
      <c r="P111" s="56" t="s">
        <v>155</v>
      </c>
      <c r="Q111" s="60">
        <v>0.08</v>
      </c>
      <c r="R111" s="13">
        <f t="shared" si="21"/>
        <v>0.46</v>
      </c>
      <c r="S111" s="13">
        <v>0.64</v>
      </c>
      <c r="T111" s="14" t="s">
        <v>4</v>
      </c>
      <c r="U111" s="30">
        <f t="shared" si="16"/>
        <v>0.64</v>
      </c>
      <c r="V111" s="14">
        <v>0</v>
      </c>
      <c r="W111" s="13">
        <f t="shared" si="17"/>
        <v>0.64</v>
      </c>
      <c r="X111" s="13">
        <f t="shared" si="18"/>
        <v>0.18</v>
      </c>
      <c r="Y111" s="13">
        <f t="shared" si="11"/>
        <v>0.18</v>
      </c>
      <c r="Z111" s="28" t="s">
        <v>365</v>
      </c>
    </row>
    <row r="112" spans="1:26" s="32" customFormat="1" ht="15">
      <c r="A112" s="14">
        <v>92</v>
      </c>
      <c r="B112" s="3" t="s">
        <v>108</v>
      </c>
      <c r="C112" s="67" t="s">
        <v>155</v>
      </c>
      <c r="D112" s="17">
        <v>1.05</v>
      </c>
      <c r="E112" s="13">
        <v>2.97</v>
      </c>
      <c r="F112" s="14" t="s">
        <v>4</v>
      </c>
      <c r="G112" s="30">
        <f t="shared" si="14"/>
        <v>2.97</v>
      </c>
      <c r="H112" s="14">
        <v>0</v>
      </c>
      <c r="I112" s="13">
        <f t="shared" si="15"/>
        <v>2.97</v>
      </c>
      <c r="J112" s="13">
        <f t="shared" si="20"/>
        <v>1.9200000000000002</v>
      </c>
      <c r="K112" s="13">
        <f t="shared" si="19"/>
        <v>1.9200000000000002</v>
      </c>
      <c r="L112" s="28" t="s">
        <v>365</v>
      </c>
      <c r="M112" s="20"/>
      <c r="N112" s="55">
        <v>92</v>
      </c>
      <c r="O112" s="56" t="s">
        <v>108</v>
      </c>
      <c r="P112" s="56" t="s">
        <v>155</v>
      </c>
      <c r="Q112" s="60">
        <v>0.858</v>
      </c>
      <c r="R112" s="13">
        <f t="shared" si="21"/>
        <v>1.908</v>
      </c>
      <c r="S112" s="13">
        <v>2.97</v>
      </c>
      <c r="T112" s="14" t="s">
        <v>4</v>
      </c>
      <c r="U112" s="30">
        <f t="shared" si="16"/>
        <v>2.97</v>
      </c>
      <c r="V112" s="14">
        <v>0</v>
      </c>
      <c r="W112" s="13">
        <f t="shared" si="17"/>
        <v>2.97</v>
      </c>
      <c r="X112" s="13">
        <f t="shared" si="18"/>
        <v>1.0620000000000003</v>
      </c>
      <c r="Y112" s="13">
        <f t="shared" si="11"/>
        <v>1.0620000000000003</v>
      </c>
      <c r="Z112" s="28" t="s">
        <v>365</v>
      </c>
    </row>
    <row r="113" spans="1:26" s="29" customFormat="1" ht="15">
      <c r="A113" s="14">
        <v>93</v>
      </c>
      <c r="B113" s="3" t="s">
        <v>109</v>
      </c>
      <c r="C113" s="67" t="s">
        <v>151</v>
      </c>
      <c r="D113" s="17">
        <v>0.6</v>
      </c>
      <c r="E113" s="13">
        <v>2.32</v>
      </c>
      <c r="F113" s="14" t="s">
        <v>4</v>
      </c>
      <c r="G113" s="30">
        <f t="shared" si="14"/>
        <v>2.32</v>
      </c>
      <c r="H113" s="14">
        <v>0</v>
      </c>
      <c r="I113" s="13">
        <f t="shared" si="15"/>
        <v>2.32</v>
      </c>
      <c r="J113" s="13">
        <f t="shared" si="20"/>
        <v>1.7199999999999998</v>
      </c>
      <c r="K113" s="13">
        <f t="shared" si="19"/>
        <v>1.7199999999999998</v>
      </c>
      <c r="L113" s="28" t="s">
        <v>365</v>
      </c>
      <c r="M113" s="20"/>
      <c r="N113" s="55">
        <v>93</v>
      </c>
      <c r="O113" s="56" t="s">
        <v>109</v>
      </c>
      <c r="P113" s="56" t="s">
        <v>151</v>
      </c>
      <c r="Q113" s="60">
        <v>0.42</v>
      </c>
      <c r="R113" s="13">
        <f t="shared" si="21"/>
        <v>1.02</v>
      </c>
      <c r="S113" s="13">
        <v>2.32</v>
      </c>
      <c r="T113" s="14" t="s">
        <v>4</v>
      </c>
      <c r="U113" s="30">
        <f t="shared" si="16"/>
        <v>2.32</v>
      </c>
      <c r="V113" s="14">
        <v>0</v>
      </c>
      <c r="W113" s="13">
        <f t="shared" si="17"/>
        <v>2.32</v>
      </c>
      <c r="X113" s="13">
        <f t="shared" si="18"/>
        <v>1.2999999999999998</v>
      </c>
      <c r="Y113" s="13">
        <f t="shared" si="11"/>
        <v>1.2999999999999998</v>
      </c>
      <c r="Z113" s="28" t="s">
        <v>365</v>
      </c>
    </row>
    <row r="114" spans="1:26" s="29" customFormat="1" ht="28.5">
      <c r="A114" s="14">
        <v>94</v>
      </c>
      <c r="B114" s="3" t="s">
        <v>110</v>
      </c>
      <c r="C114" s="67" t="s">
        <v>151</v>
      </c>
      <c r="D114" s="79">
        <v>0.16</v>
      </c>
      <c r="E114" s="13">
        <v>1.4</v>
      </c>
      <c r="F114" s="14" t="s">
        <v>4</v>
      </c>
      <c r="G114" s="30">
        <f t="shared" si="14"/>
        <v>1.4</v>
      </c>
      <c r="H114" s="14">
        <v>0</v>
      </c>
      <c r="I114" s="13">
        <f t="shared" si="15"/>
        <v>1.4</v>
      </c>
      <c r="J114" s="13">
        <f t="shared" si="20"/>
        <v>1.24</v>
      </c>
      <c r="K114" s="13">
        <f t="shared" si="19"/>
        <v>1.24</v>
      </c>
      <c r="L114" s="28" t="s">
        <v>365</v>
      </c>
      <c r="M114" s="20"/>
      <c r="N114" s="55">
        <v>94</v>
      </c>
      <c r="O114" s="56" t="s">
        <v>110</v>
      </c>
      <c r="P114" s="56" t="s">
        <v>151</v>
      </c>
      <c r="Q114" s="60"/>
      <c r="R114" s="13">
        <f t="shared" si="21"/>
        <v>0.16</v>
      </c>
      <c r="S114" s="13">
        <v>1.4</v>
      </c>
      <c r="T114" s="14" t="s">
        <v>4</v>
      </c>
      <c r="U114" s="30">
        <f t="shared" si="16"/>
        <v>1.4</v>
      </c>
      <c r="V114" s="14">
        <v>0</v>
      </c>
      <c r="W114" s="13">
        <f t="shared" si="17"/>
        <v>1.4</v>
      </c>
      <c r="X114" s="13">
        <f t="shared" si="18"/>
        <v>1.24</v>
      </c>
      <c r="Y114" s="13">
        <f t="shared" si="11"/>
        <v>1.24</v>
      </c>
      <c r="Z114" s="28" t="s">
        <v>365</v>
      </c>
    </row>
    <row r="115" spans="1:26" s="29" customFormat="1" ht="28.5">
      <c r="A115" s="14">
        <v>95</v>
      </c>
      <c r="B115" s="3" t="s">
        <v>111</v>
      </c>
      <c r="C115" s="67" t="s">
        <v>151</v>
      </c>
      <c r="D115" s="79">
        <v>0.36</v>
      </c>
      <c r="E115" s="13">
        <v>1.4</v>
      </c>
      <c r="F115" s="14" t="s">
        <v>4</v>
      </c>
      <c r="G115" s="30">
        <f t="shared" si="14"/>
        <v>1.4</v>
      </c>
      <c r="H115" s="14">
        <v>0</v>
      </c>
      <c r="I115" s="13">
        <f t="shared" si="15"/>
        <v>1.4</v>
      </c>
      <c r="J115" s="13">
        <f t="shared" si="20"/>
        <v>1.04</v>
      </c>
      <c r="K115" s="13">
        <f t="shared" si="19"/>
        <v>1.04</v>
      </c>
      <c r="L115" s="28" t="s">
        <v>365</v>
      </c>
      <c r="M115" s="20"/>
      <c r="N115" s="55">
        <v>95</v>
      </c>
      <c r="O115" s="56" t="s">
        <v>111</v>
      </c>
      <c r="P115" s="56" t="s">
        <v>151</v>
      </c>
      <c r="Q115" s="60"/>
      <c r="R115" s="13">
        <f t="shared" si="21"/>
        <v>0.36</v>
      </c>
      <c r="S115" s="13">
        <v>1.4</v>
      </c>
      <c r="T115" s="14" t="s">
        <v>4</v>
      </c>
      <c r="U115" s="30">
        <f t="shared" si="16"/>
        <v>1.4</v>
      </c>
      <c r="V115" s="14">
        <v>0</v>
      </c>
      <c r="W115" s="13">
        <f t="shared" si="17"/>
        <v>1.4</v>
      </c>
      <c r="X115" s="13">
        <f t="shared" si="18"/>
        <v>1.04</v>
      </c>
      <c r="Y115" s="13">
        <f t="shared" si="11"/>
        <v>1.04</v>
      </c>
      <c r="Z115" s="28" t="s">
        <v>365</v>
      </c>
    </row>
    <row r="116" spans="1:26" s="29" customFormat="1" ht="15">
      <c r="A116" s="14">
        <v>96</v>
      </c>
      <c r="B116" s="3" t="s">
        <v>112</v>
      </c>
      <c r="C116" s="67" t="s">
        <v>150</v>
      </c>
      <c r="D116" s="17">
        <v>1</v>
      </c>
      <c r="E116" s="13">
        <v>2.15</v>
      </c>
      <c r="F116" s="14" t="s">
        <v>4</v>
      </c>
      <c r="G116" s="30">
        <f t="shared" si="14"/>
        <v>2.15</v>
      </c>
      <c r="H116" s="14">
        <v>0</v>
      </c>
      <c r="I116" s="13">
        <f t="shared" si="15"/>
        <v>2.15</v>
      </c>
      <c r="J116" s="13">
        <f t="shared" si="20"/>
        <v>1.15</v>
      </c>
      <c r="K116" s="13">
        <f t="shared" si="19"/>
        <v>1.15</v>
      </c>
      <c r="L116" s="28" t="s">
        <v>365</v>
      </c>
      <c r="M116" s="20"/>
      <c r="N116" s="55">
        <v>96</v>
      </c>
      <c r="O116" s="56" t="s">
        <v>112</v>
      </c>
      <c r="P116" s="56" t="s">
        <v>150</v>
      </c>
      <c r="Q116" s="60">
        <v>0.116</v>
      </c>
      <c r="R116" s="13">
        <f t="shared" si="21"/>
        <v>1.116</v>
      </c>
      <c r="S116" s="13">
        <v>2.15</v>
      </c>
      <c r="T116" s="14" t="s">
        <v>4</v>
      </c>
      <c r="U116" s="30">
        <f t="shared" si="16"/>
        <v>2.15</v>
      </c>
      <c r="V116" s="14">
        <v>0</v>
      </c>
      <c r="W116" s="13">
        <f t="shared" si="17"/>
        <v>2.15</v>
      </c>
      <c r="X116" s="13">
        <f t="shared" si="18"/>
        <v>1.0339999999999998</v>
      </c>
      <c r="Y116" s="13">
        <f aca="true" t="shared" si="22" ref="Y116:Y154">X116</f>
        <v>1.0339999999999998</v>
      </c>
      <c r="Z116" s="28" t="s">
        <v>365</v>
      </c>
    </row>
    <row r="117" spans="1:26" s="29" customFormat="1" ht="15">
      <c r="A117" s="14">
        <v>97</v>
      </c>
      <c r="B117" s="3" t="s">
        <v>113</v>
      </c>
      <c r="C117" s="67" t="s">
        <v>151</v>
      </c>
      <c r="D117" s="79">
        <v>0.03</v>
      </c>
      <c r="E117" s="13">
        <v>0.74</v>
      </c>
      <c r="F117" s="14" t="s">
        <v>4</v>
      </c>
      <c r="G117" s="30">
        <f t="shared" si="14"/>
        <v>0.74</v>
      </c>
      <c r="H117" s="14">
        <v>0</v>
      </c>
      <c r="I117" s="13">
        <f t="shared" si="15"/>
        <v>0.74</v>
      </c>
      <c r="J117" s="13">
        <f t="shared" si="20"/>
        <v>0.71</v>
      </c>
      <c r="K117" s="13">
        <f t="shared" si="19"/>
        <v>0.71</v>
      </c>
      <c r="L117" s="28" t="s">
        <v>365</v>
      </c>
      <c r="M117" s="20"/>
      <c r="N117" s="55">
        <v>97</v>
      </c>
      <c r="O117" s="56" t="s">
        <v>113</v>
      </c>
      <c r="P117" s="56" t="s">
        <v>151</v>
      </c>
      <c r="Q117" s="60"/>
      <c r="R117" s="13">
        <f t="shared" si="21"/>
        <v>0.03</v>
      </c>
      <c r="S117" s="13">
        <v>0.74</v>
      </c>
      <c r="T117" s="14" t="s">
        <v>4</v>
      </c>
      <c r="U117" s="30">
        <f t="shared" si="16"/>
        <v>0.74</v>
      </c>
      <c r="V117" s="14">
        <v>0</v>
      </c>
      <c r="W117" s="13">
        <f t="shared" si="17"/>
        <v>0.74</v>
      </c>
      <c r="X117" s="13">
        <f t="shared" si="18"/>
        <v>0.71</v>
      </c>
      <c r="Y117" s="13">
        <f t="shared" si="22"/>
        <v>0.71</v>
      </c>
      <c r="Z117" s="28" t="s">
        <v>365</v>
      </c>
    </row>
    <row r="118" spans="1:26" s="29" customFormat="1" ht="15">
      <c r="A118" s="14">
        <v>98</v>
      </c>
      <c r="B118" s="3" t="s">
        <v>114</v>
      </c>
      <c r="C118" s="67" t="s">
        <v>151</v>
      </c>
      <c r="D118" s="17">
        <v>0.27</v>
      </c>
      <c r="E118" s="13">
        <v>2.15</v>
      </c>
      <c r="F118" s="14" t="s">
        <v>4</v>
      </c>
      <c r="G118" s="30">
        <f t="shared" si="14"/>
        <v>2.15</v>
      </c>
      <c r="H118" s="14">
        <v>0</v>
      </c>
      <c r="I118" s="13">
        <f t="shared" si="15"/>
        <v>2.15</v>
      </c>
      <c r="J118" s="13">
        <f t="shared" si="20"/>
        <v>1.88</v>
      </c>
      <c r="K118" s="13">
        <f t="shared" si="19"/>
        <v>1.88</v>
      </c>
      <c r="L118" s="28" t="s">
        <v>365</v>
      </c>
      <c r="M118" s="20"/>
      <c r="N118" s="55">
        <v>98</v>
      </c>
      <c r="O118" s="56" t="s">
        <v>114</v>
      </c>
      <c r="P118" s="56" t="s">
        <v>151</v>
      </c>
      <c r="Q118" s="60">
        <v>0.015</v>
      </c>
      <c r="R118" s="13">
        <f t="shared" si="21"/>
        <v>0.28500000000000003</v>
      </c>
      <c r="S118" s="13">
        <v>2.15</v>
      </c>
      <c r="T118" s="14" t="s">
        <v>4</v>
      </c>
      <c r="U118" s="30">
        <f t="shared" si="16"/>
        <v>2.15</v>
      </c>
      <c r="V118" s="14">
        <v>0</v>
      </c>
      <c r="W118" s="13">
        <f t="shared" si="17"/>
        <v>2.15</v>
      </c>
      <c r="X118" s="13">
        <f t="shared" si="18"/>
        <v>1.8649999999999998</v>
      </c>
      <c r="Y118" s="13">
        <f t="shared" si="22"/>
        <v>1.8649999999999998</v>
      </c>
      <c r="Z118" s="28" t="s">
        <v>365</v>
      </c>
    </row>
    <row r="119" spans="1:26" s="29" customFormat="1" ht="15">
      <c r="A119" s="14">
        <v>99</v>
      </c>
      <c r="B119" s="3" t="s">
        <v>115</v>
      </c>
      <c r="C119" s="67" t="s">
        <v>156</v>
      </c>
      <c r="D119" s="17">
        <v>0.53</v>
      </c>
      <c r="E119" s="13">
        <v>2.15</v>
      </c>
      <c r="F119" s="14" t="s">
        <v>4</v>
      </c>
      <c r="G119" s="30">
        <f t="shared" si="14"/>
        <v>2.15</v>
      </c>
      <c r="H119" s="14">
        <v>0</v>
      </c>
      <c r="I119" s="13">
        <f t="shared" si="15"/>
        <v>2.15</v>
      </c>
      <c r="J119" s="13">
        <f t="shared" si="20"/>
        <v>1.6199999999999999</v>
      </c>
      <c r="K119" s="13">
        <f t="shared" si="19"/>
        <v>1.6199999999999999</v>
      </c>
      <c r="L119" s="28" t="s">
        <v>365</v>
      </c>
      <c r="M119" s="20"/>
      <c r="N119" s="55">
        <v>99</v>
      </c>
      <c r="O119" s="56" t="s">
        <v>115</v>
      </c>
      <c r="P119" s="56" t="s">
        <v>156</v>
      </c>
      <c r="Q119" s="60">
        <v>0.009</v>
      </c>
      <c r="R119" s="13">
        <f t="shared" si="21"/>
        <v>0.539</v>
      </c>
      <c r="S119" s="13">
        <v>2.15</v>
      </c>
      <c r="T119" s="14" t="s">
        <v>4</v>
      </c>
      <c r="U119" s="30">
        <f t="shared" si="16"/>
        <v>2.15</v>
      </c>
      <c r="V119" s="14">
        <v>0</v>
      </c>
      <c r="W119" s="13">
        <f t="shared" si="17"/>
        <v>2.15</v>
      </c>
      <c r="X119" s="13">
        <f t="shared" si="18"/>
        <v>1.6109999999999998</v>
      </c>
      <c r="Y119" s="13">
        <f t="shared" si="22"/>
        <v>1.6109999999999998</v>
      </c>
      <c r="Z119" s="28" t="s">
        <v>365</v>
      </c>
    </row>
    <row r="120" spans="1:26" s="32" customFormat="1" ht="15">
      <c r="A120" s="14">
        <v>100</v>
      </c>
      <c r="B120" s="3" t="s">
        <v>116</v>
      </c>
      <c r="C120" s="67" t="s">
        <v>155</v>
      </c>
      <c r="D120" s="17">
        <v>2.3</v>
      </c>
      <c r="E120" s="13">
        <v>3.3</v>
      </c>
      <c r="F120" s="14" t="s">
        <v>4</v>
      </c>
      <c r="G120" s="30">
        <f t="shared" si="14"/>
        <v>3.3</v>
      </c>
      <c r="H120" s="14">
        <v>0</v>
      </c>
      <c r="I120" s="13">
        <f t="shared" si="15"/>
        <v>3.3</v>
      </c>
      <c r="J120" s="13">
        <f t="shared" si="20"/>
        <v>1</v>
      </c>
      <c r="K120" s="13">
        <f t="shared" si="19"/>
        <v>1</v>
      </c>
      <c r="L120" s="28" t="s">
        <v>365</v>
      </c>
      <c r="M120" s="20"/>
      <c r="N120" s="55">
        <v>100</v>
      </c>
      <c r="O120" s="56" t="s">
        <v>116</v>
      </c>
      <c r="P120" s="56" t="s">
        <v>155</v>
      </c>
      <c r="Q120" s="60">
        <v>0.077</v>
      </c>
      <c r="R120" s="13">
        <f t="shared" si="21"/>
        <v>2.377</v>
      </c>
      <c r="S120" s="13">
        <v>3.3</v>
      </c>
      <c r="T120" s="14" t="s">
        <v>4</v>
      </c>
      <c r="U120" s="30">
        <f t="shared" si="16"/>
        <v>3.3</v>
      </c>
      <c r="V120" s="14">
        <v>0</v>
      </c>
      <c r="W120" s="13">
        <f t="shared" si="17"/>
        <v>3.3</v>
      </c>
      <c r="X120" s="13">
        <f t="shared" si="18"/>
        <v>0.923</v>
      </c>
      <c r="Y120" s="13">
        <f t="shared" si="22"/>
        <v>0.923</v>
      </c>
      <c r="Z120" s="28" t="s">
        <v>365</v>
      </c>
    </row>
    <row r="121" spans="1:26" s="32" customFormat="1" ht="15">
      <c r="A121" s="14">
        <v>101</v>
      </c>
      <c r="B121" s="3" t="s">
        <v>117</v>
      </c>
      <c r="C121" s="67" t="s">
        <v>155</v>
      </c>
      <c r="D121" s="17">
        <v>0</v>
      </c>
      <c r="E121" s="13">
        <v>0.74</v>
      </c>
      <c r="F121" s="14" t="s">
        <v>4</v>
      </c>
      <c r="G121" s="30">
        <f t="shared" si="14"/>
        <v>0.74</v>
      </c>
      <c r="H121" s="14">
        <v>0</v>
      </c>
      <c r="I121" s="13">
        <f t="shared" si="15"/>
        <v>0.74</v>
      </c>
      <c r="J121" s="13">
        <f t="shared" si="20"/>
        <v>0.74</v>
      </c>
      <c r="K121" s="13">
        <f t="shared" si="19"/>
        <v>0.74</v>
      </c>
      <c r="L121" s="28" t="s">
        <v>365</v>
      </c>
      <c r="M121" s="20"/>
      <c r="N121" s="55">
        <v>101</v>
      </c>
      <c r="O121" s="56" t="s">
        <v>117</v>
      </c>
      <c r="P121" s="56" t="s">
        <v>155</v>
      </c>
      <c r="Q121" s="60">
        <v>0.018</v>
      </c>
      <c r="R121" s="13">
        <f t="shared" si="21"/>
        <v>0.018</v>
      </c>
      <c r="S121" s="13">
        <v>0.74</v>
      </c>
      <c r="T121" s="14" t="s">
        <v>4</v>
      </c>
      <c r="U121" s="30">
        <f t="shared" si="16"/>
        <v>0.74</v>
      </c>
      <c r="V121" s="14">
        <v>0</v>
      </c>
      <c r="W121" s="13">
        <f t="shared" si="17"/>
        <v>0.74</v>
      </c>
      <c r="X121" s="13">
        <f t="shared" si="18"/>
        <v>0.722</v>
      </c>
      <c r="Y121" s="13">
        <f t="shared" si="22"/>
        <v>0.722</v>
      </c>
      <c r="Z121" s="28" t="s">
        <v>365</v>
      </c>
    </row>
    <row r="122" spans="1:26" s="29" customFormat="1" ht="15">
      <c r="A122" s="66">
        <v>102</v>
      </c>
      <c r="B122" s="67" t="s">
        <v>118</v>
      </c>
      <c r="C122" s="67" t="s">
        <v>151</v>
      </c>
      <c r="D122" s="83">
        <v>0.16</v>
      </c>
      <c r="E122" s="17">
        <v>1.1</v>
      </c>
      <c r="F122" s="14" t="s">
        <v>4</v>
      </c>
      <c r="G122" s="68">
        <f t="shared" si="14"/>
        <v>1.1</v>
      </c>
      <c r="H122" s="66">
        <v>0</v>
      </c>
      <c r="I122" s="17">
        <f t="shared" si="15"/>
        <v>1.1</v>
      </c>
      <c r="J122" s="17">
        <f t="shared" si="20"/>
        <v>0.9400000000000001</v>
      </c>
      <c r="K122" s="17">
        <f t="shared" si="19"/>
        <v>0.9400000000000001</v>
      </c>
      <c r="L122" s="28" t="s">
        <v>365</v>
      </c>
      <c r="N122" s="69">
        <v>102</v>
      </c>
      <c r="O122" s="70" t="s">
        <v>118</v>
      </c>
      <c r="P122" s="70" t="s">
        <v>151</v>
      </c>
      <c r="Q122" s="60">
        <v>0.816</v>
      </c>
      <c r="R122" s="13">
        <f t="shared" si="21"/>
        <v>0.976</v>
      </c>
      <c r="S122" s="17">
        <v>1.1</v>
      </c>
      <c r="T122" s="14" t="s">
        <v>4</v>
      </c>
      <c r="U122" s="68">
        <f t="shared" si="16"/>
        <v>1.1</v>
      </c>
      <c r="V122" s="66">
        <v>0</v>
      </c>
      <c r="W122" s="17">
        <f t="shared" si="17"/>
        <v>1.1</v>
      </c>
      <c r="X122" s="17">
        <f t="shared" si="18"/>
        <v>0.12400000000000011</v>
      </c>
      <c r="Y122" s="17">
        <f t="shared" si="22"/>
        <v>0.12400000000000011</v>
      </c>
      <c r="Z122" s="28" t="s">
        <v>365</v>
      </c>
    </row>
    <row r="123" spans="1:26" s="29" customFormat="1" ht="15">
      <c r="A123" s="14">
        <v>103</v>
      </c>
      <c r="B123" s="3" t="s">
        <v>119</v>
      </c>
      <c r="C123" s="67" t="s">
        <v>156</v>
      </c>
      <c r="D123" s="17">
        <v>0.16</v>
      </c>
      <c r="E123" s="13">
        <v>1.43</v>
      </c>
      <c r="F123" s="14" t="s">
        <v>4</v>
      </c>
      <c r="G123" s="30">
        <v>1.6</v>
      </c>
      <c r="H123" s="14">
        <v>0</v>
      </c>
      <c r="I123" s="13">
        <f t="shared" si="15"/>
        <v>1.6</v>
      </c>
      <c r="J123" s="13">
        <f t="shared" si="20"/>
        <v>1.4400000000000002</v>
      </c>
      <c r="K123" s="13">
        <f t="shared" si="19"/>
        <v>1.4400000000000002</v>
      </c>
      <c r="L123" s="28" t="s">
        <v>365</v>
      </c>
      <c r="M123" s="20"/>
      <c r="N123" s="55">
        <v>103</v>
      </c>
      <c r="O123" s="56" t="s">
        <v>119</v>
      </c>
      <c r="P123" s="56" t="s">
        <v>156</v>
      </c>
      <c r="Q123" s="60">
        <v>1.385</v>
      </c>
      <c r="R123" s="13">
        <f t="shared" si="21"/>
        <v>1.545</v>
      </c>
      <c r="S123" s="13">
        <v>1.6</v>
      </c>
      <c r="T123" s="14" t="s">
        <v>4</v>
      </c>
      <c r="U123" s="30">
        <f t="shared" si="16"/>
        <v>1.6</v>
      </c>
      <c r="V123" s="14">
        <v>0</v>
      </c>
      <c r="W123" s="13">
        <f t="shared" si="17"/>
        <v>1.6</v>
      </c>
      <c r="X123" s="13">
        <f t="shared" si="18"/>
        <v>0.05500000000000016</v>
      </c>
      <c r="Y123" s="13">
        <f t="shared" si="22"/>
        <v>0.05500000000000016</v>
      </c>
      <c r="Z123" s="28" t="s">
        <v>365</v>
      </c>
    </row>
    <row r="124" spans="1:26" s="29" customFormat="1" ht="15">
      <c r="A124" s="14">
        <v>104</v>
      </c>
      <c r="B124" s="3" t="s">
        <v>120</v>
      </c>
      <c r="C124" s="67" t="s">
        <v>151</v>
      </c>
      <c r="D124" s="79">
        <v>0.17</v>
      </c>
      <c r="E124" s="13">
        <v>0.7</v>
      </c>
      <c r="F124" s="14" t="s">
        <v>4</v>
      </c>
      <c r="G124" s="30">
        <f t="shared" si="14"/>
        <v>0.7</v>
      </c>
      <c r="H124" s="14">
        <v>0</v>
      </c>
      <c r="I124" s="13">
        <f t="shared" si="15"/>
        <v>0.7</v>
      </c>
      <c r="J124" s="13">
        <f t="shared" si="20"/>
        <v>0.5299999999999999</v>
      </c>
      <c r="K124" s="13">
        <f t="shared" si="19"/>
        <v>0.5299999999999999</v>
      </c>
      <c r="L124" s="28" t="s">
        <v>365</v>
      </c>
      <c r="M124" s="20"/>
      <c r="N124" s="55">
        <v>104</v>
      </c>
      <c r="O124" s="56" t="s">
        <v>120</v>
      </c>
      <c r="P124" s="56" t="s">
        <v>151</v>
      </c>
      <c r="Q124" s="60">
        <v>0.033</v>
      </c>
      <c r="R124" s="13">
        <f t="shared" si="21"/>
        <v>0.203</v>
      </c>
      <c r="S124" s="13">
        <v>0.7</v>
      </c>
      <c r="T124" s="14" t="s">
        <v>4</v>
      </c>
      <c r="U124" s="30">
        <f t="shared" si="16"/>
        <v>0.7</v>
      </c>
      <c r="V124" s="14">
        <v>0</v>
      </c>
      <c r="W124" s="13">
        <f t="shared" si="17"/>
        <v>0.7</v>
      </c>
      <c r="X124" s="13">
        <f t="shared" si="18"/>
        <v>0.49699999999999994</v>
      </c>
      <c r="Y124" s="13">
        <f t="shared" si="22"/>
        <v>0.49699999999999994</v>
      </c>
      <c r="Z124" s="28" t="s">
        <v>365</v>
      </c>
    </row>
    <row r="125" spans="1:26" s="29" customFormat="1" ht="15">
      <c r="A125" s="14">
        <v>105</v>
      </c>
      <c r="B125" s="3" t="s">
        <v>121</v>
      </c>
      <c r="C125" s="67" t="s">
        <v>155</v>
      </c>
      <c r="D125" s="17">
        <v>0.5</v>
      </c>
      <c r="E125" s="13">
        <v>2.3</v>
      </c>
      <c r="F125" s="14" t="s">
        <v>4</v>
      </c>
      <c r="G125" s="30">
        <f t="shared" si="14"/>
        <v>2.3</v>
      </c>
      <c r="H125" s="14">
        <v>0</v>
      </c>
      <c r="I125" s="13">
        <f t="shared" si="15"/>
        <v>2.3</v>
      </c>
      <c r="J125" s="13">
        <f t="shared" si="20"/>
        <v>1.7999999999999998</v>
      </c>
      <c r="K125" s="13">
        <f t="shared" si="19"/>
        <v>1.7999999999999998</v>
      </c>
      <c r="L125" s="28" t="s">
        <v>365</v>
      </c>
      <c r="M125" s="20"/>
      <c r="N125" s="55">
        <v>105</v>
      </c>
      <c r="O125" s="56" t="s">
        <v>121</v>
      </c>
      <c r="P125" s="56" t="s">
        <v>155</v>
      </c>
      <c r="Q125" s="60"/>
      <c r="R125" s="13">
        <f t="shared" si="21"/>
        <v>0.5</v>
      </c>
      <c r="S125" s="13">
        <v>2.3</v>
      </c>
      <c r="T125" s="14" t="s">
        <v>4</v>
      </c>
      <c r="U125" s="30">
        <f t="shared" si="16"/>
        <v>2.3</v>
      </c>
      <c r="V125" s="14">
        <v>0</v>
      </c>
      <c r="W125" s="13">
        <f t="shared" si="17"/>
        <v>2.3</v>
      </c>
      <c r="X125" s="13">
        <f t="shared" si="18"/>
        <v>1.7999999999999998</v>
      </c>
      <c r="Y125" s="13">
        <f t="shared" si="22"/>
        <v>1.7999999999999998</v>
      </c>
      <c r="Z125" s="28" t="s">
        <v>365</v>
      </c>
    </row>
    <row r="126" spans="1:26" s="29" customFormat="1" ht="15">
      <c r="A126" s="14">
        <v>106</v>
      </c>
      <c r="B126" s="3" t="s">
        <v>122</v>
      </c>
      <c r="C126" s="67" t="s">
        <v>151</v>
      </c>
      <c r="D126" s="17">
        <v>0.4</v>
      </c>
      <c r="E126" s="13">
        <v>1.31</v>
      </c>
      <c r="F126" s="14" t="s">
        <v>4</v>
      </c>
      <c r="G126" s="30">
        <f t="shared" si="14"/>
        <v>1.31</v>
      </c>
      <c r="H126" s="14">
        <v>0</v>
      </c>
      <c r="I126" s="13">
        <f t="shared" si="15"/>
        <v>1.31</v>
      </c>
      <c r="J126" s="13">
        <f t="shared" si="20"/>
        <v>0.91</v>
      </c>
      <c r="K126" s="13">
        <f t="shared" si="19"/>
        <v>0.91</v>
      </c>
      <c r="L126" s="28" t="s">
        <v>365</v>
      </c>
      <c r="M126" s="20"/>
      <c r="N126" s="55">
        <v>106</v>
      </c>
      <c r="O126" s="56" t="s">
        <v>122</v>
      </c>
      <c r="P126" s="56" t="s">
        <v>151</v>
      </c>
      <c r="Q126" s="60">
        <v>0.018</v>
      </c>
      <c r="R126" s="13">
        <f t="shared" si="21"/>
        <v>0.41800000000000004</v>
      </c>
      <c r="S126" s="13">
        <v>1.31</v>
      </c>
      <c r="T126" s="14" t="s">
        <v>4</v>
      </c>
      <c r="U126" s="30">
        <f t="shared" si="16"/>
        <v>1.31</v>
      </c>
      <c r="V126" s="14">
        <v>0</v>
      </c>
      <c r="W126" s="13">
        <f t="shared" si="17"/>
        <v>1.31</v>
      </c>
      <c r="X126" s="13">
        <f t="shared" si="18"/>
        <v>0.892</v>
      </c>
      <c r="Y126" s="13">
        <f t="shared" si="22"/>
        <v>0.892</v>
      </c>
      <c r="Z126" s="28" t="s">
        <v>365</v>
      </c>
    </row>
    <row r="127" spans="1:26" s="29" customFormat="1" ht="15">
      <c r="A127" s="14">
        <v>107</v>
      </c>
      <c r="B127" s="3" t="s">
        <v>123</v>
      </c>
      <c r="C127" s="67" t="s">
        <v>154</v>
      </c>
      <c r="D127" s="17">
        <v>0.39</v>
      </c>
      <c r="E127" s="13">
        <v>1.43</v>
      </c>
      <c r="F127" s="14" t="s">
        <v>4</v>
      </c>
      <c r="G127" s="30">
        <f t="shared" si="14"/>
        <v>1.43</v>
      </c>
      <c r="H127" s="14">
        <v>0</v>
      </c>
      <c r="I127" s="13">
        <f t="shared" si="15"/>
        <v>1.43</v>
      </c>
      <c r="J127" s="13">
        <f t="shared" si="20"/>
        <v>1.04</v>
      </c>
      <c r="K127" s="13">
        <f t="shared" si="19"/>
        <v>1.04</v>
      </c>
      <c r="L127" s="28" t="s">
        <v>365</v>
      </c>
      <c r="M127" s="20"/>
      <c r="N127" s="55">
        <v>107</v>
      </c>
      <c r="O127" s="56" t="s">
        <v>123</v>
      </c>
      <c r="P127" s="56" t="s">
        <v>154</v>
      </c>
      <c r="Q127" s="60">
        <v>0.024</v>
      </c>
      <c r="R127" s="13">
        <f t="shared" si="21"/>
        <v>0.41400000000000003</v>
      </c>
      <c r="S127" s="13">
        <v>1.43</v>
      </c>
      <c r="T127" s="14" t="s">
        <v>4</v>
      </c>
      <c r="U127" s="30">
        <f t="shared" si="16"/>
        <v>1.43</v>
      </c>
      <c r="V127" s="14">
        <v>0</v>
      </c>
      <c r="W127" s="13">
        <f t="shared" si="17"/>
        <v>1.43</v>
      </c>
      <c r="X127" s="13">
        <f t="shared" si="18"/>
        <v>1.016</v>
      </c>
      <c r="Y127" s="13">
        <f t="shared" si="22"/>
        <v>1.016</v>
      </c>
      <c r="Z127" s="28" t="s">
        <v>365</v>
      </c>
    </row>
    <row r="128" spans="1:26" s="29" customFormat="1" ht="15">
      <c r="A128" s="14">
        <v>108</v>
      </c>
      <c r="B128" s="3" t="s">
        <v>124</v>
      </c>
      <c r="C128" s="67" t="s">
        <v>151</v>
      </c>
      <c r="D128" s="79">
        <v>0.56</v>
      </c>
      <c r="E128" s="13">
        <v>0.94</v>
      </c>
      <c r="F128" s="14" t="s">
        <v>4</v>
      </c>
      <c r="G128" s="30">
        <f t="shared" si="14"/>
        <v>0.94</v>
      </c>
      <c r="H128" s="14">
        <v>0</v>
      </c>
      <c r="I128" s="13">
        <f t="shared" si="15"/>
        <v>0.94</v>
      </c>
      <c r="J128" s="13">
        <f t="shared" si="20"/>
        <v>0.3799999999999999</v>
      </c>
      <c r="K128" s="13">
        <f t="shared" si="19"/>
        <v>0.3799999999999999</v>
      </c>
      <c r="L128" s="28" t="s">
        <v>365</v>
      </c>
      <c r="M128" s="20"/>
      <c r="N128" s="55">
        <v>108</v>
      </c>
      <c r="O128" s="56" t="s">
        <v>124</v>
      </c>
      <c r="P128" s="56" t="s">
        <v>151</v>
      </c>
      <c r="Q128" s="60">
        <v>0.038</v>
      </c>
      <c r="R128" s="13">
        <f t="shared" si="21"/>
        <v>0.5980000000000001</v>
      </c>
      <c r="S128" s="13">
        <v>0.94</v>
      </c>
      <c r="T128" s="14" t="s">
        <v>4</v>
      </c>
      <c r="U128" s="30">
        <f t="shared" si="16"/>
        <v>0.94</v>
      </c>
      <c r="V128" s="14">
        <v>0</v>
      </c>
      <c r="W128" s="13">
        <f t="shared" si="17"/>
        <v>0.94</v>
      </c>
      <c r="X128" s="13">
        <f t="shared" si="18"/>
        <v>0.34199999999999986</v>
      </c>
      <c r="Y128" s="13">
        <f t="shared" si="22"/>
        <v>0.34199999999999986</v>
      </c>
      <c r="Z128" s="28" t="s">
        <v>365</v>
      </c>
    </row>
    <row r="129" spans="1:26" s="29" customFormat="1" ht="15">
      <c r="A129" s="14">
        <v>109</v>
      </c>
      <c r="B129" s="3" t="s">
        <v>125</v>
      </c>
      <c r="C129" s="67" t="s">
        <v>156</v>
      </c>
      <c r="D129" s="17">
        <v>0.58</v>
      </c>
      <c r="E129" s="13">
        <v>1.15</v>
      </c>
      <c r="F129" s="14" t="s">
        <v>4</v>
      </c>
      <c r="G129" s="30">
        <f t="shared" si="14"/>
        <v>1.15</v>
      </c>
      <c r="H129" s="14">
        <v>0</v>
      </c>
      <c r="I129" s="13">
        <f t="shared" si="15"/>
        <v>1.15</v>
      </c>
      <c r="J129" s="13">
        <f t="shared" si="20"/>
        <v>0.57</v>
      </c>
      <c r="K129" s="13">
        <f t="shared" si="19"/>
        <v>0.57</v>
      </c>
      <c r="L129" s="28" t="s">
        <v>365</v>
      </c>
      <c r="M129" s="20"/>
      <c r="N129" s="55">
        <v>109</v>
      </c>
      <c r="O129" s="56" t="s">
        <v>125</v>
      </c>
      <c r="P129" s="56" t="s">
        <v>156</v>
      </c>
      <c r="Q129" s="60">
        <v>0.009</v>
      </c>
      <c r="R129" s="13">
        <f t="shared" si="21"/>
        <v>0.589</v>
      </c>
      <c r="S129" s="13">
        <v>1.15</v>
      </c>
      <c r="T129" s="14" t="s">
        <v>4</v>
      </c>
      <c r="U129" s="30">
        <f t="shared" si="16"/>
        <v>1.15</v>
      </c>
      <c r="V129" s="14">
        <v>0</v>
      </c>
      <c r="W129" s="13">
        <f t="shared" si="17"/>
        <v>1.15</v>
      </c>
      <c r="X129" s="13">
        <f t="shared" si="18"/>
        <v>0.5609999999999999</v>
      </c>
      <c r="Y129" s="13">
        <f t="shared" si="22"/>
        <v>0.5609999999999999</v>
      </c>
      <c r="Z129" s="28" t="s">
        <v>365</v>
      </c>
    </row>
    <row r="130" spans="1:26" s="29" customFormat="1" ht="15">
      <c r="A130" s="14">
        <v>110</v>
      </c>
      <c r="B130" s="3" t="s">
        <v>126</v>
      </c>
      <c r="C130" s="67" t="s">
        <v>151</v>
      </c>
      <c r="D130" s="17">
        <v>0.3</v>
      </c>
      <c r="E130" s="13">
        <v>1.25</v>
      </c>
      <c r="F130" s="14" t="s">
        <v>4</v>
      </c>
      <c r="G130" s="30">
        <f t="shared" si="14"/>
        <v>1.25</v>
      </c>
      <c r="H130" s="14">
        <v>0</v>
      </c>
      <c r="I130" s="13">
        <f t="shared" si="15"/>
        <v>1.25</v>
      </c>
      <c r="J130" s="13">
        <f t="shared" si="20"/>
        <v>0.95</v>
      </c>
      <c r="K130" s="13">
        <f t="shared" si="19"/>
        <v>0.95</v>
      </c>
      <c r="L130" s="28" t="s">
        <v>365</v>
      </c>
      <c r="M130" s="20"/>
      <c r="N130" s="55">
        <v>110</v>
      </c>
      <c r="O130" s="56" t="s">
        <v>126</v>
      </c>
      <c r="P130" s="56" t="s">
        <v>151</v>
      </c>
      <c r="Q130" s="60"/>
      <c r="R130" s="13">
        <f t="shared" si="21"/>
        <v>0.3</v>
      </c>
      <c r="S130" s="13">
        <v>1.25</v>
      </c>
      <c r="T130" s="14" t="s">
        <v>4</v>
      </c>
      <c r="U130" s="30">
        <f t="shared" si="16"/>
        <v>1.25</v>
      </c>
      <c r="V130" s="14">
        <v>0</v>
      </c>
      <c r="W130" s="13">
        <f t="shared" si="17"/>
        <v>1.25</v>
      </c>
      <c r="X130" s="13">
        <f t="shared" si="18"/>
        <v>0.95</v>
      </c>
      <c r="Y130" s="13">
        <f t="shared" si="22"/>
        <v>0.95</v>
      </c>
      <c r="Z130" s="28" t="s">
        <v>365</v>
      </c>
    </row>
    <row r="131" spans="1:26" s="29" customFormat="1" ht="15">
      <c r="A131" s="14">
        <v>111</v>
      </c>
      <c r="B131" s="3" t="s">
        <v>127</v>
      </c>
      <c r="C131" s="67" t="s">
        <v>151</v>
      </c>
      <c r="D131" s="17">
        <v>0.4</v>
      </c>
      <c r="E131" s="13">
        <v>2.7</v>
      </c>
      <c r="F131" s="14" t="s">
        <v>4</v>
      </c>
      <c r="G131" s="30">
        <f t="shared" si="14"/>
        <v>2.7</v>
      </c>
      <c r="H131" s="14">
        <v>0</v>
      </c>
      <c r="I131" s="13">
        <f t="shared" si="15"/>
        <v>2.7</v>
      </c>
      <c r="J131" s="13">
        <f t="shared" si="20"/>
        <v>2.3000000000000003</v>
      </c>
      <c r="K131" s="13">
        <f t="shared" si="19"/>
        <v>2.3000000000000003</v>
      </c>
      <c r="L131" s="28" t="s">
        <v>365</v>
      </c>
      <c r="M131" s="20"/>
      <c r="N131" s="55">
        <v>111</v>
      </c>
      <c r="O131" s="56" t="s">
        <v>127</v>
      </c>
      <c r="P131" s="56" t="s">
        <v>151</v>
      </c>
      <c r="Q131" s="60">
        <v>0.009</v>
      </c>
      <c r="R131" s="13">
        <f t="shared" si="21"/>
        <v>0.40900000000000003</v>
      </c>
      <c r="S131" s="13">
        <v>2.7</v>
      </c>
      <c r="T131" s="14" t="s">
        <v>4</v>
      </c>
      <c r="U131" s="30">
        <f t="shared" si="16"/>
        <v>2.7</v>
      </c>
      <c r="V131" s="14">
        <v>0</v>
      </c>
      <c r="W131" s="13">
        <f t="shared" si="17"/>
        <v>2.7</v>
      </c>
      <c r="X131" s="13">
        <f t="shared" si="18"/>
        <v>2.2910000000000004</v>
      </c>
      <c r="Y131" s="13">
        <f t="shared" si="22"/>
        <v>2.2910000000000004</v>
      </c>
      <c r="Z131" s="28" t="s">
        <v>365</v>
      </c>
    </row>
    <row r="132" spans="1:26" s="29" customFormat="1" ht="15">
      <c r="A132" s="14">
        <v>112</v>
      </c>
      <c r="B132" s="3" t="s">
        <v>128</v>
      </c>
      <c r="C132" s="67" t="s">
        <v>151</v>
      </c>
      <c r="D132" s="17">
        <v>0.3</v>
      </c>
      <c r="E132" s="13">
        <v>1.43</v>
      </c>
      <c r="F132" s="14" t="s">
        <v>4</v>
      </c>
      <c r="G132" s="30">
        <f t="shared" si="14"/>
        <v>1.43</v>
      </c>
      <c r="H132" s="14">
        <v>0</v>
      </c>
      <c r="I132" s="13">
        <f t="shared" si="15"/>
        <v>1.43</v>
      </c>
      <c r="J132" s="13">
        <f t="shared" si="20"/>
        <v>1.13</v>
      </c>
      <c r="K132" s="13">
        <f t="shared" si="19"/>
        <v>1.13</v>
      </c>
      <c r="L132" s="28" t="s">
        <v>365</v>
      </c>
      <c r="M132" s="20"/>
      <c r="N132" s="55">
        <v>112</v>
      </c>
      <c r="O132" s="56" t="s">
        <v>128</v>
      </c>
      <c r="P132" s="56" t="s">
        <v>151</v>
      </c>
      <c r="Q132" s="60">
        <v>0.058</v>
      </c>
      <c r="R132" s="13">
        <f t="shared" si="21"/>
        <v>0.358</v>
      </c>
      <c r="S132" s="13">
        <v>1.43</v>
      </c>
      <c r="T132" s="14" t="s">
        <v>4</v>
      </c>
      <c r="U132" s="30">
        <f t="shared" si="16"/>
        <v>1.43</v>
      </c>
      <c r="V132" s="14">
        <v>0</v>
      </c>
      <c r="W132" s="13">
        <f t="shared" si="17"/>
        <v>1.43</v>
      </c>
      <c r="X132" s="13">
        <f t="shared" si="18"/>
        <v>1.072</v>
      </c>
      <c r="Y132" s="13">
        <f t="shared" si="22"/>
        <v>1.072</v>
      </c>
      <c r="Z132" s="28" t="s">
        <v>365</v>
      </c>
    </row>
    <row r="133" spans="1:26" s="29" customFormat="1" ht="15">
      <c r="A133" s="14">
        <v>113</v>
      </c>
      <c r="B133" s="3" t="s">
        <v>129</v>
      </c>
      <c r="C133" s="67" t="s">
        <v>151</v>
      </c>
      <c r="D133" s="17">
        <v>0.9</v>
      </c>
      <c r="E133" s="13">
        <v>1.76</v>
      </c>
      <c r="F133" s="14" t="s">
        <v>4</v>
      </c>
      <c r="G133" s="30">
        <f t="shared" si="14"/>
        <v>1.76</v>
      </c>
      <c r="H133" s="14">
        <v>0</v>
      </c>
      <c r="I133" s="13">
        <f t="shared" si="15"/>
        <v>1.76</v>
      </c>
      <c r="J133" s="13">
        <f t="shared" si="20"/>
        <v>0.86</v>
      </c>
      <c r="K133" s="13">
        <f t="shared" si="19"/>
        <v>0.86</v>
      </c>
      <c r="L133" s="28" t="s">
        <v>365</v>
      </c>
      <c r="M133" s="20"/>
      <c r="N133" s="55">
        <v>113</v>
      </c>
      <c r="O133" s="56" t="s">
        <v>129</v>
      </c>
      <c r="P133" s="56" t="s">
        <v>151</v>
      </c>
      <c r="Q133" s="60">
        <v>0.09</v>
      </c>
      <c r="R133" s="13">
        <f t="shared" si="21"/>
        <v>0.99</v>
      </c>
      <c r="S133" s="13">
        <v>1.76</v>
      </c>
      <c r="T133" s="14" t="s">
        <v>4</v>
      </c>
      <c r="U133" s="30">
        <f t="shared" si="16"/>
        <v>1.76</v>
      </c>
      <c r="V133" s="14">
        <v>0</v>
      </c>
      <c r="W133" s="13">
        <f t="shared" si="17"/>
        <v>1.76</v>
      </c>
      <c r="X133" s="13">
        <f t="shared" si="18"/>
        <v>0.77</v>
      </c>
      <c r="Y133" s="13">
        <f t="shared" si="22"/>
        <v>0.77</v>
      </c>
      <c r="Z133" s="28" t="s">
        <v>365</v>
      </c>
    </row>
    <row r="134" spans="1:26" s="29" customFormat="1" ht="15">
      <c r="A134" s="14">
        <v>114</v>
      </c>
      <c r="B134" s="3" t="s">
        <v>130</v>
      </c>
      <c r="C134" s="67" t="s">
        <v>156</v>
      </c>
      <c r="D134" s="17">
        <v>0.22</v>
      </c>
      <c r="E134" s="13">
        <v>1.1</v>
      </c>
      <c r="F134" s="14" t="s">
        <v>4</v>
      </c>
      <c r="G134" s="30">
        <f t="shared" si="14"/>
        <v>1.1</v>
      </c>
      <c r="H134" s="14">
        <v>0</v>
      </c>
      <c r="I134" s="13">
        <f t="shared" si="15"/>
        <v>1.1</v>
      </c>
      <c r="J134" s="13">
        <f t="shared" si="20"/>
        <v>0.8800000000000001</v>
      </c>
      <c r="K134" s="13">
        <f t="shared" si="19"/>
        <v>0.8800000000000001</v>
      </c>
      <c r="L134" s="28" t="s">
        <v>365</v>
      </c>
      <c r="M134" s="20"/>
      <c r="N134" s="55">
        <v>114</v>
      </c>
      <c r="O134" s="56" t="s">
        <v>130</v>
      </c>
      <c r="P134" s="56" t="s">
        <v>156</v>
      </c>
      <c r="Q134" s="60"/>
      <c r="R134" s="13">
        <f t="shared" si="21"/>
        <v>0.22</v>
      </c>
      <c r="S134" s="13">
        <v>1.1</v>
      </c>
      <c r="T134" s="14" t="s">
        <v>4</v>
      </c>
      <c r="U134" s="30">
        <f t="shared" si="16"/>
        <v>1.1</v>
      </c>
      <c r="V134" s="14">
        <v>0</v>
      </c>
      <c r="W134" s="13">
        <f t="shared" si="17"/>
        <v>1.1</v>
      </c>
      <c r="X134" s="13">
        <f t="shared" si="18"/>
        <v>0.8800000000000001</v>
      </c>
      <c r="Y134" s="13">
        <f t="shared" si="22"/>
        <v>0.8800000000000001</v>
      </c>
      <c r="Z134" s="28" t="s">
        <v>365</v>
      </c>
    </row>
    <row r="135" spans="1:26" s="29" customFormat="1" ht="15">
      <c r="A135" s="14">
        <v>115</v>
      </c>
      <c r="B135" s="3" t="s">
        <v>131</v>
      </c>
      <c r="C135" s="67" t="s">
        <v>151</v>
      </c>
      <c r="D135" s="17">
        <v>0.3</v>
      </c>
      <c r="E135" s="13">
        <v>1.4</v>
      </c>
      <c r="F135" s="14" t="s">
        <v>4</v>
      </c>
      <c r="G135" s="30">
        <f t="shared" si="14"/>
        <v>1.4</v>
      </c>
      <c r="H135" s="14">
        <v>0</v>
      </c>
      <c r="I135" s="13">
        <f t="shared" si="15"/>
        <v>1.4</v>
      </c>
      <c r="J135" s="13">
        <f aca="true" t="shared" si="23" ref="J135:J151">I135-D135</f>
        <v>1.0999999999999999</v>
      </c>
      <c r="K135" s="13">
        <f t="shared" si="19"/>
        <v>1.0999999999999999</v>
      </c>
      <c r="L135" s="28" t="s">
        <v>365</v>
      </c>
      <c r="M135" s="20"/>
      <c r="N135" s="55">
        <v>115</v>
      </c>
      <c r="O135" s="56" t="s">
        <v>131</v>
      </c>
      <c r="P135" s="56" t="s">
        <v>151</v>
      </c>
      <c r="Q135" s="60">
        <v>0.004</v>
      </c>
      <c r="R135" s="13">
        <f aca="true" t="shared" si="24" ref="R135:R151">Q135+D135</f>
        <v>0.304</v>
      </c>
      <c r="S135" s="13">
        <v>1.4</v>
      </c>
      <c r="T135" s="14" t="s">
        <v>4</v>
      </c>
      <c r="U135" s="30">
        <f t="shared" si="16"/>
        <v>1.4</v>
      </c>
      <c r="V135" s="14">
        <v>0</v>
      </c>
      <c r="W135" s="13">
        <f t="shared" si="17"/>
        <v>1.4</v>
      </c>
      <c r="X135" s="13">
        <f t="shared" si="18"/>
        <v>1.0959999999999999</v>
      </c>
      <c r="Y135" s="13">
        <f t="shared" si="22"/>
        <v>1.0959999999999999</v>
      </c>
      <c r="Z135" s="28" t="s">
        <v>365</v>
      </c>
    </row>
    <row r="136" spans="1:26" s="29" customFormat="1" ht="15">
      <c r="A136" s="14">
        <v>116</v>
      </c>
      <c r="B136" s="3" t="s">
        <v>132</v>
      </c>
      <c r="C136" s="67" t="s">
        <v>151</v>
      </c>
      <c r="D136" s="17">
        <v>0.35</v>
      </c>
      <c r="E136" s="13">
        <v>1.3</v>
      </c>
      <c r="F136" s="14" t="s">
        <v>4</v>
      </c>
      <c r="G136" s="30">
        <f aca="true" t="shared" si="25" ref="G136:G151">E136</f>
        <v>1.3</v>
      </c>
      <c r="H136" s="14">
        <v>0</v>
      </c>
      <c r="I136" s="13">
        <f aca="true" t="shared" si="26" ref="I136:I151">G136-H136</f>
        <v>1.3</v>
      </c>
      <c r="J136" s="13">
        <f t="shared" si="23"/>
        <v>0.9500000000000001</v>
      </c>
      <c r="K136" s="13">
        <f t="shared" si="19"/>
        <v>0.9500000000000001</v>
      </c>
      <c r="L136" s="28" t="s">
        <v>365</v>
      </c>
      <c r="M136" s="20"/>
      <c r="N136" s="55">
        <v>116</v>
      </c>
      <c r="O136" s="56" t="s">
        <v>132</v>
      </c>
      <c r="P136" s="56" t="s">
        <v>151</v>
      </c>
      <c r="Q136" s="60">
        <v>0.038</v>
      </c>
      <c r="R136" s="13">
        <f t="shared" si="24"/>
        <v>0.38799999999999996</v>
      </c>
      <c r="S136" s="13">
        <v>1.3</v>
      </c>
      <c r="T136" s="14" t="s">
        <v>4</v>
      </c>
      <c r="U136" s="30">
        <f aca="true" t="shared" si="27" ref="U136:U151">S136</f>
        <v>1.3</v>
      </c>
      <c r="V136" s="14">
        <v>0</v>
      </c>
      <c r="W136" s="13">
        <f aca="true" t="shared" si="28" ref="W136:W151">U136-V136</f>
        <v>1.3</v>
      </c>
      <c r="X136" s="13">
        <f aca="true" t="shared" si="29" ref="X136:X151">W136-R136</f>
        <v>0.9120000000000001</v>
      </c>
      <c r="Y136" s="13">
        <f t="shared" si="22"/>
        <v>0.9120000000000001</v>
      </c>
      <c r="Z136" s="28" t="s">
        <v>365</v>
      </c>
    </row>
    <row r="137" spans="1:26" s="29" customFormat="1" ht="15">
      <c r="A137" s="14">
        <v>117</v>
      </c>
      <c r="B137" s="3" t="s">
        <v>133</v>
      </c>
      <c r="C137" s="67" t="s">
        <v>151</v>
      </c>
      <c r="D137" s="17">
        <v>0.6</v>
      </c>
      <c r="E137" s="13">
        <v>1.34</v>
      </c>
      <c r="F137" s="14" t="s">
        <v>4</v>
      </c>
      <c r="G137" s="30">
        <f t="shared" si="25"/>
        <v>1.34</v>
      </c>
      <c r="H137" s="14">
        <v>0</v>
      </c>
      <c r="I137" s="13">
        <f t="shared" si="26"/>
        <v>1.34</v>
      </c>
      <c r="J137" s="13">
        <f t="shared" si="23"/>
        <v>0.7400000000000001</v>
      </c>
      <c r="K137" s="13">
        <f t="shared" si="19"/>
        <v>0.7400000000000001</v>
      </c>
      <c r="L137" s="28" t="s">
        <v>365</v>
      </c>
      <c r="M137" s="20"/>
      <c r="N137" s="55">
        <v>117</v>
      </c>
      <c r="O137" s="56" t="s">
        <v>133</v>
      </c>
      <c r="P137" s="56" t="s">
        <v>151</v>
      </c>
      <c r="Q137" s="60">
        <v>0.015</v>
      </c>
      <c r="R137" s="13">
        <f t="shared" si="24"/>
        <v>0.615</v>
      </c>
      <c r="S137" s="13">
        <v>1.34</v>
      </c>
      <c r="T137" s="14" t="s">
        <v>4</v>
      </c>
      <c r="U137" s="30">
        <f t="shared" si="27"/>
        <v>1.34</v>
      </c>
      <c r="V137" s="14">
        <v>0</v>
      </c>
      <c r="W137" s="13">
        <f t="shared" si="28"/>
        <v>1.34</v>
      </c>
      <c r="X137" s="13">
        <f t="shared" si="29"/>
        <v>0.7250000000000001</v>
      </c>
      <c r="Y137" s="13">
        <f t="shared" si="22"/>
        <v>0.7250000000000001</v>
      </c>
      <c r="Z137" s="28" t="s">
        <v>365</v>
      </c>
    </row>
    <row r="138" spans="1:26" s="29" customFormat="1" ht="15">
      <c r="A138" s="14">
        <v>118</v>
      </c>
      <c r="B138" s="3" t="s">
        <v>134</v>
      </c>
      <c r="C138" s="67" t="s">
        <v>156</v>
      </c>
      <c r="D138" s="17">
        <v>0.44</v>
      </c>
      <c r="E138" s="13">
        <v>0.71</v>
      </c>
      <c r="F138" s="14" t="s">
        <v>4</v>
      </c>
      <c r="G138" s="30">
        <f t="shared" si="25"/>
        <v>0.71</v>
      </c>
      <c r="H138" s="14">
        <v>0</v>
      </c>
      <c r="I138" s="13">
        <f t="shared" si="26"/>
        <v>0.71</v>
      </c>
      <c r="J138" s="13">
        <f t="shared" si="23"/>
        <v>0.26999999999999996</v>
      </c>
      <c r="K138" s="13">
        <f t="shared" si="19"/>
        <v>0.26999999999999996</v>
      </c>
      <c r="L138" s="28" t="s">
        <v>365</v>
      </c>
      <c r="M138" s="20"/>
      <c r="N138" s="55">
        <v>118</v>
      </c>
      <c r="O138" s="56" t="s">
        <v>134</v>
      </c>
      <c r="P138" s="56" t="s">
        <v>156</v>
      </c>
      <c r="Q138" s="60">
        <v>0.009</v>
      </c>
      <c r="R138" s="13">
        <f t="shared" si="24"/>
        <v>0.449</v>
      </c>
      <c r="S138" s="13">
        <v>0.71</v>
      </c>
      <c r="T138" s="14" t="s">
        <v>4</v>
      </c>
      <c r="U138" s="30">
        <f t="shared" si="27"/>
        <v>0.71</v>
      </c>
      <c r="V138" s="14">
        <v>0</v>
      </c>
      <c r="W138" s="13">
        <f t="shared" si="28"/>
        <v>0.71</v>
      </c>
      <c r="X138" s="13">
        <f t="shared" si="29"/>
        <v>0.26099999999999995</v>
      </c>
      <c r="Y138" s="13">
        <f t="shared" si="22"/>
        <v>0.26099999999999995</v>
      </c>
      <c r="Z138" s="28" t="s">
        <v>365</v>
      </c>
    </row>
    <row r="139" spans="1:26" s="29" customFormat="1" ht="15">
      <c r="A139" s="14">
        <v>119</v>
      </c>
      <c r="B139" s="3" t="s">
        <v>135</v>
      </c>
      <c r="C139" s="67" t="s">
        <v>151</v>
      </c>
      <c r="D139" s="17">
        <v>0.3</v>
      </c>
      <c r="E139" s="13">
        <v>1.15</v>
      </c>
      <c r="F139" s="14" t="s">
        <v>4</v>
      </c>
      <c r="G139" s="30">
        <f t="shared" si="25"/>
        <v>1.15</v>
      </c>
      <c r="H139" s="14">
        <v>0</v>
      </c>
      <c r="I139" s="13">
        <f t="shared" si="26"/>
        <v>1.15</v>
      </c>
      <c r="J139" s="13">
        <f t="shared" si="23"/>
        <v>0.8499999999999999</v>
      </c>
      <c r="K139" s="13">
        <f t="shared" si="19"/>
        <v>0.8499999999999999</v>
      </c>
      <c r="L139" s="28" t="s">
        <v>365</v>
      </c>
      <c r="M139" s="20"/>
      <c r="N139" s="55">
        <v>119</v>
      </c>
      <c r="O139" s="56" t="s">
        <v>135</v>
      </c>
      <c r="P139" s="56" t="s">
        <v>151</v>
      </c>
      <c r="Q139" s="60">
        <v>0.009</v>
      </c>
      <c r="R139" s="13">
        <f t="shared" si="24"/>
        <v>0.309</v>
      </c>
      <c r="S139" s="13">
        <v>1.15</v>
      </c>
      <c r="T139" s="14" t="s">
        <v>4</v>
      </c>
      <c r="U139" s="30">
        <f t="shared" si="27"/>
        <v>1.15</v>
      </c>
      <c r="V139" s="14">
        <v>0</v>
      </c>
      <c r="W139" s="13">
        <f t="shared" si="28"/>
        <v>1.15</v>
      </c>
      <c r="X139" s="13">
        <f t="shared" si="29"/>
        <v>0.841</v>
      </c>
      <c r="Y139" s="13">
        <f t="shared" si="22"/>
        <v>0.841</v>
      </c>
      <c r="Z139" s="28" t="s">
        <v>365</v>
      </c>
    </row>
    <row r="140" spans="1:26" s="29" customFormat="1" ht="15">
      <c r="A140" s="14">
        <v>120</v>
      </c>
      <c r="B140" s="3" t="s">
        <v>136</v>
      </c>
      <c r="C140" s="67" t="s">
        <v>151</v>
      </c>
      <c r="D140" s="17">
        <v>0.46</v>
      </c>
      <c r="E140" s="13">
        <v>1.43</v>
      </c>
      <c r="F140" s="14" t="s">
        <v>4</v>
      </c>
      <c r="G140" s="30">
        <f t="shared" si="25"/>
        <v>1.43</v>
      </c>
      <c r="H140" s="14">
        <v>0</v>
      </c>
      <c r="I140" s="13">
        <f t="shared" si="26"/>
        <v>1.43</v>
      </c>
      <c r="J140" s="13">
        <f t="shared" si="23"/>
        <v>0.97</v>
      </c>
      <c r="K140" s="13">
        <f t="shared" si="19"/>
        <v>0.97</v>
      </c>
      <c r="L140" s="28" t="s">
        <v>365</v>
      </c>
      <c r="M140" s="20"/>
      <c r="N140" s="55">
        <v>120</v>
      </c>
      <c r="O140" s="56" t="s">
        <v>136</v>
      </c>
      <c r="P140" s="56" t="s">
        <v>151</v>
      </c>
      <c r="Q140" s="60">
        <v>0.035</v>
      </c>
      <c r="R140" s="13">
        <f t="shared" si="24"/>
        <v>0.495</v>
      </c>
      <c r="S140" s="13">
        <v>1.43</v>
      </c>
      <c r="T140" s="14" t="s">
        <v>4</v>
      </c>
      <c r="U140" s="30">
        <f t="shared" si="27"/>
        <v>1.43</v>
      </c>
      <c r="V140" s="14">
        <v>0</v>
      </c>
      <c r="W140" s="13">
        <f t="shared" si="28"/>
        <v>1.43</v>
      </c>
      <c r="X140" s="13">
        <f t="shared" si="29"/>
        <v>0.9349999999999999</v>
      </c>
      <c r="Y140" s="13">
        <f t="shared" si="22"/>
        <v>0.9349999999999999</v>
      </c>
      <c r="Z140" s="28" t="s">
        <v>365</v>
      </c>
    </row>
    <row r="141" spans="1:26" s="29" customFormat="1" ht="15">
      <c r="A141" s="14">
        <v>121</v>
      </c>
      <c r="B141" s="3" t="s">
        <v>137</v>
      </c>
      <c r="C141" s="67" t="s">
        <v>151</v>
      </c>
      <c r="D141" s="81">
        <v>0.08</v>
      </c>
      <c r="E141" s="13">
        <v>0.7</v>
      </c>
      <c r="F141" s="14" t="s">
        <v>4</v>
      </c>
      <c r="G141" s="30">
        <f t="shared" si="25"/>
        <v>0.7</v>
      </c>
      <c r="H141" s="14">
        <v>0</v>
      </c>
      <c r="I141" s="13">
        <f t="shared" si="26"/>
        <v>0.7</v>
      </c>
      <c r="J141" s="13">
        <f t="shared" si="23"/>
        <v>0.62</v>
      </c>
      <c r="K141" s="13">
        <f t="shared" si="19"/>
        <v>0.62</v>
      </c>
      <c r="L141" s="28" t="s">
        <v>365</v>
      </c>
      <c r="M141" s="20"/>
      <c r="N141" s="55">
        <v>121</v>
      </c>
      <c r="O141" s="56" t="s">
        <v>137</v>
      </c>
      <c r="P141" s="56" t="s">
        <v>151</v>
      </c>
      <c r="Q141" s="60">
        <v>0.008</v>
      </c>
      <c r="R141" s="13">
        <f t="shared" si="24"/>
        <v>0.088</v>
      </c>
      <c r="S141" s="13">
        <v>0.7</v>
      </c>
      <c r="T141" s="14" t="s">
        <v>4</v>
      </c>
      <c r="U141" s="30">
        <f t="shared" si="27"/>
        <v>0.7</v>
      </c>
      <c r="V141" s="14">
        <v>0</v>
      </c>
      <c r="W141" s="13">
        <f t="shared" si="28"/>
        <v>0.7</v>
      </c>
      <c r="X141" s="13">
        <f t="shared" si="29"/>
        <v>0.612</v>
      </c>
      <c r="Y141" s="13">
        <f t="shared" si="22"/>
        <v>0.612</v>
      </c>
      <c r="Z141" s="28" t="s">
        <v>365</v>
      </c>
    </row>
    <row r="142" spans="1:26" s="29" customFormat="1" ht="15">
      <c r="A142" s="14">
        <v>122</v>
      </c>
      <c r="B142" s="3" t="s">
        <v>138</v>
      </c>
      <c r="C142" s="67" t="s">
        <v>156</v>
      </c>
      <c r="D142" s="17">
        <v>0.17</v>
      </c>
      <c r="E142" s="13">
        <v>1.72</v>
      </c>
      <c r="F142" s="14" t="s">
        <v>4</v>
      </c>
      <c r="G142" s="30">
        <f t="shared" si="25"/>
        <v>1.72</v>
      </c>
      <c r="H142" s="14">
        <v>0</v>
      </c>
      <c r="I142" s="13">
        <f t="shared" si="26"/>
        <v>1.72</v>
      </c>
      <c r="J142" s="13">
        <f t="shared" si="23"/>
        <v>1.55</v>
      </c>
      <c r="K142" s="13">
        <f t="shared" si="19"/>
        <v>1.55</v>
      </c>
      <c r="L142" s="28" t="s">
        <v>365</v>
      </c>
      <c r="M142" s="20"/>
      <c r="N142" s="55">
        <v>122</v>
      </c>
      <c r="O142" s="56" t="s">
        <v>138</v>
      </c>
      <c r="P142" s="56" t="s">
        <v>156</v>
      </c>
      <c r="Q142" s="60">
        <v>0.021</v>
      </c>
      <c r="R142" s="13">
        <f t="shared" si="24"/>
        <v>0.191</v>
      </c>
      <c r="S142" s="13">
        <v>1.72</v>
      </c>
      <c r="T142" s="14" t="s">
        <v>4</v>
      </c>
      <c r="U142" s="30">
        <f t="shared" si="27"/>
        <v>1.72</v>
      </c>
      <c r="V142" s="14">
        <v>0</v>
      </c>
      <c r="W142" s="13">
        <f t="shared" si="28"/>
        <v>1.72</v>
      </c>
      <c r="X142" s="13">
        <f t="shared" si="29"/>
        <v>1.529</v>
      </c>
      <c r="Y142" s="13">
        <f t="shared" si="22"/>
        <v>1.529</v>
      </c>
      <c r="Z142" s="28" t="s">
        <v>365</v>
      </c>
    </row>
    <row r="143" spans="1:26" s="29" customFormat="1" ht="15">
      <c r="A143" s="14">
        <v>123</v>
      </c>
      <c r="B143" s="3" t="s">
        <v>139</v>
      </c>
      <c r="C143" s="67" t="s">
        <v>151</v>
      </c>
      <c r="D143" s="17">
        <v>0.2</v>
      </c>
      <c r="E143" s="13">
        <v>1.1</v>
      </c>
      <c r="F143" s="14" t="s">
        <v>4</v>
      </c>
      <c r="G143" s="30">
        <f t="shared" si="25"/>
        <v>1.1</v>
      </c>
      <c r="H143" s="14">
        <v>0</v>
      </c>
      <c r="I143" s="13">
        <f t="shared" si="26"/>
        <v>1.1</v>
      </c>
      <c r="J143" s="13">
        <f t="shared" si="23"/>
        <v>0.9000000000000001</v>
      </c>
      <c r="K143" s="13">
        <f t="shared" si="19"/>
        <v>0.9000000000000001</v>
      </c>
      <c r="L143" s="28" t="s">
        <v>365</v>
      </c>
      <c r="M143" s="20"/>
      <c r="N143" s="55">
        <v>123</v>
      </c>
      <c r="O143" s="56" t="s">
        <v>139</v>
      </c>
      <c r="P143" s="56" t="s">
        <v>151</v>
      </c>
      <c r="Q143" s="60">
        <v>0.017</v>
      </c>
      <c r="R143" s="13">
        <f t="shared" si="24"/>
        <v>0.21700000000000003</v>
      </c>
      <c r="S143" s="13">
        <v>1.1</v>
      </c>
      <c r="T143" s="14" t="s">
        <v>4</v>
      </c>
      <c r="U143" s="30">
        <f t="shared" si="27"/>
        <v>1.1</v>
      </c>
      <c r="V143" s="14">
        <v>0</v>
      </c>
      <c r="W143" s="13">
        <f t="shared" si="28"/>
        <v>1.1</v>
      </c>
      <c r="X143" s="13">
        <f t="shared" si="29"/>
        <v>0.883</v>
      </c>
      <c r="Y143" s="13">
        <f t="shared" si="22"/>
        <v>0.883</v>
      </c>
      <c r="Z143" s="28" t="s">
        <v>365</v>
      </c>
    </row>
    <row r="144" spans="1:26" s="29" customFormat="1" ht="15">
      <c r="A144" s="14">
        <v>124</v>
      </c>
      <c r="B144" s="3" t="s">
        <v>140</v>
      </c>
      <c r="C144" s="67" t="s">
        <v>156</v>
      </c>
      <c r="D144" s="81">
        <v>0.06</v>
      </c>
      <c r="E144" s="13">
        <v>0.85</v>
      </c>
      <c r="F144" s="14" t="s">
        <v>4</v>
      </c>
      <c r="G144" s="30">
        <f t="shared" si="25"/>
        <v>0.85</v>
      </c>
      <c r="H144" s="14">
        <v>0</v>
      </c>
      <c r="I144" s="13">
        <f t="shared" si="26"/>
        <v>0.85</v>
      </c>
      <c r="J144" s="13">
        <f t="shared" si="23"/>
        <v>0.79</v>
      </c>
      <c r="K144" s="13">
        <f t="shared" si="19"/>
        <v>0.79</v>
      </c>
      <c r="L144" s="28" t="s">
        <v>365</v>
      </c>
      <c r="M144" s="20"/>
      <c r="N144" s="55">
        <v>124</v>
      </c>
      <c r="O144" s="56" t="s">
        <v>140</v>
      </c>
      <c r="P144" s="56" t="s">
        <v>156</v>
      </c>
      <c r="Q144" s="60"/>
      <c r="R144" s="13">
        <f t="shared" si="24"/>
        <v>0.06</v>
      </c>
      <c r="S144" s="13">
        <v>0.85</v>
      </c>
      <c r="T144" s="14" t="s">
        <v>4</v>
      </c>
      <c r="U144" s="30">
        <f t="shared" si="27"/>
        <v>0.85</v>
      </c>
      <c r="V144" s="14">
        <v>0</v>
      </c>
      <c r="W144" s="13">
        <f t="shared" si="28"/>
        <v>0.85</v>
      </c>
      <c r="X144" s="13">
        <f t="shared" si="29"/>
        <v>0.79</v>
      </c>
      <c r="Y144" s="13">
        <f t="shared" si="22"/>
        <v>0.79</v>
      </c>
      <c r="Z144" s="28" t="s">
        <v>365</v>
      </c>
    </row>
    <row r="145" spans="1:26" s="29" customFormat="1" ht="15">
      <c r="A145" s="14">
        <v>125</v>
      </c>
      <c r="B145" s="3" t="s">
        <v>141</v>
      </c>
      <c r="C145" s="67" t="s">
        <v>156</v>
      </c>
      <c r="D145" s="17">
        <v>0.35</v>
      </c>
      <c r="E145" s="13">
        <v>1.43</v>
      </c>
      <c r="F145" s="14" t="s">
        <v>4</v>
      </c>
      <c r="G145" s="30">
        <f t="shared" si="25"/>
        <v>1.43</v>
      </c>
      <c r="H145" s="14">
        <v>0</v>
      </c>
      <c r="I145" s="13">
        <f t="shared" si="26"/>
        <v>1.43</v>
      </c>
      <c r="J145" s="13">
        <f t="shared" si="23"/>
        <v>1.08</v>
      </c>
      <c r="K145" s="13">
        <f t="shared" si="19"/>
        <v>1.08</v>
      </c>
      <c r="L145" s="28" t="s">
        <v>365</v>
      </c>
      <c r="M145" s="20"/>
      <c r="N145" s="55">
        <v>125</v>
      </c>
      <c r="O145" s="56" t="s">
        <v>141</v>
      </c>
      <c r="P145" s="56" t="s">
        <v>156</v>
      </c>
      <c r="Q145" s="60">
        <v>0.033</v>
      </c>
      <c r="R145" s="13">
        <f t="shared" si="24"/>
        <v>0.383</v>
      </c>
      <c r="S145" s="13">
        <v>1.43</v>
      </c>
      <c r="T145" s="14" t="s">
        <v>4</v>
      </c>
      <c r="U145" s="30">
        <f t="shared" si="27"/>
        <v>1.43</v>
      </c>
      <c r="V145" s="14">
        <v>0</v>
      </c>
      <c r="W145" s="13">
        <f t="shared" si="28"/>
        <v>1.43</v>
      </c>
      <c r="X145" s="13">
        <f t="shared" si="29"/>
        <v>1.047</v>
      </c>
      <c r="Y145" s="13">
        <f t="shared" si="22"/>
        <v>1.047</v>
      </c>
      <c r="Z145" s="28" t="s">
        <v>365</v>
      </c>
    </row>
    <row r="146" spans="1:26" s="29" customFormat="1" ht="15">
      <c r="A146" s="14">
        <v>126</v>
      </c>
      <c r="B146" s="3" t="s">
        <v>142</v>
      </c>
      <c r="C146" s="67" t="s">
        <v>151</v>
      </c>
      <c r="D146" s="17">
        <v>0.16</v>
      </c>
      <c r="E146" s="13">
        <v>1.43</v>
      </c>
      <c r="F146" s="14" t="s">
        <v>4</v>
      </c>
      <c r="G146" s="30">
        <f t="shared" si="25"/>
        <v>1.43</v>
      </c>
      <c r="H146" s="14">
        <v>0</v>
      </c>
      <c r="I146" s="13">
        <f t="shared" si="26"/>
        <v>1.43</v>
      </c>
      <c r="J146" s="13">
        <f t="shared" si="23"/>
        <v>1.27</v>
      </c>
      <c r="K146" s="13">
        <f t="shared" si="19"/>
        <v>1.27</v>
      </c>
      <c r="L146" s="28" t="s">
        <v>365</v>
      </c>
      <c r="M146" s="20"/>
      <c r="N146" s="55">
        <v>126</v>
      </c>
      <c r="O146" s="56" t="s">
        <v>142</v>
      </c>
      <c r="P146" s="56" t="s">
        <v>151</v>
      </c>
      <c r="Q146" s="60">
        <v>0.019</v>
      </c>
      <c r="R146" s="13">
        <f t="shared" si="24"/>
        <v>0.179</v>
      </c>
      <c r="S146" s="13">
        <v>1.43</v>
      </c>
      <c r="T146" s="14" t="s">
        <v>4</v>
      </c>
      <c r="U146" s="30">
        <f t="shared" si="27"/>
        <v>1.43</v>
      </c>
      <c r="V146" s="14">
        <v>0</v>
      </c>
      <c r="W146" s="13">
        <f t="shared" si="28"/>
        <v>1.43</v>
      </c>
      <c r="X146" s="13">
        <f t="shared" si="29"/>
        <v>1.251</v>
      </c>
      <c r="Y146" s="13">
        <f t="shared" si="22"/>
        <v>1.251</v>
      </c>
      <c r="Z146" s="28" t="s">
        <v>365</v>
      </c>
    </row>
    <row r="147" spans="1:26" s="29" customFormat="1" ht="15">
      <c r="A147" s="14">
        <v>127</v>
      </c>
      <c r="B147" s="3" t="s">
        <v>143</v>
      </c>
      <c r="C147" s="67" t="s">
        <v>151</v>
      </c>
      <c r="D147" s="17">
        <v>0.75</v>
      </c>
      <c r="E147" s="13">
        <v>1.47</v>
      </c>
      <c r="F147" s="14" t="s">
        <v>4</v>
      </c>
      <c r="G147" s="30">
        <f t="shared" si="25"/>
        <v>1.47</v>
      </c>
      <c r="H147" s="14">
        <v>0</v>
      </c>
      <c r="I147" s="13">
        <f t="shared" si="26"/>
        <v>1.47</v>
      </c>
      <c r="J147" s="13">
        <f t="shared" si="23"/>
        <v>0.72</v>
      </c>
      <c r="K147" s="13">
        <f t="shared" si="19"/>
        <v>0.72</v>
      </c>
      <c r="L147" s="28" t="s">
        <v>365</v>
      </c>
      <c r="M147" s="20"/>
      <c r="N147" s="55">
        <v>127</v>
      </c>
      <c r="O147" s="56" t="s">
        <v>143</v>
      </c>
      <c r="P147" s="56" t="s">
        <v>151</v>
      </c>
      <c r="Q147" s="60">
        <v>0.013</v>
      </c>
      <c r="R147" s="13">
        <f t="shared" si="24"/>
        <v>0.763</v>
      </c>
      <c r="S147" s="13">
        <v>1.47</v>
      </c>
      <c r="T147" s="14" t="s">
        <v>4</v>
      </c>
      <c r="U147" s="30">
        <f t="shared" si="27"/>
        <v>1.47</v>
      </c>
      <c r="V147" s="14">
        <v>0</v>
      </c>
      <c r="W147" s="13">
        <f t="shared" si="28"/>
        <v>1.47</v>
      </c>
      <c r="X147" s="13">
        <f t="shared" si="29"/>
        <v>0.707</v>
      </c>
      <c r="Y147" s="13">
        <f t="shared" si="22"/>
        <v>0.707</v>
      </c>
      <c r="Z147" s="28" t="s">
        <v>365</v>
      </c>
    </row>
    <row r="148" spans="1:26" s="29" customFormat="1" ht="15">
      <c r="A148" s="14">
        <v>128</v>
      </c>
      <c r="B148" s="3" t="s">
        <v>144</v>
      </c>
      <c r="C148" s="67" t="s">
        <v>151</v>
      </c>
      <c r="D148" s="79">
        <v>0.25</v>
      </c>
      <c r="E148" s="13">
        <v>0.85</v>
      </c>
      <c r="F148" s="14" t="s">
        <v>4</v>
      </c>
      <c r="G148" s="30">
        <f t="shared" si="25"/>
        <v>0.85</v>
      </c>
      <c r="H148" s="14">
        <v>0</v>
      </c>
      <c r="I148" s="13">
        <f t="shared" si="26"/>
        <v>0.85</v>
      </c>
      <c r="J148" s="13">
        <f t="shared" si="23"/>
        <v>0.6</v>
      </c>
      <c r="K148" s="13">
        <f t="shared" si="19"/>
        <v>0.6</v>
      </c>
      <c r="L148" s="28" t="s">
        <v>365</v>
      </c>
      <c r="M148" s="20"/>
      <c r="N148" s="55">
        <v>128</v>
      </c>
      <c r="O148" s="56" t="s">
        <v>144</v>
      </c>
      <c r="P148" s="56" t="s">
        <v>151</v>
      </c>
      <c r="Q148" s="60"/>
      <c r="R148" s="13">
        <f t="shared" si="24"/>
        <v>0.25</v>
      </c>
      <c r="S148" s="13">
        <v>0.85</v>
      </c>
      <c r="T148" s="14" t="s">
        <v>4</v>
      </c>
      <c r="U148" s="30">
        <f t="shared" si="27"/>
        <v>0.85</v>
      </c>
      <c r="V148" s="14">
        <v>0</v>
      </c>
      <c r="W148" s="13">
        <f t="shared" si="28"/>
        <v>0.85</v>
      </c>
      <c r="X148" s="13">
        <f t="shared" si="29"/>
        <v>0.6</v>
      </c>
      <c r="Y148" s="13">
        <f t="shared" si="22"/>
        <v>0.6</v>
      </c>
      <c r="Z148" s="28" t="s">
        <v>365</v>
      </c>
    </row>
    <row r="149" spans="1:26" s="29" customFormat="1" ht="15">
      <c r="A149" s="14">
        <v>129</v>
      </c>
      <c r="B149" s="3" t="s">
        <v>307</v>
      </c>
      <c r="C149" s="67" t="s">
        <v>352</v>
      </c>
      <c r="D149" s="17">
        <v>0.31</v>
      </c>
      <c r="E149" s="13">
        <v>0.6</v>
      </c>
      <c r="F149" s="14" t="s">
        <v>4</v>
      </c>
      <c r="G149" s="30">
        <f t="shared" si="25"/>
        <v>0.6</v>
      </c>
      <c r="H149" s="14">
        <v>0</v>
      </c>
      <c r="I149" s="13">
        <f t="shared" si="26"/>
        <v>0.6</v>
      </c>
      <c r="J149" s="13">
        <f t="shared" si="23"/>
        <v>0.29</v>
      </c>
      <c r="K149" s="13">
        <f t="shared" si="19"/>
        <v>0.29</v>
      </c>
      <c r="L149" s="28" t="s">
        <v>365</v>
      </c>
      <c r="M149" s="20"/>
      <c r="N149" s="55">
        <v>129</v>
      </c>
      <c r="O149" s="56" t="s">
        <v>307</v>
      </c>
      <c r="P149" s="56" t="s">
        <v>352</v>
      </c>
      <c r="Q149" s="60">
        <v>0.02</v>
      </c>
      <c r="R149" s="13">
        <f t="shared" si="24"/>
        <v>0.33</v>
      </c>
      <c r="S149" s="13">
        <v>0.6</v>
      </c>
      <c r="T149" s="14" t="s">
        <v>4</v>
      </c>
      <c r="U149" s="30">
        <f t="shared" si="27"/>
        <v>0.6</v>
      </c>
      <c r="V149" s="14">
        <v>0</v>
      </c>
      <c r="W149" s="13">
        <f t="shared" si="28"/>
        <v>0.6</v>
      </c>
      <c r="X149" s="13">
        <f t="shared" si="29"/>
        <v>0.26999999999999996</v>
      </c>
      <c r="Y149" s="13">
        <f t="shared" si="22"/>
        <v>0.26999999999999996</v>
      </c>
      <c r="Z149" s="28" t="s">
        <v>365</v>
      </c>
    </row>
    <row r="150" spans="1:26" s="29" customFormat="1" ht="15">
      <c r="A150" s="14">
        <v>130</v>
      </c>
      <c r="B150" s="3" t="s">
        <v>145</v>
      </c>
      <c r="C150" s="67" t="s">
        <v>156</v>
      </c>
      <c r="D150" s="17">
        <v>0.25</v>
      </c>
      <c r="E150" s="13">
        <v>0.64</v>
      </c>
      <c r="F150" s="14" t="s">
        <v>4</v>
      </c>
      <c r="G150" s="30">
        <f t="shared" si="25"/>
        <v>0.64</v>
      </c>
      <c r="H150" s="14">
        <v>0</v>
      </c>
      <c r="I150" s="13">
        <f t="shared" si="26"/>
        <v>0.64</v>
      </c>
      <c r="J150" s="13">
        <f t="shared" si="23"/>
        <v>0.39</v>
      </c>
      <c r="K150" s="13">
        <f t="shared" si="19"/>
        <v>0.39</v>
      </c>
      <c r="L150" s="28" t="s">
        <v>365</v>
      </c>
      <c r="M150" s="20"/>
      <c r="N150" s="55">
        <v>130</v>
      </c>
      <c r="O150" s="56" t="s">
        <v>145</v>
      </c>
      <c r="P150" s="56" t="s">
        <v>156</v>
      </c>
      <c r="Q150" s="60"/>
      <c r="R150" s="13">
        <f t="shared" si="24"/>
        <v>0.25</v>
      </c>
      <c r="S150" s="13">
        <v>0.64</v>
      </c>
      <c r="T150" s="14" t="s">
        <v>4</v>
      </c>
      <c r="U150" s="30">
        <f t="shared" si="27"/>
        <v>0.64</v>
      </c>
      <c r="V150" s="14">
        <v>0</v>
      </c>
      <c r="W150" s="13">
        <f t="shared" si="28"/>
        <v>0.64</v>
      </c>
      <c r="X150" s="13">
        <f t="shared" si="29"/>
        <v>0.39</v>
      </c>
      <c r="Y150" s="13">
        <f t="shared" si="22"/>
        <v>0.39</v>
      </c>
      <c r="Z150" s="28" t="s">
        <v>365</v>
      </c>
    </row>
    <row r="151" spans="1:26" s="29" customFormat="1" ht="15">
      <c r="A151" s="14">
        <v>131</v>
      </c>
      <c r="B151" s="3" t="s">
        <v>146</v>
      </c>
      <c r="C151" s="67" t="s">
        <v>151</v>
      </c>
      <c r="D151" s="17">
        <v>0.48</v>
      </c>
      <c r="E151" s="13">
        <v>2.15</v>
      </c>
      <c r="F151" s="14" t="s">
        <v>4</v>
      </c>
      <c r="G151" s="30">
        <f t="shared" si="25"/>
        <v>2.15</v>
      </c>
      <c r="H151" s="14">
        <v>0</v>
      </c>
      <c r="I151" s="13">
        <f t="shared" si="26"/>
        <v>2.15</v>
      </c>
      <c r="J151" s="13">
        <f t="shared" si="23"/>
        <v>1.67</v>
      </c>
      <c r="K151" s="13">
        <f t="shared" si="19"/>
        <v>1.67</v>
      </c>
      <c r="L151" s="28" t="s">
        <v>365</v>
      </c>
      <c r="M151" s="20"/>
      <c r="N151" s="55">
        <v>131</v>
      </c>
      <c r="O151" s="56" t="s">
        <v>146</v>
      </c>
      <c r="P151" s="56" t="s">
        <v>151</v>
      </c>
      <c r="Q151" s="60">
        <v>3.49</v>
      </c>
      <c r="R151" s="13">
        <f t="shared" si="24"/>
        <v>3.97</v>
      </c>
      <c r="S151" s="13">
        <v>2.15</v>
      </c>
      <c r="T151" s="14" t="s">
        <v>4</v>
      </c>
      <c r="U151" s="30">
        <f t="shared" si="27"/>
        <v>2.15</v>
      </c>
      <c r="V151" s="14">
        <v>0</v>
      </c>
      <c r="W151" s="13">
        <f t="shared" si="28"/>
        <v>2.15</v>
      </c>
      <c r="X151" s="13">
        <f t="shared" si="29"/>
        <v>-1.8200000000000003</v>
      </c>
      <c r="Y151" s="13">
        <f t="shared" si="22"/>
        <v>-1.8200000000000003</v>
      </c>
      <c r="Z151" s="28" t="s">
        <v>365</v>
      </c>
    </row>
    <row r="152" spans="1:26" ht="15" customHeight="1">
      <c r="A152" s="130" t="s">
        <v>159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26"/>
      <c r="M152" s="43"/>
      <c r="N152" s="130" t="s">
        <v>159</v>
      </c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1:26" s="32" customFormat="1" ht="28.5">
      <c r="A153" s="14">
        <v>1</v>
      </c>
      <c r="B153" s="3" t="s">
        <v>160</v>
      </c>
      <c r="C153" s="67" t="s">
        <v>309</v>
      </c>
      <c r="D153" s="17">
        <v>10.47</v>
      </c>
      <c r="E153" s="13">
        <v>0</v>
      </c>
      <c r="F153" s="14">
        <v>0</v>
      </c>
      <c r="G153" s="13">
        <f aca="true" t="shared" si="30" ref="G153:G216">D153-E153</f>
        <v>10.47</v>
      </c>
      <c r="H153" s="14">
        <v>0</v>
      </c>
      <c r="I153" s="13">
        <f>1.05*25</f>
        <v>26.25</v>
      </c>
      <c r="J153" s="13">
        <f>I153-H153-G153</f>
        <v>15.78</v>
      </c>
      <c r="K153" s="13">
        <f>J153</f>
        <v>15.78</v>
      </c>
      <c r="L153" s="31" t="s">
        <v>365</v>
      </c>
      <c r="M153" s="20"/>
      <c r="N153" s="55">
        <v>1</v>
      </c>
      <c r="O153" s="56" t="s">
        <v>160</v>
      </c>
      <c r="P153" s="56" t="s">
        <v>309</v>
      </c>
      <c r="Q153" s="60"/>
      <c r="R153" s="13">
        <f aca="true" t="shared" si="31" ref="R153:R216">Q153+D153</f>
        <v>10.47</v>
      </c>
      <c r="S153" s="13">
        <v>0</v>
      </c>
      <c r="T153" s="14">
        <v>0</v>
      </c>
      <c r="U153" s="13">
        <f aca="true" t="shared" si="32" ref="U153:U161">R153-S153</f>
        <v>10.47</v>
      </c>
      <c r="V153" s="14">
        <v>0</v>
      </c>
      <c r="W153" s="13">
        <f>1.05*25</f>
        <v>26.25</v>
      </c>
      <c r="X153" s="13">
        <f>W153-V153-U153</f>
        <v>15.78</v>
      </c>
      <c r="Y153" s="13">
        <f t="shared" si="22"/>
        <v>15.78</v>
      </c>
      <c r="Z153" s="31" t="s">
        <v>365</v>
      </c>
    </row>
    <row r="154" spans="1:26" s="29" customFormat="1" ht="15">
      <c r="A154" s="14">
        <v>2</v>
      </c>
      <c r="B154" s="3" t="s">
        <v>161</v>
      </c>
      <c r="C154" s="67" t="s">
        <v>310</v>
      </c>
      <c r="D154" s="17">
        <v>2.62</v>
      </c>
      <c r="E154" s="13">
        <v>0.9</v>
      </c>
      <c r="F154" s="14">
        <v>45</v>
      </c>
      <c r="G154" s="13">
        <f t="shared" si="30"/>
        <v>1.7200000000000002</v>
      </c>
      <c r="H154" s="14">
        <v>0</v>
      </c>
      <c r="I154" s="13">
        <f>1.05*6.3</f>
        <v>6.615</v>
      </c>
      <c r="J154" s="13">
        <f aca="true" t="shared" si="33" ref="J154:J217">I154-H154-G154</f>
        <v>4.895</v>
      </c>
      <c r="K154" s="13">
        <f>J154</f>
        <v>4.895</v>
      </c>
      <c r="L154" s="31" t="s">
        <v>365</v>
      </c>
      <c r="M154" s="20"/>
      <c r="N154" s="55">
        <v>2</v>
      </c>
      <c r="O154" s="56" t="s">
        <v>161</v>
      </c>
      <c r="P154" s="56" t="s">
        <v>310</v>
      </c>
      <c r="Q154" s="60"/>
      <c r="R154" s="13">
        <f t="shared" si="31"/>
        <v>2.62</v>
      </c>
      <c r="S154" s="13">
        <v>0.9</v>
      </c>
      <c r="T154" s="14">
        <v>45</v>
      </c>
      <c r="U154" s="13">
        <f t="shared" si="32"/>
        <v>1.7200000000000002</v>
      </c>
      <c r="V154" s="14">
        <v>0</v>
      </c>
      <c r="W154" s="13">
        <f>1.05*6.3</f>
        <v>6.615</v>
      </c>
      <c r="X154" s="13">
        <f aca="true" t="shared" si="34" ref="X154:X217">W154-V154-U154</f>
        <v>4.895</v>
      </c>
      <c r="Y154" s="13">
        <f t="shared" si="22"/>
        <v>4.895</v>
      </c>
      <c r="Z154" s="31" t="s">
        <v>365</v>
      </c>
    </row>
    <row r="155" spans="1:26" s="29" customFormat="1" ht="36" customHeight="1">
      <c r="A155" s="122">
        <v>3</v>
      </c>
      <c r="B155" s="3" t="s">
        <v>162</v>
      </c>
      <c r="C155" s="67" t="s">
        <v>309</v>
      </c>
      <c r="D155" s="17">
        <v>13.07</v>
      </c>
      <c r="E155" s="13">
        <v>20.2</v>
      </c>
      <c r="F155" s="14">
        <v>120</v>
      </c>
      <c r="G155" s="13">
        <f t="shared" si="30"/>
        <v>-7.129999999999999</v>
      </c>
      <c r="H155" s="14">
        <v>0</v>
      </c>
      <c r="I155" s="13">
        <f>1.05*25</f>
        <v>26.25</v>
      </c>
      <c r="J155" s="13">
        <f t="shared" si="33"/>
        <v>33.379999999999995</v>
      </c>
      <c r="K155" s="123">
        <f>MIN(J155:J157)</f>
        <v>26.02</v>
      </c>
      <c r="L155" s="126" t="s">
        <v>365</v>
      </c>
      <c r="M155" s="20"/>
      <c r="N155" s="124">
        <v>3</v>
      </c>
      <c r="O155" s="56" t="s">
        <v>162</v>
      </c>
      <c r="P155" s="56" t="s">
        <v>309</v>
      </c>
      <c r="Q155" s="60">
        <v>0.322</v>
      </c>
      <c r="R155" s="13">
        <f t="shared" si="31"/>
        <v>13.392</v>
      </c>
      <c r="S155" s="13">
        <v>20.2</v>
      </c>
      <c r="T155" s="14">
        <v>120</v>
      </c>
      <c r="U155" s="13">
        <f t="shared" si="32"/>
        <v>-6.808</v>
      </c>
      <c r="V155" s="14">
        <v>0</v>
      </c>
      <c r="W155" s="13">
        <f>1.05*25</f>
        <v>26.25</v>
      </c>
      <c r="X155" s="13">
        <f t="shared" si="34"/>
        <v>33.058</v>
      </c>
      <c r="Y155" s="123">
        <f>MIN(X155:X157)</f>
        <v>25.938</v>
      </c>
      <c r="Z155" s="126" t="s">
        <v>365</v>
      </c>
    </row>
    <row r="156" spans="1:26" s="29" customFormat="1" ht="36" customHeight="1">
      <c r="A156" s="122"/>
      <c r="B156" s="3" t="s">
        <v>350</v>
      </c>
      <c r="C156" s="67">
        <v>25</v>
      </c>
      <c r="D156" s="17">
        <v>3.334</v>
      </c>
      <c r="E156" s="13">
        <v>10.6</v>
      </c>
      <c r="F156" s="14">
        <v>120</v>
      </c>
      <c r="G156" s="13">
        <f t="shared" si="30"/>
        <v>-7.266</v>
      </c>
      <c r="H156" s="14">
        <v>0</v>
      </c>
      <c r="I156" s="13">
        <v>26.25</v>
      </c>
      <c r="J156" s="13">
        <f t="shared" si="33"/>
        <v>33.516</v>
      </c>
      <c r="K156" s="123"/>
      <c r="L156" s="126"/>
      <c r="M156" s="20"/>
      <c r="N156" s="124"/>
      <c r="O156" s="56" t="s">
        <v>350</v>
      </c>
      <c r="P156" s="56">
        <v>25</v>
      </c>
      <c r="Q156" s="60">
        <v>0.24000000000000002</v>
      </c>
      <c r="R156" s="13">
        <f t="shared" si="31"/>
        <v>3.5740000000000003</v>
      </c>
      <c r="S156" s="13">
        <v>10.6</v>
      </c>
      <c r="T156" s="14">
        <v>120</v>
      </c>
      <c r="U156" s="13">
        <f t="shared" si="32"/>
        <v>-7.026</v>
      </c>
      <c r="V156" s="14">
        <v>0</v>
      </c>
      <c r="W156" s="13">
        <v>26.25</v>
      </c>
      <c r="X156" s="13">
        <f t="shared" si="34"/>
        <v>33.275999999999996</v>
      </c>
      <c r="Y156" s="123"/>
      <c r="Z156" s="126"/>
    </row>
    <row r="157" spans="1:26" s="29" customFormat="1" ht="36.75" customHeight="1">
      <c r="A157" s="122"/>
      <c r="B157" s="3" t="s">
        <v>351</v>
      </c>
      <c r="C157" s="67">
        <v>25</v>
      </c>
      <c r="D157" s="17">
        <v>9.83</v>
      </c>
      <c r="E157" s="13">
        <v>9.6</v>
      </c>
      <c r="F157" s="14">
        <v>120</v>
      </c>
      <c r="G157" s="13">
        <f t="shared" si="30"/>
        <v>0.23000000000000043</v>
      </c>
      <c r="H157" s="14">
        <v>0</v>
      </c>
      <c r="I157" s="13">
        <v>26.25</v>
      </c>
      <c r="J157" s="13">
        <f t="shared" si="33"/>
        <v>26.02</v>
      </c>
      <c r="K157" s="123"/>
      <c r="L157" s="126"/>
      <c r="M157" s="20"/>
      <c r="N157" s="124"/>
      <c r="O157" s="56" t="s">
        <v>351</v>
      </c>
      <c r="P157" s="56">
        <v>25</v>
      </c>
      <c r="Q157" s="60">
        <v>0.082</v>
      </c>
      <c r="R157" s="13">
        <f t="shared" si="31"/>
        <v>9.912</v>
      </c>
      <c r="S157" s="13">
        <v>9.6</v>
      </c>
      <c r="T157" s="14">
        <v>120</v>
      </c>
      <c r="U157" s="13">
        <f t="shared" si="32"/>
        <v>0.31200000000000117</v>
      </c>
      <c r="V157" s="14">
        <v>0</v>
      </c>
      <c r="W157" s="13">
        <v>26.25</v>
      </c>
      <c r="X157" s="13">
        <f t="shared" si="34"/>
        <v>25.938</v>
      </c>
      <c r="Y157" s="123"/>
      <c r="Z157" s="126"/>
    </row>
    <row r="158" spans="1:26" s="29" customFormat="1" ht="15">
      <c r="A158" s="14">
        <v>4</v>
      </c>
      <c r="B158" s="3" t="s">
        <v>163</v>
      </c>
      <c r="C158" s="67" t="s">
        <v>311</v>
      </c>
      <c r="D158" s="79">
        <v>0.36</v>
      </c>
      <c r="E158" s="13">
        <v>0.6</v>
      </c>
      <c r="F158" s="14">
        <v>120</v>
      </c>
      <c r="G158" s="13">
        <f t="shared" si="30"/>
        <v>-0.24</v>
      </c>
      <c r="H158" s="14">
        <v>0</v>
      </c>
      <c r="I158" s="13">
        <f>1.05*6.3</f>
        <v>6.615</v>
      </c>
      <c r="J158" s="13">
        <f t="shared" si="33"/>
        <v>6.855</v>
      </c>
      <c r="K158" s="13">
        <f>J158</f>
        <v>6.855</v>
      </c>
      <c r="L158" s="28" t="s">
        <v>365</v>
      </c>
      <c r="M158" s="20"/>
      <c r="N158" s="55">
        <v>4</v>
      </c>
      <c r="O158" s="56" t="s">
        <v>163</v>
      </c>
      <c r="P158" s="56" t="s">
        <v>311</v>
      </c>
      <c r="Q158" s="60"/>
      <c r="R158" s="13">
        <f t="shared" si="31"/>
        <v>0.36</v>
      </c>
      <c r="S158" s="13">
        <v>0.6</v>
      </c>
      <c r="T158" s="14">
        <v>120</v>
      </c>
      <c r="U158" s="13">
        <f t="shared" si="32"/>
        <v>-0.24</v>
      </c>
      <c r="V158" s="14">
        <v>0</v>
      </c>
      <c r="W158" s="13">
        <f>1.05*6.3</f>
        <v>6.615</v>
      </c>
      <c r="X158" s="13">
        <f t="shared" si="34"/>
        <v>6.855</v>
      </c>
      <c r="Y158" s="13">
        <f>X158</f>
        <v>6.855</v>
      </c>
      <c r="Z158" s="28" t="s">
        <v>365</v>
      </c>
    </row>
    <row r="159" spans="1:26" s="29" customFormat="1" ht="36" customHeight="1">
      <c r="A159" s="122">
        <v>5</v>
      </c>
      <c r="B159" s="3" t="s">
        <v>164</v>
      </c>
      <c r="C159" s="67" t="s">
        <v>312</v>
      </c>
      <c r="D159" s="17">
        <v>1.19</v>
      </c>
      <c r="E159" s="13">
        <f>E160+E161</f>
        <v>6.19</v>
      </c>
      <c r="F159" s="14">
        <v>15</v>
      </c>
      <c r="G159" s="13">
        <f t="shared" si="30"/>
        <v>-5</v>
      </c>
      <c r="H159" s="14">
        <v>0</v>
      </c>
      <c r="I159" s="13">
        <f>5.6*1.05</f>
        <v>5.88</v>
      </c>
      <c r="J159" s="13">
        <f t="shared" si="33"/>
        <v>10.879999999999999</v>
      </c>
      <c r="K159" s="123">
        <f>MIN(J159:J161)</f>
        <v>5.38</v>
      </c>
      <c r="L159" s="126" t="s">
        <v>365</v>
      </c>
      <c r="M159" s="20"/>
      <c r="N159" s="124">
        <v>5</v>
      </c>
      <c r="O159" s="56" t="s">
        <v>164</v>
      </c>
      <c r="P159" s="56" t="s">
        <v>312</v>
      </c>
      <c r="Q159" s="60">
        <v>0.023</v>
      </c>
      <c r="R159" s="13">
        <f t="shared" si="31"/>
        <v>1.2129999999999999</v>
      </c>
      <c r="S159" s="13">
        <f>S160+S161</f>
        <v>6.19</v>
      </c>
      <c r="T159" s="14">
        <v>15</v>
      </c>
      <c r="U159" s="13">
        <f t="shared" si="32"/>
        <v>-4.977</v>
      </c>
      <c r="V159" s="14">
        <v>0</v>
      </c>
      <c r="W159" s="13">
        <f>5.6*1.05</f>
        <v>5.88</v>
      </c>
      <c r="X159" s="13">
        <f t="shared" si="34"/>
        <v>10.857</v>
      </c>
      <c r="Y159" s="123">
        <f>MIN(X159:X161)</f>
        <v>5.368</v>
      </c>
      <c r="Z159" s="126" t="s">
        <v>365</v>
      </c>
    </row>
    <row r="160" spans="1:26" s="29" customFormat="1" ht="36" customHeight="1">
      <c r="A160" s="122"/>
      <c r="B160" s="3" t="s">
        <v>350</v>
      </c>
      <c r="C160" s="67" t="s">
        <v>312</v>
      </c>
      <c r="D160" s="17">
        <v>0.5</v>
      </c>
      <c r="E160" s="13">
        <v>6</v>
      </c>
      <c r="F160" s="14"/>
      <c r="G160" s="13">
        <f t="shared" si="30"/>
        <v>-5.5</v>
      </c>
      <c r="H160" s="14">
        <v>0</v>
      </c>
      <c r="I160" s="13">
        <f>5.6*1.05</f>
        <v>5.88</v>
      </c>
      <c r="J160" s="13">
        <f t="shared" si="33"/>
        <v>11.379999999999999</v>
      </c>
      <c r="K160" s="123"/>
      <c r="L160" s="126"/>
      <c r="M160" s="20"/>
      <c r="N160" s="124"/>
      <c r="O160" s="56" t="s">
        <v>350</v>
      </c>
      <c r="P160" s="56" t="s">
        <v>312</v>
      </c>
      <c r="Q160" s="60">
        <v>0.011</v>
      </c>
      <c r="R160" s="13">
        <f t="shared" si="31"/>
        <v>0.511</v>
      </c>
      <c r="S160" s="13">
        <v>6</v>
      </c>
      <c r="T160" s="14"/>
      <c r="U160" s="13">
        <f t="shared" si="32"/>
        <v>-5.489</v>
      </c>
      <c r="V160" s="14">
        <v>0</v>
      </c>
      <c r="W160" s="13">
        <f>5.6*1.05</f>
        <v>5.88</v>
      </c>
      <c r="X160" s="13">
        <f t="shared" si="34"/>
        <v>11.369</v>
      </c>
      <c r="Y160" s="123"/>
      <c r="Z160" s="126"/>
    </row>
    <row r="161" spans="1:26" s="29" customFormat="1" ht="36.75" customHeight="1">
      <c r="A161" s="122"/>
      <c r="B161" s="3" t="s">
        <v>351</v>
      </c>
      <c r="C161" s="67" t="s">
        <v>312</v>
      </c>
      <c r="D161" s="17">
        <v>0.69</v>
      </c>
      <c r="E161" s="13">
        <v>0.19</v>
      </c>
      <c r="F161" s="14">
        <v>120</v>
      </c>
      <c r="G161" s="13">
        <f t="shared" si="30"/>
        <v>0.49999999999999994</v>
      </c>
      <c r="H161" s="14">
        <v>0</v>
      </c>
      <c r="I161" s="13">
        <f>5.6*1.05</f>
        <v>5.88</v>
      </c>
      <c r="J161" s="13">
        <f t="shared" si="33"/>
        <v>5.38</v>
      </c>
      <c r="K161" s="123"/>
      <c r="L161" s="126"/>
      <c r="M161" s="20"/>
      <c r="N161" s="124"/>
      <c r="O161" s="56" t="s">
        <v>351</v>
      </c>
      <c r="P161" s="56" t="s">
        <v>312</v>
      </c>
      <c r="Q161" s="60">
        <v>0.012</v>
      </c>
      <c r="R161" s="13">
        <f t="shared" si="31"/>
        <v>0.702</v>
      </c>
      <c r="S161" s="13">
        <v>0.19</v>
      </c>
      <c r="T161" s="14">
        <v>120</v>
      </c>
      <c r="U161" s="13">
        <f t="shared" si="32"/>
        <v>0.512</v>
      </c>
      <c r="V161" s="14">
        <v>0</v>
      </c>
      <c r="W161" s="13">
        <f>5.6*1.05</f>
        <v>5.88</v>
      </c>
      <c r="X161" s="13">
        <f t="shared" si="34"/>
        <v>5.368</v>
      </c>
      <c r="Y161" s="123"/>
      <c r="Z161" s="126"/>
    </row>
    <row r="162" spans="1:26" s="29" customFormat="1" ht="36" customHeight="1">
      <c r="A162" s="122">
        <v>6</v>
      </c>
      <c r="B162" s="3" t="s">
        <v>165</v>
      </c>
      <c r="C162" s="67" t="s">
        <v>313</v>
      </c>
      <c r="D162" s="17">
        <v>8.4</v>
      </c>
      <c r="E162" s="13">
        <v>12</v>
      </c>
      <c r="F162" s="14">
        <v>120</v>
      </c>
      <c r="G162" s="13">
        <f t="shared" si="30"/>
        <v>-3.5999999999999996</v>
      </c>
      <c r="H162" s="14">
        <v>0</v>
      </c>
      <c r="I162" s="13">
        <f>1.05*16</f>
        <v>16.8</v>
      </c>
      <c r="J162" s="13">
        <f t="shared" si="33"/>
        <v>20.4</v>
      </c>
      <c r="K162" s="123">
        <f>MIN(J162:J164)</f>
        <v>13.4</v>
      </c>
      <c r="L162" s="126" t="s">
        <v>365</v>
      </c>
      <c r="M162" s="20"/>
      <c r="N162" s="124">
        <v>6</v>
      </c>
      <c r="O162" s="56" t="s">
        <v>165</v>
      </c>
      <c r="P162" s="56" t="s">
        <v>313</v>
      </c>
      <c r="Q162" s="60">
        <v>1.1740000000000002</v>
      </c>
      <c r="R162" s="13">
        <f t="shared" si="31"/>
        <v>9.574</v>
      </c>
      <c r="S162" s="13">
        <v>12</v>
      </c>
      <c r="T162" s="14">
        <v>120</v>
      </c>
      <c r="U162" s="13">
        <f aca="true" t="shared" si="35" ref="U162:U225">R162-S162</f>
        <v>-2.426</v>
      </c>
      <c r="V162" s="14">
        <v>0</v>
      </c>
      <c r="W162" s="13">
        <f>1.05*16</f>
        <v>16.8</v>
      </c>
      <c r="X162" s="13">
        <f t="shared" si="34"/>
        <v>19.226</v>
      </c>
      <c r="Y162" s="123">
        <f>MIN(X162:X164)</f>
        <v>12.649000000000001</v>
      </c>
      <c r="Z162" s="126" t="s">
        <v>365</v>
      </c>
    </row>
    <row r="163" spans="1:26" s="29" customFormat="1" ht="36" customHeight="1">
      <c r="A163" s="122"/>
      <c r="B163" s="3" t="s">
        <v>350</v>
      </c>
      <c r="C163" s="67">
        <v>16</v>
      </c>
      <c r="D163" s="17">
        <v>3.4</v>
      </c>
      <c r="E163" s="13">
        <v>0</v>
      </c>
      <c r="F163" s="14"/>
      <c r="G163" s="13">
        <f t="shared" si="30"/>
        <v>3.4</v>
      </c>
      <c r="H163" s="14">
        <v>0</v>
      </c>
      <c r="I163" s="13">
        <f>1.05*16</f>
        <v>16.8</v>
      </c>
      <c r="J163" s="13">
        <f t="shared" si="33"/>
        <v>13.4</v>
      </c>
      <c r="K163" s="123"/>
      <c r="L163" s="126"/>
      <c r="M163" s="20"/>
      <c r="N163" s="124"/>
      <c r="O163" s="56" t="s">
        <v>350</v>
      </c>
      <c r="P163" s="56">
        <v>16</v>
      </c>
      <c r="Q163" s="60">
        <v>0.7510000000000001</v>
      </c>
      <c r="R163" s="13">
        <f t="shared" si="31"/>
        <v>4.151</v>
      </c>
      <c r="S163" s="13">
        <v>0</v>
      </c>
      <c r="T163" s="14"/>
      <c r="U163" s="13">
        <f t="shared" si="35"/>
        <v>4.151</v>
      </c>
      <c r="V163" s="14">
        <v>0</v>
      </c>
      <c r="W163" s="13">
        <f>1.05*16</f>
        <v>16.8</v>
      </c>
      <c r="X163" s="13">
        <f t="shared" si="34"/>
        <v>12.649000000000001</v>
      </c>
      <c r="Y163" s="123"/>
      <c r="Z163" s="126"/>
    </row>
    <row r="164" spans="1:26" s="29" customFormat="1" ht="36.75" customHeight="1">
      <c r="A164" s="122"/>
      <c r="B164" s="3" t="s">
        <v>351</v>
      </c>
      <c r="C164" s="67">
        <v>16</v>
      </c>
      <c r="D164" s="17">
        <v>5</v>
      </c>
      <c r="E164" s="13">
        <v>12</v>
      </c>
      <c r="F164" s="14">
        <v>120</v>
      </c>
      <c r="G164" s="13">
        <f t="shared" si="30"/>
        <v>-7</v>
      </c>
      <c r="H164" s="14">
        <v>0</v>
      </c>
      <c r="I164" s="13">
        <f>1.05*16</f>
        <v>16.8</v>
      </c>
      <c r="J164" s="13">
        <f t="shared" si="33"/>
        <v>23.8</v>
      </c>
      <c r="K164" s="123"/>
      <c r="L164" s="126"/>
      <c r="M164" s="20"/>
      <c r="N164" s="124"/>
      <c r="O164" s="56" t="s">
        <v>351</v>
      </c>
      <c r="P164" s="56">
        <v>16</v>
      </c>
      <c r="Q164" s="60">
        <v>0.423</v>
      </c>
      <c r="R164" s="13">
        <f t="shared" si="31"/>
        <v>5.423</v>
      </c>
      <c r="S164" s="13">
        <v>12</v>
      </c>
      <c r="T164" s="14">
        <v>120</v>
      </c>
      <c r="U164" s="13">
        <f t="shared" si="35"/>
        <v>-6.577</v>
      </c>
      <c r="V164" s="14">
        <v>0</v>
      </c>
      <c r="W164" s="13">
        <f>1.05*16</f>
        <v>16.8</v>
      </c>
      <c r="X164" s="13">
        <f t="shared" si="34"/>
        <v>23.377000000000002</v>
      </c>
      <c r="Y164" s="123"/>
      <c r="Z164" s="126"/>
    </row>
    <row r="165" spans="1:26" s="29" customFormat="1" ht="36" customHeight="1">
      <c r="A165" s="122">
        <v>7</v>
      </c>
      <c r="B165" s="3" t="s">
        <v>166</v>
      </c>
      <c r="C165" s="67" t="s">
        <v>311</v>
      </c>
      <c r="D165" s="17">
        <v>1.2</v>
      </c>
      <c r="E165" s="13">
        <v>1.3</v>
      </c>
      <c r="F165" s="14">
        <v>120</v>
      </c>
      <c r="G165" s="13">
        <f t="shared" si="30"/>
        <v>-0.10000000000000009</v>
      </c>
      <c r="H165" s="14">
        <v>0</v>
      </c>
      <c r="I165" s="13">
        <f>1.05*6.3</f>
        <v>6.615</v>
      </c>
      <c r="J165" s="13">
        <f t="shared" si="33"/>
        <v>6.715</v>
      </c>
      <c r="K165" s="123">
        <f>MIN(J165:J167)</f>
        <v>6.015000000000001</v>
      </c>
      <c r="L165" s="126" t="s">
        <v>365</v>
      </c>
      <c r="M165" s="20"/>
      <c r="N165" s="124">
        <v>7</v>
      </c>
      <c r="O165" s="56" t="s">
        <v>166</v>
      </c>
      <c r="P165" s="56" t="s">
        <v>311</v>
      </c>
      <c r="Q165" s="60">
        <v>0.040999999999999995</v>
      </c>
      <c r="R165" s="13">
        <f t="shared" si="31"/>
        <v>1.2409999999999999</v>
      </c>
      <c r="S165" s="13">
        <v>1.3</v>
      </c>
      <c r="T165" s="14">
        <v>120</v>
      </c>
      <c r="U165" s="13">
        <f t="shared" si="35"/>
        <v>-0.05900000000000016</v>
      </c>
      <c r="V165" s="14">
        <v>0</v>
      </c>
      <c r="W165" s="13">
        <f>1.05*6.3</f>
        <v>6.615</v>
      </c>
      <c r="X165" s="13">
        <f t="shared" si="34"/>
        <v>6.674</v>
      </c>
      <c r="Y165" s="123">
        <f>MIN(X165:X167)</f>
        <v>6.011</v>
      </c>
      <c r="Z165" s="126" t="s">
        <v>365</v>
      </c>
    </row>
    <row r="166" spans="1:26" s="29" customFormat="1" ht="36" customHeight="1">
      <c r="A166" s="122"/>
      <c r="B166" s="3" t="s">
        <v>350</v>
      </c>
      <c r="C166" s="67">
        <v>6.3</v>
      </c>
      <c r="D166" s="17">
        <v>0.6</v>
      </c>
      <c r="E166" s="13"/>
      <c r="F166" s="14"/>
      <c r="G166" s="13">
        <f t="shared" si="30"/>
        <v>0.6</v>
      </c>
      <c r="H166" s="14">
        <v>0</v>
      </c>
      <c r="I166" s="13">
        <f>1.05*6.3</f>
        <v>6.615</v>
      </c>
      <c r="J166" s="13">
        <f t="shared" si="33"/>
        <v>6.015000000000001</v>
      </c>
      <c r="K166" s="123"/>
      <c r="L166" s="126"/>
      <c r="M166" s="20"/>
      <c r="N166" s="124"/>
      <c r="O166" s="56" t="s">
        <v>350</v>
      </c>
      <c r="P166" s="56">
        <v>6.3</v>
      </c>
      <c r="Q166" s="60">
        <v>0.004</v>
      </c>
      <c r="R166" s="13">
        <f t="shared" si="31"/>
        <v>0.604</v>
      </c>
      <c r="S166" s="13"/>
      <c r="T166" s="14"/>
      <c r="U166" s="13">
        <f t="shared" si="35"/>
        <v>0.604</v>
      </c>
      <c r="V166" s="14">
        <v>0</v>
      </c>
      <c r="W166" s="13">
        <f>1.05*6.3</f>
        <v>6.615</v>
      </c>
      <c r="X166" s="13">
        <f t="shared" si="34"/>
        <v>6.011</v>
      </c>
      <c r="Y166" s="123"/>
      <c r="Z166" s="126"/>
    </row>
    <row r="167" spans="1:26" s="29" customFormat="1" ht="36.75" customHeight="1">
      <c r="A167" s="122"/>
      <c r="B167" s="3" t="s">
        <v>351</v>
      </c>
      <c r="C167" s="67">
        <v>6.3</v>
      </c>
      <c r="D167" s="17">
        <v>0.65</v>
      </c>
      <c r="E167" s="13">
        <v>1.3</v>
      </c>
      <c r="F167" s="14">
        <v>120</v>
      </c>
      <c r="G167" s="13">
        <f t="shared" si="30"/>
        <v>-0.65</v>
      </c>
      <c r="H167" s="14">
        <v>0</v>
      </c>
      <c r="I167" s="13">
        <f>1.05*6.3</f>
        <v>6.615</v>
      </c>
      <c r="J167" s="13">
        <f t="shared" si="33"/>
        <v>7.265000000000001</v>
      </c>
      <c r="K167" s="123"/>
      <c r="L167" s="126"/>
      <c r="M167" s="20"/>
      <c r="N167" s="124"/>
      <c r="O167" s="56" t="s">
        <v>351</v>
      </c>
      <c r="P167" s="56">
        <v>6.3</v>
      </c>
      <c r="Q167" s="60">
        <v>0.037</v>
      </c>
      <c r="R167" s="13">
        <f t="shared" si="31"/>
        <v>0.687</v>
      </c>
      <c r="S167" s="13">
        <v>1.3</v>
      </c>
      <c r="T167" s="14">
        <v>120</v>
      </c>
      <c r="U167" s="13">
        <f t="shared" si="35"/>
        <v>-0.613</v>
      </c>
      <c r="V167" s="14">
        <v>0</v>
      </c>
      <c r="W167" s="13">
        <f>1.05*6.3</f>
        <v>6.615</v>
      </c>
      <c r="X167" s="13">
        <f t="shared" si="34"/>
        <v>7.228</v>
      </c>
      <c r="Y167" s="123"/>
      <c r="Z167" s="126"/>
    </row>
    <row r="168" spans="1:26" s="29" customFormat="1" ht="15">
      <c r="A168" s="14">
        <v>8</v>
      </c>
      <c r="B168" s="3" t="s">
        <v>167</v>
      </c>
      <c r="C168" s="67" t="s">
        <v>314</v>
      </c>
      <c r="D168" s="17">
        <v>2.31</v>
      </c>
      <c r="E168" s="13">
        <v>1.17</v>
      </c>
      <c r="F168" s="14">
        <v>45</v>
      </c>
      <c r="G168" s="13">
        <f t="shared" si="30"/>
        <v>1.1400000000000001</v>
      </c>
      <c r="H168" s="14">
        <v>0</v>
      </c>
      <c r="I168" s="13">
        <f>1.05*2.5</f>
        <v>2.625</v>
      </c>
      <c r="J168" s="13">
        <f t="shared" si="33"/>
        <v>1.4849999999999999</v>
      </c>
      <c r="K168" s="13">
        <f>J168</f>
        <v>1.4849999999999999</v>
      </c>
      <c r="L168" s="28" t="s">
        <v>365</v>
      </c>
      <c r="M168" s="20"/>
      <c r="N168" s="55">
        <v>8</v>
      </c>
      <c r="O168" s="56" t="s">
        <v>167</v>
      </c>
      <c r="P168" s="56" t="s">
        <v>314</v>
      </c>
      <c r="Q168" s="60">
        <v>0.05</v>
      </c>
      <c r="R168" s="13">
        <f t="shared" si="31"/>
        <v>2.36</v>
      </c>
      <c r="S168" s="13">
        <v>1.17</v>
      </c>
      <c r="T168" s="14">
        <v>45</v>
      </c>
      <c r="U168" s="13">
        <f t="shared" si="35"/>
        <v>1.19</v>
      </c>
      <c r="V168" s="14">
        <v>0</v>
      </c>
      <c r="W168" s="13">
        <f>1.05*2.5</f>
        <v>2.625</v>
      </c>
      <c r="X168" s="13">
        <f t="shared" si="34"/>
        <v>1.435</v>
      </c>
      <c r="Y168" s="13">
        <f>X168</f>
        <v>1.435</v>
      </c>
      <c r="Z168" s="28" t="s">
        <v>365</v>
      </c>
    </row>
    <row r="169" spans="1:26" s="29" customFormat="1" ht="36" customHeight="1">
      <c r="A169" s="122">
        <v>9</v>
      </c>
      <c r="B169" s="3" t="s">
        <v>168</v>
      </c>
      <c r="C169" s="67" t="s">
        <v>315</v>
      </c>
      <c r="D169" s="17">
        <v>37.58</v>
      </c>
      <c r="E169" s="13">
        <f>E170+E171</f>
        <v>16.8</v>
      </c>
      <c r="F169" s="14">
        <v>0</v>
      </c>
      <c r="G169" s="13">
        <f t="shared" si="30"/>
        <v>20.779999999999998</v>
      </c>
      <c r="H169" s="14">
        <v>0</v>
      </c>
      <c r="I169" s="13">
        <f>1.05*(40+40.5)</f>
        <v>84.525</v>
      </c>
      <c r="J169" s="13">
        <f t="shared" si="33"/>
        <v>63.745000000000005</v>
      </c>
      <c r="K169" s="123">
        <f>MIN(J169:J171)</f>
        <v>61.275000000000006</v>
      </c>
      <c r="L169" s="126" t="s">
        <v>365</v>
      </c>
      <c r="M169" s="20"/>
      <c r="N169" s="124">
        <v>9</v>
      </c>
      <c r="O169" s="56" t="s">
        <v>168</v>
      </c>
      <c r="P169" s="56" t="s">
        <v>315</v>
      </c>
      <c r="Q169" s="60">
        <v>1.566</v>
      </c>
      <c r="R169" s="13">
        <f t="shared" si="31"/>
        <v>39.146</v>
      </c>
      <c r="S169" s="13">
        <f>S170+S171</f>
        <v>16.8</v>
      </c>
      <c r="T169" s="14">
        <v>0</v>
      </c>
      <c r="U169" s="13">
        <f t="shared" si="35"/>
        <v>22.346</v>
      </c>
      <c r="V169" s="14">
        <v>0</v>
      </c>
      <c r="W169" s="13">
        <f>1.05*(40+40.5)</f>
        <v>84.525</v>
      </c>
      <c r="X169" s="13">
        <f t="shared" si="34"/>
        <v>62.179</v>
      </c>
      <c r="Y169" s="123">
        <f>MIN(X169:X171)</f>
        <v>61.191</v>
      </c>
      <c r="Z169" s="126" t="s">
        <v>365</v>
      </c>
    </row>
    <row r="170" spans="1:26" s="29" customFormat="1" ht="36" customHeight="1">
      <c r="A170" s="122"/>
      <c r="B170" s="3" t="s">
        <v>350</v>
      </c>
      <c r="C170" s="67" t="s">
        <v>315</v>
      </c>
      <c r="D170" s="17">
        <v>14.33</v>
      </c>
      <c r="E170" s="13">
        <v>16.8</v>
      </c>
      <c r="F170" s="14">
        <v>0</v>
      </c>
      <c r="G170" s="13">
        <f t="shared" si="30"/>
        <v>-2.4700000000000006</v>
      </c>
      <c r="H170" s="14">
        <v>0</v>
      </c>
      <c r="I170" s="13">
        <f>1.05*(40+40.5)</f>
        <v>84.525</v>
      </c>
      <c r="J170" s="13">
        <f t="shared" si="33"/>
        <v>86.995</v>
      </c>
      <c r="K170" s="123"/>
      <c r="L170" s="126"/>
      <c r="M170" s="20"/>
      <c r="N170" s="124"/>
      <c r="O170" s="56" t="s">
        <v>350</v>
      </c>
      <c r="P170" s="56" t="s">
        <v>315</v>
      </c>
      <c r="Q170" s="60">
        <v>1.482</v>
      </c>
      <c r="R170" s="13">
        <f t="shared" si="31"/>
        <v>15.812</v>
      </c>
      <c r="S170" s="13">
        <v>16.8</v>
      </c>
      <c r="T170" s="14">
        <v>0</v>
      </c>
      <c r="U170" s="13">
        <f t="shared" si="35"/>
        <v>-0.9880000000000013</v>
      </c>
      <c r="V170" s="14">
        <v>0</v>
      </c>
      <c r="W170" s="13">
        <f>1.05*(40+40.5)</f>
        <v>84.525</v>
      </c>
      <c r="X170" s="13">
        <f t="shared" si="34"/>
        <v>85.513</v>
      </c>
      <c r="Y170" s="123"/>
      <c r="Z170" s="126"/>
    </row>
    <row r="171" spans="1:26" s="29" customFormat="1" ht="36.75" customHeight="1">
      <c r="A171" s="122"/>
      <c r="B171" s="3" t="s">
        <v>351</v>
      </c>
      <c r="C171" s="67" t="s">
        <v>315</v>
      </c>
      <c r="D171" s="17">
        <v>23.25</v>
      </c>
      <c r="E171" s="13">
        <v>0</v>
      </c>
      <c r="F171" s="14">
        <v>0</v>
      </c>
      <c r="G171" s="13">
        <f t="shared" si="30"/>
        <v>23.25</v>
      </c>
      <c r="H171" s="14">
        <v>0</v>
      </c>
      <c r="I171" s="13">
        <f>1.05*(40+40.5)</f>
        <v>84.525</v>
      </c>
      <c r="J171" s="13">
        <f t="shared" si="33"/>
        <v>61.275000000000006</v>
      </c>
      <c r="K171" s="123"/>
      <c r="L171" s="126"/>
      <c r="M171" s="20"/>
      <c r="N171" s="124"/>
      <c r="O171" s="56" t="s">
        <v>351</v>
      </c>
      <c r="P171" s="56" t="s">
        <v>315</v>
      </c>
      <c r="Q171" s="60">
        <v>0.084</v>
      </c>
      <c r="R171" s="13">
        <f t="shared" si="31"/>
        <v>23.334</v>
      </c>
      <c r="S171" s="13">
        <v>0</v>
      </c>
      <c r="T171" s="14">
        <v>0</v>
      </c>
      <c r="U171" s="13">
        <f t="shared" si="35"/>
        <v>23.334</v>
      </c>
      <c r="V171" s="14">
        <v>0</v>
      </c>
      <c r="W171" s="13">
        <f>1.05*(40+40.5)</f>
        <v>84.525</v>
      </c>
      <c r="X171" s="13">
        <f t="shared" si="34"/>
        <v>61.191</v>
      </c>
      <c r="Y171" s="123"/>
      <c r="Z171" s="126"/>
    </row>
    <row r="172" spans="1:26" s="32" customFormat="1" ht="15">
      <c r="A172" s="36">
        <v>10</v>
      </c>
      <c r="B172" s="75" t="s">
        <v>169</v>
      </c>
      <c r="C172" s="75" t="s">
        <v>313</v>
      </c>
      <c r="D172" s="58">
        <v>28.27</v>
      </c>
      <c r="E172" s="58">
        <v>3.2</v>
      </c>
      <c r="F172" s="36">
        <v>15</v>
      </c>
      <c r="G172" s="58">
        <f t="shared" si="30"/>
        <v>25.07</v>
      </c>
      <c r="H172" s="36">
        <v>0</v>
      </c>
      <c r="I172" s="58">
        <f>1.05*16</f>
        <v>16.8</v>
      </c>
      <c r="J172" s="58">
        <f t="shared" si="33"/>
        <v>-8.27</v>
      </c>
      <c r="K172" s="58">
        <f>J172</f>
        <v>-8.27</v>
      </c>
      <c r="L172" s="59" t="s">
        <v>365</v>
      </c>
      <c r="M172" s="20"/>
      <c r="N172" s="57">
        <v>10</v>
      </c>
      <c r="O172" s="34" t="s">
        <v>169</v>
      </c>
      <c r="P172" s="34" t="s">
        <v>313</v>
      </c>
      <c r="Q172" s="35"/>
      <c r="R172" s="58">
        <f t="shared" si="31"/>
        <v>28.27</v>
      </c>
      <c r="S172" s="58">
        <v>3.2</v>
      </c>
      <c r="T172" s="36">
        <v>15</v>
      </c>
      <c r="U172" s="58">
        <f t="shared" si="35"/>
        <v>25.07</v>
      </c>
      <c r="V172" s="36">
        <v>0</v>
      </c>
      <c r="W172" s="58">
        <f>1.05*16</f>
        <v>16.8</v>
      </c>
      <c r="X172" s="58">
        <f t="shared" si="34"/>
        <v>-8.27</v>
      </c>
      <c r="Y172" s="58">
        <f>X172</f>
        <v>-8.27</v>
      </c>
      <c r="Z172" s="59" t="s">
        <v>366</v>
      </c>
    </row>
    <row r="173" spans="1:26" s="29" customFormat="1" ht="36" customHeight="1">
      <c r="A173" s="122">
        <v>11</v>
      </c>
      <c r="B173" s="3" t="s">
        <v>170</v>
      </c>
      <c r="C173" s="67" t="s">
        <v>316</v>
      </c>
      <c r="D173" s="17">
        <v>8.7</v>
      </c>
      <c r="E173" s="13">
        <v>8.04</v>
      </c>
      <c r="F173" s="14">
        <v>120</v>
      </c>
      <c r="G173" s="13">
        <f t="shared" si="30"/>
        <v>0.6600000000000001</v>
      </c>
      <c r="H173" s="14">
        <v>0</v>
      </c>
      <c r="I173" s="13">
        <f>1.05*10</f>
        <v>10.5</v>
      </c>
      <c r="J173" s="13">
        <f t="shared" si="33"/>
        <v>9.84</v>
      </c>
      <c r="K173" s="123">
        <f>MIN(J173:J175)</f>
        <v>8.44</v>
      </c>
      <c r="L173" s="126" t="s">
        <v>365</v>
      </c>
      <c r="M173" s="20"/>
      <c r="N173" s="124">
        <v>11</v>
      </c>
      <c r="O173" s="56" t="s">
        <v>170</v>
      </c>
      <c r="P173" s="56" t="s">
        <v>316</v>
      </c>
      <c r="Q173" s="60">
        <v>1.5225</v>
      </c>
      <c r="R173" s="13">
        <f t="shared" si="31"/>
        <v>10.2225</v>
      </c>
      <c r="S173" s="13">
        <v>8.04</v>
      </c>
      <c r="T173" s="14">
        <v>120</v>
      </c>
      <c r="U173" s="13">
        <f t="shared" si="35"/>
        <v>2.182500000000001</v>
      </c>
      <c r="V173" s="14">
        <v>0</v>
      </c>
      <c r="W173" s="13">
        <f>1.05*10</f>
        <v>10.5</v>
      </c>
      <c r="X173" s="13">
        <f t="shared" si="34"/>
        <v>8.317499999999999</v>
      </c>
      <c r="Y173" s="123">
        <f>MIN(X173:X175)</f>
        <v>8.317499999999999</v>
      </c>
      <c r="Z173" s="126" t="s">
        <v>365</v>
      </c>
    </row>
    <row r="174" spans="1:26" s="29" customFormat="1" ht="36" customHeight="1">
      <c r="A174" s="122"/>
      <c r="B174" s="3" t="s">
        <v>350</v>
      </c>
      <c r="C174" s="67">
        <v>10</v>
      </c>
      <c r="D174" s="17">
        <v>5.2</v>
      </c>
      <c r="E174" s="13">
        <v>6.6</v>
      </c>
      <c r="F174" s="14">
        <v>120</v>
      </c>
      <c r="G174" s="13">
        <f t="shared" si="30"/>
        <v>-1.3999999999999995</v>
      </c>
      <c r="H174" s="14">
        <v>0</v>
      </c>
      <c r="I174" s="13">
        <f>1.05*10</f>
        <v>10.5</v>
      </c>
      <c r="J174" s="13">
        <f t="shared" si="33"/>
        <v>11.899999999999999</v>
      </c>
      <c r="K174" s="123"/>
      <c r="L174" s="126"/>
      <c r="M174" s="20"/>
      <c r="N174" s="124"/>
      <c r="O174" s="56" t="s">
        <v>350</v>
      </c>
      <c r="P174" s="56">
        <v>10</v>
      </c>
      <c r="Q174" s="60">
        <v>1.517</v>
      </c>
      <c r="R174" s="13">
        <f t="shared" si="31"/>
        <v>6.7170000000000005</v>
      </c>
      <c r="S174" s="13">
        <v>6.6</v>
      </c>
      <c r="T174" s="14">
        <v>120</v>
      </c>
      <c r="U174" s="13">
        <f t="shared" si="35"/>
        <v>0.11700000000000088</v>
      </c>
      <c r="V174" s="14">
        <v>0</v>
      </c>
      <c r="W174" s="13">
        <f>1.05*10</f>
        <v>10.5</v>
      </c>
      <c r="X174" s="13">
        <f t="shared" si="34"/>
        <v>10.383</v>
      </c>
      <c r="Y174" s="123"/>
      <c r="Z174" s="126"/>
    </row>
    <row r="175" spans="1:26" s="29" customFormat="1" ht="36.75" customHeight="1">
      <c r="A175" s="122"/>
      <c r="B175" s="3" t="s">
        <v>351</v>
      </c>
      <c r="C175" s="67">
        <v>10</v>
      </c>
      <c r="D175" s="17">
        <v>3.5</v>
      </c>
      <c r="E175" s="13">
        <v>1.44</v>
      </c>
      <c r="F175" s="14">
        <v>80</v>
      </c>
      <c r="G175" s="13">
        <f t="shared" si="30"/>
        <v>2.06</v>
      </c>
      <c r="H175" s="14">
        <v>0</v>
      </c>
      <c r="I175" s="13">
        <f>1.05*10</f>
        <v>10.5</v>
      </c>
      <c r="J175" s="13">
        <f t="shared" si="33"/>
        <v>8.44</v>
      </c>
      <c r="K175" s="123"/>
      <c r="L175" s="126"/>
      <c r="M175" s="20"/>
      <c r="N175" s="124"/>
      <c r="O175" s="56" t="s">
        <v>351</v>
      </c>
      <c r="P175" s="56">
        <v>10</v>
      </c>
      <c r="Q175" s="60">
        <v>0.0055</v>
      </c>
      <c r="R175" s="13">
        <f t="shared" si="31"/>
        <v>3.5055</v>
      </c>
      <c r="S175" s="13">
        <v>1.44</v>
      </c>
      <c r="T175" s="14">
        <v>80</v>
      </c>
      <c r="U175" s="13">
        <f t="shared" si="35"/>
        <v>2.0655</v>
      </c>
      <c r="V175" s="14">
        <v>0</v>
      </c>
      <c r="W175" s="13">
        <f>1.05*10</f>
        <v>10.5</v>
      </c>
      <c r="X175" s="13">
        <f t="shared" si="34"/>
        <v>8.4345</v>
      </c>
      <c r="Y175" s="123"/>
      <c r="Z175" s="126"/>
    </row>
    <row r="176" spans="1:26" s="29" customFormat="1" ht="15">
      <c r="A176" s="14">
        <v>12</v>
      </c>
      <c r="B176" s="3" t="s">
        <v>171</v>
      </c>
      <c r="C176" s="67" t="s">
        <v>317</v>
      </c>
      <c r="D176" s="17">
        <v>10.4</v>
      </c>
      <c r="E176" s="13">
        <v>0</v>
      </c>
      <c r="F176" s="14">
        <v>0</v>
      </c>
      <c r="G176" s="13">
        <f t="shared" si="30"/>
        <v>10.4</v>
      </c>
      <c r="H176" s="14">
        <v>0</v>
      </c>
      <c r="I176" s="13">
        <f>1.05*25</f>
        <v>26.25</v>
      </c>
      <c r="J176" s="13">
        <f t="shared" si="33"/>
        <v>15.85</v>
      </c>
      <c r="K176" s="13">
        <f>J176</f>
        <v>15.85</v>
      </c>
      <c r="L176" s="28" t="s">
        <v>365</v>
      </c>
      <c r="M176" s="20"/>
      <c r="N176" s="55">
        <v>12</v>
      </c>
      <c r="O176" s="56" t="s">
        <v>171</v>
      </c>
      <c r="P176" s="56" t="s">
        <v>317</v>
      </c>
      <c r="Q176" s="60">
        <v>4.53</v>
      </c>
      <c r="R176" s="13">
        <f t="shared" si="31"/>
        <v>14.93</v>
      </c>
      <c r="S176" s="13">
        <v>0</v>
      </c>
      <c r="T176" s="14">
        <v>0</v>
      </c>
      <c r="U176" s="13">
        <f t="shared" si="35"/>
        <v>14.93</v>
      </c>
      <c r="V176" s="14">
        <v>0</v>
      </c>
      <c r="W176" s="13">
        <f>1.05*25</f>
        <v>26.25</v>
      </c>
      <c r="X176" s="13">
        <f t="shared" si="34"/>
        <v>11.32</v>
      </c>
      <c r="Y176" s="13">
        <f>X176</f>
        <v>11.32</v>
      </c>
      <c r="Z176" s="28" t="s">
        <v>365</v>
      </c>
    </row>
    <row r="177" spans="1:26" s="29" customFormat="1" ht="36" customHeight="1">
      <c r="A177" s="122">
        <v>13</v>
      </c>
      <c r="B177" s="3" t="s">
        <v>172</v>
      </c>
      <c r="C177" s="67" t="s">
        <v>318</v>
      </c>
      <c r="D177" s="17">
        <v>9.41</v>
      </c>
      <c r="E177" s="13">
        <f>E178+E179</f>
        <v>6.52</v>
      </c>
      <c r="F177" s="14">
        <v>120</v>
      </c>
      <c r="G177" s="13">
        <f t="shared" si="30"/>
        <v>2.8900000000000006</v>
      </c>
      <c r="H177" s="14">
        <v>0</v>
      </c>
      <c r="I177" s="13">
        <f aca="true" t="shared" si="36" ref="I177:I183">1.05*10</f>
        <v>10.5</v>
      </c>
      <c r="J177" s="13">
        <f t="shared" si="33"/>
        <v>7.609999999999999</v>
      </c>
      <c r="K177" s="123">
        <f>MIN(J177:J179)</f>
        <v>6.25</v>
      </c>
      <c r="L177" s="126" t="s">
        <v>365</v>
      </c>
      <c r="M177" s="20"/>
      <c r="N177" s="124">
        <v>13</v>
      </c>
      <c r="O177" s="56" t="s">
        <v>172</v>
      </c>
      <c r="P177" s="56" t="s">
        <v>318</v>
      </c>
      <c r="Q177" s="60">
        <v>11.697000000000001</v>
      </c>
      <c r="R177" s="13">
        <f t="shared" si="31"/>
        <v>21.107</v>
      </c>
      <c r="S177" s="13">
        <f>S178+S179</f>
        <v>6.52</v>
      </c>
      <c r="T177" s="14">
        <v>120</v>
      </c>
      <c r="U177" s="13">
        <f t="shared" si="35"/>
        <v>14.587</v>
      </c>
      <c r="V177" s="14">
        <v>0</v>
      </c>
      <c r="W177" s="13">
        <f aca="true" t="shared" si="37" ref="W177:W183">1.05*10</f>
        <v>10.5</v>
      </c>
      <c r="X177" s="13">
        <f t="shared" si="34"/>
        <v>-4.087</v>
      </c>
      <c r="Y177" s="123">
        <f>MIN(X177:X179)</f>
        <v>-4.087</v>
      </c>
      <c r="Z177" s="126" t="s">
        <v>365</v>
      </c>
    </row>
    <row r="178" spans="1:26" s="29" customFormat="1" ht="36" customHeight="1">
      <c r="A178" s="122"/>
      <c r="B178" s="3" t="s">
        <v>350</v>
      </c>
      <c r="C178" s="67" t="s">
        <v>318</v>
      </c>
      <c r="D178" s="17">
        <v>6.13</v>
      </c>
      <c r="E178" s="13">
        <v>6.06</v>
      </c>
      <c r="F178" s="14"/>
      <c r="G178" s="13">
        <f t="shared" si="30"/>
        <v>0.07000000000000028</v>
      </c>
      <c r="H178" s="14">
        <v>0</v>
      </c>
      <c r="I178" s="13">
        <f t="shared" si="36"/>
        <v>10.5</v>
      </c>
      <c r="J178" s="13">
        <f t="shared" si="33"/>
        <v>10.43</v>
      </c>
      <c r="K178" s="123"/>
      <c r="L178" s="126"/>
      <c r="M178" s="20"/>
      <c r="N178" s="124"/>
      <c r="O178" s="56" t="s">
        <v>350</v>
      </c>
      <c r="P178" s="56" t="s">
        <v>318</v>
      </c>
      <c r="Q178" s="60">
        <v>11.275</v>
      </c>
      <c r="R178" s="13">
        <f t="shared" si="31"/>
        <v>17.405</v>
      </c>
      <c r="S178" s="13">
        <v>6.06</v>
      </c>
      <c r="T178" s="14"/>
      <c r="U178" s="13">
        <f t="shared" si="35"/>
        <v>11.345000000000002</v>
      </c>
      <c r="V178" s="14">
        <v>0</v>
      </c>
      <c r="W178" s="13">
        <f t="shared" si="37"/>
        <v>10.5</v>
      </c>
      <c r="X178" s="13">
        <f t="shared" si="34"/>
        <v>-0.8450000000000024</v>
      </c>
      <c r="Y178" s="123"/>
      <c r="Z178" s="126"/>
    </row>
    <row r="179" spans="1:26" s="29" customFormat="1" ht="36.75" customHeight="1">
      <c r="A179" s="122"/>
      <c r="B179" s="3" t="s">
        <v>351</v>
      </c>
      <c r="C179" s="67" t="s">
        <v>318</v>
      </c>
      <c r="D179" s="17">
        <v>4.71</v>
      </c>
      <c r="E179" s="13">
        <v>0.46</v>
      </c>
      <c r="F179" s="14">
        <v>120</v>
      </c>
      <c r="G179" s="13">
        <f t="shared" si="30"/>
        <v>4.25</v>
      </c>
      <c r="H179" s="14">
        <v>0</v>
      </c>
      <c r="I179" s="13">
        <f t="shared" si="36"/>
        <v>10.5</v>
      </c>
      <c r="J179" s="13">
        <f t="shared" si="33"/>
        <v>6.25</v>
      </c>
      <c r="K179" s="123"/>
      <c r="L179" s="126"/>
      <c r="M179" s="20"/>
      <c r="N179" s="124"/>
      <c r="O179" s="56" t="s">
        <v>351</v>
      </c>
      <c r="P179" s="56" t="s">
        <v>318</v>
      </c>
      <c r="Q179" s="60">
        <v>0.429</v>
      </c>
      <c r="R179" s="13">
        <f t="shared" si="31"/>
        <v>5.139</v>
      </c>
      <c r="S179" s="13">
        <v>0.46</v>
      </c>
      <c r="T179" s="14">
        <v>120</v>
      </c>
      <c r="U179" s="13">
        <f t="shared" si="35"/>
        <v>4.679</v>
      </c>
      <c r="V179" s="14">
        <v>0</v>
      </c>
      <c r="W179" s="13">
        <f t="shared" si="37"/>
        <v>10.5</v>
      </c>
      <c r="X179" s="13">
        <f t="shared" si="34"/>
        <v>5.821</v>
      </c>
      <c r="Y179" s="123"/>
      <c r="Z179" s="126"/>
    </row>
    <row r="180" spans="1:26" s="29" customFormat="1" ht="36" customHeight="1">
      <c r="A180" s="122">
        <v>14</v>
      </c>
      <c r="B180" s="3" t="s">
        <v>173</v>
      </c>
      <c r="C180" s="67" t="s">
        <v>316</v>
      </c>
      <c r="D180" s="80">
        <v>7.09</v>
      </c>
      <c r="E180" s="13">
        <v>10.4</v>
      </c>
      <c r="F180" s="14">
        <v>120</v>
      </c>
      <c r="G180" s="13">
        <f t="shared" si="30"/>
        <v>-3.3100000000000005</v>
      </c>
      <c r="H180" s="14">
        <v>0</v>
      </c>
      <c r="I180" s="13">
        <f t="shared" si="36"/>
        <v>10.5</v>
      </c>
      <c r="J180" s="13">
        <f t="shared" si="33"/>
        <v>13.81</v>
      </c>
      <c r="K180" s="123">
        <f>MIN(J180:J182)</f>
        <v>8.43</v>
      </c>
      <c r="L180" s="126" t="s">
        <v>365</v>
      </c>
      <c r="M180" s="20"/>
      <c r="N180" s="124">
        <v>14</v>
      </c>
      <c r="O180" s="56" t="s">
        <v>173</v>
      </c>
      <c r="P180" s="56" t="s">
        <v>316</v>
      </c>
      <c r="Q180" s="60">
        <v>0.241</v>
      </c>
      <c r="R180" s="13">
        <f t="shared" si="31"/>
        <v>7.3309999999999995</v>
      </c>
      <c r="S180" s="13">
        <v>10.4</v>
      </c>
      <c r="T180" s="14">
        <v>120</v>
      </c>
      <c r="U180" s="13">
        <f t="shared" si="35"/>
        <v>-3.069000000000001</v>
      </c>
      <c r="V180" s="14">
        <v>0</v>
      </c>
      <c r="W180" s="13">
        <f t="shared" si="37"/>
        <v>10.5</v>
      </c>
      <c r="X180" s="13">
        <f t="shared" si="34"/>
        <v>13.569</v>
      </c>
      <c r="Y180" s="123">
        <f>MIN(X180:X182)</f>
        <v>8.219</v>
      </c>
      <c r="Z180" s="126" t="s">
        <v>365</v>
      </c>
    </row>
    <row r="181" spans="1:26" s="29" customFormat="1" ht="36" customHeight="1">
      <c r="A181" s="122"/>
      <c r="B181" s="3" t="s">
        <v>350</v>
      </c>
      <c r="C181" s="67">
        <v>10</v>
      </c>
      <c r="D181" s="80">
        <v>2.02</v>
      </c>
      <c r="E181" s="13">
        <v>7.4</v>
      </c>
      <c r="F181" s="14"/>
      <c r="G181" s="13">
        <f t="shared" si="30"/>
        <v>-5.380000000000001</v>
      </c>
      <c r="H181" s="14">
        <v>0</v>
      </c>
      <c r="I181" s="13">
        <f t="shared" si="36"/>
        <v>10.5</v>
      </c>
      <c r="J181" s="13">
        <f t="shared" si="33"/>
        <v>15.88</v>
      </c>
      <c r="K181" s="123"/>
      <c r="L181" s="126"/>
      <c r="M181" s="20"/>
      <c r="N181" s="124"/>
      <c r="O181" s="56" t="s">
        <v>350</v>
      </c>
      <c r="P181" s="56">
        <v>10</v>
      </c>
      <c r="Q181" s="60">
        <v>0.024</v>
      </c>
      <c r="R181" s="13">
        <f t="shared" si="31"/>
        <v>2.044</v>
      </c>
      <c r="S181" s="13">
        <v>7.4</v>
      </c>
      <c r="T181" s="14"/>
      <c r="U181" s="13">
        <f t="shared" si="35"/>
        <v>-5.356</v>
      </c>
      <c r="V181" s="14">
        <v>0</v>
      </c>
      <c r="W181" s="13">
        <f t="shared" si="37"/>
        <v>10.5</v>
      </c>
      <c r="X181" s="13">
        <f t="shared" si="34"/>
        <v>15.856</v>
      </c>
      <c r="Y181" s="123"/>
      <c r="Z181" s="126"/>
    </row>
    <row r="182" spans="1:26" s="29" customFormat="1" ht="36.75" customHeight="1">
      <c r="A182" s="122"/>
      <c r="B182" s="3" t="s">
        <v>351</v>
      </c>
      <c r="C182" s="67">
        <v>10</v>
      </c>
      <c r="D182" s="80">
        <v>5.07</v>
      </c>
      <c r="E182" s="13">
        <v>3</v>
      </c>
      <c r="F182" s="14">
        <v>80</v>
      </c>
      <c r="G182" s="13">
        <f t="shared" si="30"/>
        <v>2.0700000000000003</v>
      </c>
      <c r="H182" s="14">
        <v>0</v>
      </c>
      <c r="I182" s="13">
        <f t="shared" si="36"/>
        <v>10.5</v>
      </c>
      <c r="J182" s="13">
        <f t="shared" si="33"/>
        <v>8.43</v>
      </c>
      <c r="K182" s="123"/>
      <c r="L182" s="126"/>
      <c r="M182" s="20"/>
      <c r="N182" s="124"/>
      <c r="O182" s="56" t="s">
        <v>351</v>
      </c>
      <c r="P182" s="56">
        <v>10</v>
      </c>
      <c r="Q182" s="60">
        <v>0.211</v>
      </c>
      <c r="R182" s="13">
        <f t="shared" si="31"/>
        <v>5.281000000000001</v>
      </c>
      <c r="S182" s="13">
        <v>3</v>
      </c>
      <c r="T182" s="14">
        <v>80</v>
      </c>
      <c r="U182" s="13">
        <f t="shared" si="35"/>
        <v>2.2810000000000006</v>
      </c>
      <c r="V182" s="14">
        <v>0</v>
      </c>
      <c r="W182" s="13">
        <f t="shared" si="37"/>
        <v>10.5</v>
      </c>
      <c r="X182" s="13">
        <f t="shared" si="34"/>
        <v>8.219</v>
      </c>
      <c r="Y182" s="123"/>
      <c r="Z182" s="126"/>
    </row>
    <row r="183" spans="1:26" s="29" customFormat="1" ht="15">
      <c r="A183" s="14">
        <v>15</v>
      </c>
      <c r="B183" s="3" t="s">
        <v>174</v>
      </c>
      <c r="C183" s="67" t="s">
        <v>316</v>
      </c>
      <c r="D183" s="17">
        <v>0.8</v>
      </c>
      <c r="E183" s="13">
        <v>0.5</v>
      </c>
      <c r="F183" s="14">
        <v>120</v>
      </c>
      <c r="G183" s="13">
        <f t="shared" si="30"/>
        <v>0.30000000000000004</v>
      </c>
      <c r="H183" s="14">
        <v>0</v>
      </c>
      <c r="I183" s="13">
        <f t="shared" si="36"/>
        <v>10.5</v>
      </c>
      <c r="J183" s="13">
        <f t="shared" si="33"/>
        <v>10.2</v>
      </c>
      <c r="K183" s="13">
        <f>J183</f>
        <v>10.2</v>
      </c>
      <c r="L183" s="28" t="s">
        <v>365</v>
      </c>
      <c r="M183" s="20"/>
      <c r="N183" s="55">
        <v>15</v>
      </c>
      <c r="O183" s="56" t="s">
        <v>174</v>
      </c>
      <c r="P183" s="56" t="s">
        <v>316</v>
      </c>
      <c r="Q183" s="60">
        <v>0.017</v>
      </c>
      <c r="R183" s="13">
        <f t="shared" si="31"/>
        <v>0.8170000000000001</v>
      </c>
      <c r="S183" s="13">
        <v>0.5</v>
      </c>
      <c r="T183" s="14">
        <v>120</v>
      </c>
      <c r="U183" s="13">
        <f t="shared" si="35"/>
        <v>0.31700000000000006</v>
      </c>
      <c r="V183" s="14">
        <v>0</v>
      </c>
      <c r="W183" s="13">
        <f t="shared" si="37"/>
        <v>10.5</v>
      </c>
      <c r="X183" s="13">
        <f t="shared" si="34"/>
        <v>10.183</v>
      </c>
      <c r="Y183" s="13">
        <f>X183</f>
        <v>10.183</v>
      </c>
      <c r="Z183" s="28" t="s">
        <v>365</v>
      </c>
    </row>
    <row r="184" spans="1:26" s="29" customFormat="1" ht="36" customHeight="1">
      <c r="A184" s="122">
        <v>16</v>
      </c>
      <c r="B184" s="3" t="s">
        <v>176</v>
      </c>
      <c r="C184" s="67" t="s">
        <v>317</v>
      </c>
      <c r="D184" s="17">
        <v>6.76</v>
      </c>
      <c r="E184" s="13">
        <f>E185+E186</f>
        <v>22.1</v>
      </c>
      <c r="F184" s="14">
        <v>80</v>
      </c>
      <c r="G184" s="13">
        <f t="shared" si="30"/>
        <v>-15.340000000000002</v>
      </c>
      <c r="H184" s="14">
        <v>0</v>
      </c>
      <c r="I184" s="13">
        <f>1.05*25</f>
        <v>26.25</v>
      </c>
      <c r="J184" s="13">
        <f t="shared" si="33"/>
        <v>41.59</v>
      </c>
      <c r="K184" s="123">
        <f>MIN(J184:J186)</f>
        <v>25.59</v>
      </c>
      <c r="L184" s="126" t="s">
        <v>365</v>
      </c>
      <c r="M184" s="20"/>
      <c r="N184" s="124">
        <v>16</v>
      </c>
      <c r="O184" s="56" t="s">
        <v>176</v>
      </c>
      <c r="P184" s="56" t="s">
        <v>317</v>
      </c>
      <c r="Q184" s="60">
        <v>0.33</v>
      </c>
      <c r="R184" s="13">
        <f t="shared" si="31"/>
        <v>7.09</v>
      </c>
      <c r="S184" s="13">
        <f>S185+S186</f>
        <v>22.1</v>
      </c>
      <c r="T184" s="14">
        <v>80</v>
      </c>
      <c r="U184" s="13">
        <f t="shared" si="35"/>
        <v>-15.010000000000002</v>
      </c>
      <c r="V184" s="14">
        <v>0</v>
      </c>
      <c r="W184" s="13">
        <f>1.05*25</f>
        <v>26.25</v>
      </c>
      <c r="X184" s="13">
        <f t="shared" si="34"/>
        <v>41.260000000000005</v>
      </c>
      <c r="Y184" s="123">
        <f>MIN(X184:X186)</f>
        <v>25.358</v>
      </c>
      <c r="Z184" s="126" t="s">
        <v>365</v>
      </c>
    </row>
    <row r="185" spans="1:26" s="29" customFormat="1" ht="36" customHeight="1">
      <c r="A185" s="122"/>
      <c r="B185" s="3" t="s">
        <v>350</v>
      </c>
      <c r="C185" s="67">
        <v>25</v>
      </c>
      <c r="D185" s="17">
        <v>2.8</v>
      </c>
      <c r="E185" s="13">
        <v>18.8</v>
      </c>
      <c r="F185" s="14"/>
      <c r="G185" s="13">
        <f t="shared" si="30"/>
        <v>-16</v>
      </c>
      <c r="H185" s="14">
        <v>0</v>
      </c>
      <c r="I185" s="13">
        <f>1.05*25</f>
        <v>26.25</v>
      </c>
      <c r="J185" s="13">
        <f t="shared" si="33"/>
        <v>42.25</v>
      </c>
      <c r="K185" s="123"/>
      <c r="L185" s="126"/>
      <c r="M185" s="20"/>
      <c r="N185" s="124"/>
      <c r="O185" s="56" t="s">
        <v>350</v>
      </c>
      <c r="P185" s="56">
        <v>25</v>
      </c>
      <c r="Q185" s="60">
        <v>0.098</v>
      </c>
      <c r="R185" s="13">
        <f t="shared" si="31"/>
        <v>2.8979999999999997</v>
      </c>
      <c r="S185" s="13">
        <v>18.8</v>
      </c>
      <c r="T185" s="14"/>
      <c r="U185" s="13">
        <f t="shared" si="35"/>
        <v>-15.902000000000001</v>
      </c>
      <c r="V185" s="14">
        <v>0</v>
      </c>
      <c r="W185" s="13">
        <f>1.05*25</f>
        <v>26.25</v>
      </c>
      <c r="X185" s="13">
        <f t="shared" si="34"/>
        <v>42.152</v>
      </c>
      <c r="Y185" s="123"/>
      <c r="Z185" s="126"/>
    </row>
    <row r="186" spans="1:26" s="29" customFormat="1" ht="36.75" customHeight="1">
      <c r="A186" s="122"/>
      <c r="B186" s="3" t="s">
        <v>351</v>
      </c>
      <c r="C186" s="67">
        <v>25</v>
      </c>
      <c r="D186" s="17">
        <v>3.96</v>
      </c>
      <c r="E186" s="13">
        <v>3.3</v>
      </c>
      <c r="F186" s="14">
        <v>120</v>
      </c>
      <c r="G186" s="13">
        <f t="shared" si="30"/>
        <v>0.6600000000000001</v>
      </c>
      <c r="H186" s="14">
        <v>0</v>
      </c>
      <c r="I186" s="13">
        <f>1.05*25</f>
        <v>26.25</v>
      </c>
      <c r="J186" s="13">
        <f t="shared" si="33"/>
        <v>25.59</v>
      </c>
      <c r="K186" s="123"/>
      <c r="L186" s="126"/>
      <c r="M186" s="20"/>
      <c r="N186" s="124"/>
      <c r="O186" s="56" t="s">
        <v>351</v>
      </c>
      <c r="P186" s="56">
        <v>25</v>
      </c>
      <c r="Q186" s="60">
        <v>0.232</v>
      </c>
      <c r="R186" s="13">
        <f t="shared" si="31"/>
        <v>4.192</v>
      </c>
      <c r="S186" s="13">
        <v>3.3</v>
      </c>
      <c r="T186" s="14">
        <v>120</v>
      </c>
      <c r="U186" s="13">
        <f t="shared" si="35"/>
        <v>0.8920000000000003</v>
      </c>
      <c r="V186" s="14">
        <v>0</v>
      </c>
      <c r="W186" s="13">
        <f>1.05*25</f>
        <v>26.25</v>
      </c>
      <c r="X186" s="13">
        <f t="shared" si="34"/>
        <v>25.358</v>
      </c>
      <c r="Y186" s="123"/>
      <c r="Z186" s="126"/>
    </row>
    <row r="187" spans="1:26" s="32" customFormat="1" ht="36" customHeight="1">
      <c r="A187" s="122">
        <v>17</v>
      </c>
      <c r="B187" s="3" t="s">
        <v>177</v>
      </c>
      <c r="C187" s="67" t="s">
        <v>311</v>
      </c>
      <c r="D187" s="17">
        <v>8.59</v>
      </c>
      <c r="E187" s="13">
        <f>E188+E189</f>
        <v>5.45</v>
      </c>
      <c r="F187" s="14">
        <v>20</v>
      </c>
      <c r="G187" s="13">
        <f t="shared" si="30"/>
        <v>3.1399999999999997</v>
      </c>
      <c r="H187" s="14">
        <v>0</v>
      </c>
      <c r="I187" s="13">
        <f>1.05*6.3</f>
        <v>6.615</v>
      </c>
      <c r="J187" s="13">
        <f t="shared" si="33"/>
        <v>3.4750000000000005</v>
      </c>
      <c r="K187" s="123">
        <f>MIN(J187:J189)</f>
        <v>3.0650000000000004</v>
      </c>
      <c r="L187" s="134" t="s">
        <v>365</v>
      </c>
      <c r="M187" s="20"/>
      <c r="N187" s="119">
        <v>17</v>
      </c>
      <c r="O187" s="34" t="s">
        <v>177</v>
      </c>
      <c r="P187" s="34" t="s">
        <v>311</v>
      </c>
      <c r="Q187" s="35">
        <v>4.1290000000000004</v>
      </c>
      <c r="R187" s="58">
        <f t="shared" si="31"/>
        <v>12.719000000000001</v>
      </c>
      <c r="S187" s="58">
        <f>S188+S189</f>
        <v>5.45</v>
      </c>
      <c r="T187" s="36">
        <v>20</v>
      </c>
      <c r="U187" s="58">
        <f t="shared" si="35"/>
        <v>7.269000000000001</v>
      </c>
      <c r="V187" s="36">
        <v>0</v>
      </c>
      <c r="W187" s="58">
        <f>1.05*6.3</f>
        <v>6.615</v>
      </c>
      <c r="X187" s="58">
        <f t="shared" si="34"/>
        <v>-0.6540000000000008</v>
      </c>
      <c r="Y187" s="112">
        <f>MIN(X187:X189)</f>
        <v>-0.9749999999999988</v>
      </c>
      <c r="Z187" s="113" t="s">
        <v>366</v>
      </c>
    </row>
    <row r="188" spans="1:26" s="32" customFormat="1" ht="36" customHeight="1">
      <c r="A188" s="122"/>
      <c r="B188" s="3" t="s">
        <v>350</v>
      </c>
      <c r="C188" s="67">
        <v>6.3</v>
      </c>
      <c r="D188" s="17">
        <v>7</v>
      </c>
      <c r="E188" s="13">
        <v>3.45</v>
      </c>
      <c r="F188" s="14"/>
      <c r="G188" s="13">
        <f t="shared" si="30"/>
        <v>3.55</v>
      </c>
      <c r="H188" s="14">
        <v>0</v>
      </c>
      <c r="I188" s="13">
        <f>1.05*6.3</f>
        <v>6.615</v>
      </c>
      <c r="J188" s="13">
        <f t="shared" si="33"/>
        <v>3.0650000000000004</v>
      </c>
      <c r="K188" s="123"/>
      <c r="L188" s="134"/>
      <c r="M188" s="20"/>
      <c r="N188" s="119"/>
      <c r="O188" s="34" t="s">
        <v>350</v>
      </c>
      <c r="P188" s="34">
        <v>6.3</v>
      </c>
      <c r="Q188" s="35">
        <v>4.04</v>
      </c>
      <c r="R188" s="58">
        <f t="shared" si="31"/>
        <v>11.04</v>
      </c>
      <c r="S188" s="58">
        <v>3.45</v>
      </c>
      <c r="T188" s="36"/>
      <c r="U188" s="58">
        <f t="shared" si="35"/>
        <v>7.589999999999999</v>
      </c>
      <c r="V188" s="36">
        <v>0</v>
      </c>
      <c r="W188" s="58">
        <f>1.05*6.3</f>
        <v>6.615</v>
      </c>
      <c r="X188" s="58">
        <f t="shared" si="34"/>
        <v>-0.9749999999999988</v>
      </c>
      <c r="Y188" s="112"/>
      <c r="Z188" s="113"/>
    </row>
    <row r="189" spans="1:26" s="32" customFormat="1" ht="36.75" customHeight="1">
      <c r="A189" s="122"/>
      <c r="B189" s="3" t="s">
        <v>351</v>
      </c>
      <c r="C189" s="67">
        <v>6.3</v>
      </c>
      <c r="D189" s="17">
        <v>1.732</v>
      </c>
      <c r="E189" s="13">
        <v>2</v>
      </c>
      <c r="F189" s="14">
        <v>20</v>
      </c>
      <c r="G189" s="13">
        <f t="shared" si="30"/>
        <v>-0.268</v>
      </c>
      <c r="H189" s="14">
        <v>0</v>
      </c>
      <c r="I189" s="13">
        <f>1.05*6.3</f>
        <v>6.615</v>
      </c>
      <c r="J189" s="13">
        <f t="shared" si="33"/>
        <v>6.883</v>
      </c>
      <c r="K189" s="123"/>
      <c r="L189" s="134"/>
      <c r="M189" s="20"/>
      <c r="N189" s="119"/>
      <c r="O189" s="34" t="s">
        <v>351</v>
      </c>
      <c r="P189" s="34">
        <v>6.3</v>
      </c>
      <c r="Q189" s="35">
        <v>0.089</v>
      </c>
      <c r="R189" s="58">
        <f t="shared" si="31"/>
        <v>1.821</v>
      </c>
      <c r="S189" s="58">
        <v>2</v>
      </c>
      <c r="T189" s="36">
        <v>20</v>
      </c>
      <c r="U189" s="58">
        <f t="shared" si="35"/>
        <v>-0.17900000000000005</v>
      </c>
      <c r="V189" s="36">
        <v>0</v>
      </c>
      <c r="W189" s="58">
        <f>1.05*6.3</f>
        <v>6.615</v>
      </c>
      <c r="X189" s="58">
        <f t="shared" si="34"/>
        <v>6.7940000000000005</v>
      </c>
      <c r="Y189" s="112"/>
      <c r="Z189" s="113"/>
    </row>
    <row r="190" spans="1:26" s="29" customFormat="1" ht="36" customHeight="1">
      <c r="A190" s="122">
        <v>18</v>
      </c>
      <c r="B190" s="3" t="s">
        <v>178</v>
      </c>
      <c r="C190" s="67" t="s">
        <v>319</v>
      </c>
      <c r="D190" s="17">
        <v>14.13</v>
      </c>
      <c r="E190" s="13">
        <f>E191+E192</f>
        <v>6.97</v>
      </c>
      <c r="F190" s="14">
        <v>120</v>
      </c>
      <c r="G190" s="13">
        <f t="shared" si="30"/>
        <v>7.160000000000001</v>
      </c>
      <c r="H190" s="14">
        <v>0</v>
      </c>
      <c r="I190" s="13">
        <f>1.05*15</f>
        <v>15.75</v>
      </c>
      <c r="J190" s="13">
        <f t="shared" si="33"/>
        <v>8.59</v>
      </c>
      <c r="K190" s="123">
        <f>MIN(J190:J192)</f>
        <v>8.59</v>
      </c>
      <c r="L190" s="126" t="s">
        <v>365</v>
      </c>
      <c r="M190" s="20"/>
      <c r="N190" s="124">
        <v>18</v>
      </c>
      <c r="O190" s="56" t="s">
        <v>178</v>
      </c>
      <c r="P190" s="56" t="s">
        <v>319</v>
      </c>
      <c r="Q190" s="60">
        <v>0.45999999999999996</v>
      </c>
      <c r="R190" s="13">
        <f t="shared" si="31"/>
        <v>14.59</v>
      </c>
      <c r="S190" s="13">
        <f>S191+S192</f>
        <v>6.97</v>
      </c>
      <c r="T190" s="14">
        <v>120</v>
      </c>
      <c r="U190" s="13">
        <f t="shared" si="35"/>
        <v>7.62</v>
      </c>
      <c r="V190" s="14">
        <v>0</v>
      </c>
      <c r="W190" s="13">
        <f>1.05*15</f>
        <v>15.75</v>
      </c>
      <c r="X190" s="13">
        <f t="shared" si="34"/>
        <v>8.129999999999999</v>
      </c>
      <c r="Y190" s="123">
        <f>MIN(X190:X192)</f>
        <v>8.129999999999999</v>
      </c>
      <c r="Z190" s="126" t="s">
        <v>365</v>
      </c>
    </row>
    <row r="191" spans="1:26" s="29" customFormat="1" ht="36" customHeight="1">
      <c r="A191" s="122"/>
      <c r="B191" s="3" t="s">
        <v>350</v>
      </c>
      <c r="C191" s="67" t="s">
        <v>319</v>
      </c>
      <c r="D191" s="17">
        <v>10.63</v>
      </c>
      <c r="E191" s="13">
        <v>6.6</v>
      </c>
      <c r="F191" s="14"/>
      <c r="G191" s="13">
        <f t="shared" si="30"/>
        <v>4.030000000000001</v>
      </c>
      <c r="H191" s="14">
        <v>0</v>
      </c>
      <c r="I191" s="13">
        <f>1.05*15</f>
        <v>15.75</v>
      </c>
      <c r="J191" s="13">
        <f t="shared" si="33"/>
        <v>11.719999999999999</v>
      </c>
      <c r="K191" s="123"/>
      <c r="L191" s="126"/>
      <c r="M191" s="20"/>
      <c r="N191" s="124"/>
      <c r="O191" s="56" t="s">
        <v>350</v>
      </c>
      <c r="P191" s="56" t="s">
        <v>319</v>
      </c>
      <c r="Q191" s="60">
        <v>0.362</v>
      </c>
      <c r="R191" s="13">
        <f t="shared" si="31"/>
        <v>10.992</v>
      </c>
      <c r="S191" s="13">
        <v>6.6</v>
      </c>
      <c r="T191" s="14"/>
      <c r="U191" s="13">
        <f t="shared" si="35"/>
        <v>4.392000000000001</v>
      </c>
      <c r="V191" s="14">
        <v>0</v>
      </c>
      <c r="W191" s="13">
        <f>1.05*15</f>
        <v>15.75</v>
      </c>
      <c r="X191" s="13">
        <f t="shared" si="34"/>
        <v>11.357999999999999</v>
      </c>
      <c r="Y191" s="123"/>
      <c r="Z191" s="126"/>
    </row>
    <row r="192" spans="1:26" s="29" customFormat="1" ht="36.75" customHeight="1">
      <c r="A192" s="122"/>
      <c r="B192" s="3" t="s">
        <v>351</v>
      </c>
      <c r="C192" s="67" t="s">
        <v>319</v>
      </c>
      <c r="D192" s="17">
        <v>3.5</v>
      </c>
      <c r="E192" s="13">
        <v>0.37</v>
      </c>
      <c r="F192" s="14">
        <v>120</v>
      </c>
      <c r="G192" s="13">
        <f t="shared" si="30"/>
        <v>3.13</v>
      </c>
      <c r="H192" s="14">
        <v>0</v>
      </c>
      <c r="I192" s="13">
        <f>1.05*15</f>
        <v>15.75</v>
      </c>
      <c r="J192" s="13">
        <f t="shared" si="33"/>
        <v>12.620000000000001</v>
      </c>
      <c r="K192" s="123"/>
      <c r="L192" s="126"/>
      <c r="M192" s="20"/>
      <c r="N192" s="124"/>
      <c r="O192" s="56" t="s">
        <v>351</v>
      </c>
      <c r="P192" s="56" t="s">
        <v>319</v>
      </c>
      <c r="Q192" s="60">
        <v>0.098</v>
      </c>
      <c r="R192" s="13">
        <f t="shared" si="31"/>
        <v>3.598</v>
      </c>
      <c r="S192" s="13">
        <v>0.37</v>
      </c>
      <c r="T192" s="14">
        <v>120</v>
      </c>
      <c r="U192" s="13">
        <f t="shared" si="35"/>
        <v>3.2279999999999998</v>
      </c>
      <c r="V192" s="14">
        <v>0</v>
      </c>
      <c r="W192" s="13">
        <f>1.05*15</f>
        <v>15.75</v>
      </c>
      <c r="X192" s="13">
        <f t="shared" si="34"/>
        <v>12.522</v>
      </c>
      <c r="Y192" s="123"/>
      <c r="Z192" s="126"/>
    </row>
    <row r="193" spans="1:26" s="29" customFormat="1" ht="36" customHeight="1">
      <c r="A193" s="122">
        <v>19</v>
      </c>
      <c r="B193" s="3" t="s">
        <v>179</v>
      </c>
      <c r="C193" s="67" t="s">
        <v>313</v>
      </c>
      <c r="D193" s="80">
        <v>2.53</v>
      </c>
      <c r="E193" s="13">
        <v>6.9</v>
      </c>
      <c r="F193" s="14">
        <v>120</v>
      </c>
      <c r="G193" s="13">
        <f t="shared" si="30"/>
        <v>-4.370000000000001</v>
      </c>
      <c r="H193" s="14">
        <v>0</v>
      </c>
      <c r="I193" s="13">
        <f>1.05*16</f>
        <v>16.8</v>
      </c>
      <c r="J193" s="13">
        <f t="shared" si="33"/>
        <v>21.17</v>
      </c>
      <c r="K193" s="123">
        <f>MIN(J193:J195)</f>
        <v>18.51</v>
      </c>
      <c r="L193" s="126" t="s">
        <v>365</v>
      </c>
      <c r="M193" s="20"/>
      <c r="N193" s="124">
        <v>19</v>
      </c>
      <c r="O193" s="56" t="s">
        <v>179</v>
      </c>
      <c r="P193" s="56" t="s">
        <v>313</v>
      </c>
      <c r="Q193" s="60">
        <v>0.0948</v>
      </c>
      <c r="R193" s="13">
        <f t="shared" si="31"/>
        <v>2.6247999999999996</v>
      </c>
      <c r="S193" s="13">
        <v>6.9</v>
      </c>
      <c r="T193" s="14">
        <v>120</v>
      </c>
      <c r="U193" s="13">
        <f t="shared" si="35"/>
        <v>-4.275200000000001</v>
      </c>
      <c r="V193" s="14">
        <v>0</v>
      </c>
      <c r="W193" s="13">
        <f>1.05*16</f>
        <v>16.8</v>
      </c>
      <c r="X193" s="13">
        <f t="shared" si="34"/>
        <v>21.075200000000002</v>
      </c>
      <c r="Y193" s="123">
        <f>MIN(X193:X195)</f>
        <v>18.51</v>
      </c>
      <c r="Z193" s="126" t="s">
        <v>365</v>
      </c>
    </row>
    <row r="194" spans="1:26" s="29" customFormat="1" ht="36" customHeight="1">
      <c r="A194" s="122"/>
      <c r="B194" s="3" t="s">
        <v>350</v>
      </c>
      <c r="C194" s="67">
        <v>16</v>
      </c>
      <c r="D194" s="80">
        <v>2.34</v>
      </c>
      <c r="E194" s="13">
        <v>5</v>
      </c>
      <c r="F194" s="14"/>
      <c r="G194" s="13">
        <f t="shared" si="30"/>
        <v>-2.66</v>
      </c>
      <c r="H194" s="14">
        <v>0</v>
      </c>
      <c r="I194" s="13">
        <f>1.05*16</f>
        <v>16.8</v>
      </c>
      <c r="J194" s="13">
        <f t="shared" si="33"/>
        <v>19.46</v>
      </c>
      <c r="K194" s="123"/>
      <c r="L194" s="126"/>
      <c r="M194" s="20"/>
      <c r="N194" s="124"/>
      <c r="O194" s="56" t="s">
        <v>350</v>
      </c>
      <c r="P194" s="56">
        <v>16</v>
      </c>
      <c r="Q194" s="60">
        <v>0.0948</v>
      </c>
      <c r="R194" s="13">
        <f t="shared" si="31"/>
        <v>2.4348</v>
      </c>
      <c r="S194" s="13">
        <v>5</v>
      </c>
      <c r="T194" s="14"/>
      <c r="U194" s="13">
        <f t="shared" si="35"/>
        <v>-2.5652</v>
      </c>
      <c r="V194" s="14">
        <v>0</v>
      </c>
      <c r="W194" s="13">
        <f>1.05*16</f>
        <v>16.8</v>
      </c>
      <c r="X194" s="13">
        <f t="shared" si="34"/>
        <v>19.3652</v>
      </c>
      <c r="Y194" s="123"/>
      <c r="Z194" s="126"/>
    </row>
    <row r="195" spans="1:26" s="29" customFormat="1" ht="36.75" customHeight="1">
      <c r="A195" s="122"/>
      <c r="B195" s="3" t="s">
        <v>351</v>
      </c>
      <c r="C195" s="67">
        <v>16</v>
      </c>
      <c r="D195" s="80">
        <v>0.19</v>
      </c>
      <c r="E195" s="13">
        <v>1.9</v>
      </c>
      <c r="F195" s="14">
        <v>120</v>
      </c>
      <c r="G195" s="13">
        <f t="shared" si="30"/>
        <v>-1.71</v>
      </c>
      <c r="H195" s="14">
        <v>0</v>
      </c>
      <c r="I195" s="13">
        <f>1.05*16</f>
        <v>16.8</v>
      </c>
      <c r="J195" s="13">
        <f t="shared" si="33"/>
        <v>18.51</v>
      </c>
      <c r="K195" s="123"/>
      <c r="L195" s="126"/>
      <c r="M195" s="20"/>
      <c r="N195" s="124"/>
      <c r="O195" s="56" t="s">
        <v>351</v>
      </c>
      <c r="P195" s="56">
        <v>16</v>
      </c>
      <c r="Q195" s="60"/>
      <c r="R195" s="13">
        <f t="shared" si="31"/>
        <v>0.19</v>
      </c>
      <c r="S195" s="13">
        <v>1.9</v>
      </c>
      <c r="T195" s="14">
        <v>120</v>
      </c>
      <c r="U195" s="13">
        <f t="shared" si="35"/>
        <v>-1.71</v>
      </c>
      <c r="V195" s="14">
        <v>0</v>
      </c>
      <c r="W195" s="13">
        <f>1.05*16</f>
        <v>16.8</v>
      </c>
      <c r="X195" s="13">
        <f t="shared" si="34"/>
        <v>18.51</v>
      </c>
      <c r="Y195" s="123"/>
      <c r="Z195" s="126"/>
    </row>
    <row r="196" spans="1:26" s="32" customFormat="1" ht="36" customHeight="1">
      <c r="A196" s="122">
        <v>20</v>
      </c>
      <c r="B196" s="3" t="s">
        <v>180</v>
      </c>
      <c r="C196" s="67" t="s">
        <v>320</v>
      </c>
      <c r="D196" s="17">
        <v>53.66</v>
      </c>
      <c r="E196" s="13">
        <f>E197+E198</f>
        <v>16.36</v>
      </c>
      <c r="F196" s="14">
        <v>120</v>
      </c>
      <c r="G196" s="13">
        <f t="shared" si="30"/>
        <v>37.3</v>
      </c>
      <c r="H196" s="14">
        <v>0</v>
      </c>
      <c r="I196" s="13">
        <f>1.05*40</f>
        <v>42</v>
      </c>
      <c r="J196" s="13">
        <f t="shared" si="33"/>
        <v>4.700000000000003</v>
      </c>
      <c r="K196" s="123">
        <f>MIN(J196:J198)</f>
        <v>4.700000000000003</v>
      </c>
      <c r="L196" s="134" t="s">
        <v>365</v>
      </c>
      <c r="M196" s="20"/>
      <c r="N196" s="124">
        <v>20</v>
      </c>
      <c r="O196" s="56" t="s">
        <v>180</v>
      </c>
      <c r="P196" s="56" t="s">
        <v>320</v>
      </c>
      <c r="Q196" s="60">
        <v>2.57</v>
      </c>
      <c r="R196" s="13">
        <f t="shared" si="31"/>
        <v>56.23</v>
      </c>
      <c r="S196" s="13">
        <f>S197+S198</f>
        <v>16.36</v>
      </c>
      <c r="T196" s="14">
        <v>120</v>
      </c>
      <c r="U196" s="13">
        <f t="shared" si="35"/>
        <v>39.87</v>
      </c>
      <c r="V196" s="14">
        <v>0</v>
      </c>
      <c r="W196" s="13">
        <f>1.05*40</f>
        <v>42</v>
      </c>
      <c r="X196" s="13">
        <f t="shared" si="34"/>
        <v>2.1300000000000026</v>
      </c>
      <c r="Y196" s="123">
        <f>MIN(X196:X198)</f>
        <v>2.1300000000000026</v>
      </c>
      <c r="Z196" s="134" t="s">
        <v>365</v>
      </c>
    </row>
    <row r="197" spans="1:26" s="32" customFormat="1" ht="36" customHeight="1">
      <c r="A197" s="122"/>
      <c r="B197" s="3" t="s">
        <v>350</v>
      </c>
      <c r="C197" s="67">
        <v>40</v>
      </c>
      <c r="D197" s="17">
        <v>26.67</v>
      </c>
      <c r="E197" s="13">
        <v>13.06</v>
      </c>
      <c r="F197" s="14">
        <v>120</v>
      </c>
      <c r="G197" s="13">
        <f t="shared" si="30"/>
        <v>13.610000000000001</v>
      </c>
      <c r="H197" s="14">
        <v>0</v>
      </c>
      <c r="I197" s="13">
        <f>1.05*40</f>
        <v>42</v>
      </c>
      <c r="J197" s="13">
        <f t="shared" si="33"/>
        <v>28.39</v>
      </c>
      <c r="K197" s="123"/>
      <c r="L197" s="134"/>
      <c r="M197" s="20"/>
      <c r="N197" s="124"/>
      <c r="O197" s="56" t="s">
        <v>350</v>
      </c>
      <c r="P197" s="56">
        <v>40</v>
      </c>
      <c r="Q197" s="60"/>
      <c r="R197" s="13">
        <f t="shared" si="31"/>
        <v>26.67</v>
      </c>
      <c r="S197" s="13">
        <v>13.06</v>
      </c>
      <c r="T197" s="14">
        <v>120</v>
      </c>
      <c r="U197" s="13">
        <f t="shared" si="35"/>
        <v>13.610000000000001</v>
      </c>
      <c r="V197" s="14">
        <v>0</v>
      </c>
      <c r="W197" s="13">
        <f>1.05*40</f>
        <v>42</v>
      </c>
      <c r="X197" s="13">
        <f t="shared" si="34"/>
        <v>28.39</v>
      </c>
      <c r="Y197" s="123"/>
      <c r="Z197" s="134"/>
    </row>
    <row r="198" spans="1:26" s="32" customFormat="1" ht="36.75" customHeight="1">
      <c r="A198" s="122"/>
      <c r="B198" s="3" t="s">
        <v>351</v>
      </c>
      <c r="C198" s="67">
        <v>40</v>
      </c>
      <c r="D198" s="17">
        <v>26.99</v>
      </c>
      <c r="E198" s="13">
        <v>3.3</v>
      </c>
      <c r="F198" s="14">
        <v>120</v>
      </c>
      <c r="G198" s="13">
        <f t="shared" si="30"/>
        <v>23.689999999999998</v>
      </c>
      <c r="H198" s="14">
        <v>0</v>
      </c>
      <c r="I198" s="13">
        <f>1.05*40</f>
        <v>42</v>
      </c>
      <c r="J198" s="13">
        <f t="shared" si="33"/>
        <v>18.310000000000002</v>
      </c>
      <c r="K198" s="123"/>
      <c r="L198" s="134"/>
      <c r="M198" s="20"/>
      <c r="N198" s="124"/>
      <c r="O198" s="56" t="s">
        <v>351</v>
      </c>
      <c r="P198" s="56">
        <v>40</v>
      </c>
      <c r="Q198" s="60">
        <v>2.57</v>
      </c>
      <c r="R198" s="13">
        <f t="shared" si="31"/>
        <v>29.56</v>
      </c>
      <c r="S198" s="13">
        <v>3.3</v>
      </c>
      <c r="T198" s="14">
        <v>120</v>
      </c>
      <c r="U198" s="13">
        <f t="shared" si="35"/>
        <v>26.259999999999998</v>
      </c>
      <c r="V198" s="14">
        <v>0</v>
      </c>
      <c r="W198" s="13">
        <f>1.05*40</f>
        <v>42</v>
      </c>
      <c r="X198" s="13">
        <f t="shared" si="34"/>
        <v>15.740000000000002</v>
      </c>
      <c r="Y198" s="123"/>
      <c r="Z198" s="134"/>
    </row>
    <row r="199" spans="1:26" s="29" customFormat="1" ht="36" customHeight="1">
      <c r="A199" s="122">
        <v>21</v>
      </c>
      <c r="B199" s="3" t="s">
        <v>181</v>
      </c>
      <c r="C199" s="67" t="s">
        <v>313</v>
      </c>
      <c r="D199" s="17">
        <v>3.28</v>
      </c>
      <c r="E199" s="13">
        <v>1.2</v>
      </c>
      <c r="F199" s="14">
        <v>120</v>
      </c>
      <c r="G199" s="13">
        <f t="shared" si="30"/>
        <v>2.08</v>
      </c>
      <c r="H199" s="14">
        <v>0</v>
      </c>
      <c r="I199" s="13">
        <f>1.05*16</f>
        <v>16.8</v>
      </c>
      <c r="J199" s="13">
        <f t="shared" si="33"/>
        <v>14.72</v>
      </c>
      <c r="K199" s="123">
        <f>MIN(J199:J201)</f>
        <v>14.72</v>
      </c>
      <c r="L199" s="126" t="s">
        <v>365</v>
      </c>
      <c r="M199" s="20"/>
      <c r="N199" s="124">
        <v>21</v>
      </c>
      <c r="O199" s="56" t="s">
        <v>181</v>
      </c>
      <c r="P199" s="56" t="s">
        <v>313</v>
      </c>
      <c r="Q199" s="60">
        <v>0.385</v>
      </c>
      <c r="R199" s="13">
        <f t="shared" si="31"/>
        <v>3.665</v>
      </c>
      <c r="S199" s="13">
        <v>1.2</v>
      </c>
      <c r="T199" s="14">
        <v>120</v>
      </c>
      <c r="U199" s="13">
        <f t="shared" si="35"/>
        <v>2.465</v>
      </c>
      <c r="V199" s="14">
        <v>0</v>
      </c>
      <c r="W199" s="13">
        <f>1.05*16</f>
        <v>16.8</v>
      </c>
      <c r="X199" s="13">
        <f t="shared" si="34"/>
        <v>14.335</v>
      </c>
      <c r="Y199" s="123">
        <f>MIN(X199:X201)</f>
        <v>14.335</v>
      </c>
      <c r="Z199" s="126" t="s">
        <v>365</v>
      </c>
    </row>
    <row r="200" spans="1:26" s="29" customFormat="1" ht="36" customHeight="1">
      <c r="A200" s="122"/>
      <c r="B200" s="3" t="s">
        <v>350</v>
      </c>
      <c r="C200" s="67">
        <v>16</v>
      </c>
      <c r="D200" s="17">
        <v>0</v>
      </c>
      <c r="E200" s="13"/>
      <c r="F200" s="14"/>
      <c r="G200" s="13">
        <f t="shared" si="30"/>
        <v>0</v>
      </c>
      <c r="H200" s="14">
        <v>0</v>
      </c>
      <c r="I200" s="13">
        <f>1.05*16</f>
        <v>16.8</v>
      </c>
      <c r="J200" s="13">
        <f t="shared" si="33"/>
        <v>16.8</v>
      </c>
      <c r="K200" s="123"/>
      <c r="L200" s="126"/>
      <c r="M200" s="20"/>
      <c r="N200" s="124"/>
      <c r="O200" s="56" t="s">
        <v>350</v>
      </c>
      <c r="P200" s="56">
        <v>16</v>
      </c>
      <c r="Q200" s="60"/>
      <c r="R200" s="13">
        <f t="shared" si="31"/>
        <v>0</v>
      </c>
      <c r="S200" s="13"/>
      <c r="T200" s="14"/>
      <c r="U200" s="13">
        <f t="shared" si="35"/>
        <v>0</v>
      </c>
      <c r="V200" s="14">
        <v>0</v>
      </c>
      <c r="W200" s="13">
        <f>1.05*16</f>
        <v>16.8</v>
      </c>
      <c r="X200" s="13">
        <f t="shared" si="34"/>
        <v>16.8</v>
      </c>
      <c r="Y200" s="123"/>
      <c r="Z200" s="126"/>
    </row>
    <row r="201" spans="1:26" s="29" customFormat="1" ht="36.75" customHeight="1">
      <c r="A201" s="122"/>
      <c r="B201" s="3" t="s">
        <v>351</v>
      </c>
      <c r="C201" s="67">
        <v>16</v>
      </c>
      <c r="D201" s="17">
        <v>3.28</v>
      </c>
      <c r="E201" s="13">
        <v>1.2</v>
      </c>
      <c r="F201" s="14">
        <f>F199</f>
        <v>120</v>
      </c>
      <c r="G201" s="13">
        <f t="shared" si="30"/>
        <v>2.08</v>
      </c>
      <c r="H201" s="14">
        <v>0</v>
      </c>
      <c r="I201" s="13">
        <f>1.05*16</f>
        <v>16.8</v>
      </c>
      <c r="J201" s="13">
        <f t="shared" si="33"/>
        <v>14.72</v>
      </c>
      <c r="K201" s="123"/>
      <c r="L201" s="126"/>
      <c r="M201" s="20"/>
      <c r="N201" s="124"/>
      <c r="O201" s="56" t="s">
        <v>351</v>
      </c>
      <c r="P201" s="56">
        <v>16</v>
      </c>
      <c r="Q201" s="60">
        <v>0.385</v>
      </c>
      <c r="R201" s="13">
        <f t="shared" si="31"/>
        <v>3.665</v>
      </c>
      <c r="S201" s="13">
        <v>1.2</v>
      </c>
      <c r="T201" s="14">
        <f>T199</f>
        <v>120</v>
      </c>
      <c r="U201" s="13">
        <f t="shared" si="35"/>
        <v>2.465</v>
      </c>
      <c r="V201" s="14">
        <v>0</v>
      </c>
      <c r="W201" s="13">
        <f>1.05*16</f>
        <v>16.8</v>
      </c>
      <c r="X201" s="13">
        <f t="shared" si="34"/>
        <v>14.335</v>
      </c>
      <c r="Y201" s="123"/>
      <c r="Z201" s="126"/>
    </row>
    <row r="202" spans="1:26" s="29" customFormat="1" ht="28.5">
      <c r="A202" s="14">
        <v>22</v>
      </c>
      <c r="B202" s="3" t="s">
        <v>182</v>
      </c>
      <c r="C202" s="67" t="s">
        <v>320</v>
      </c>
      <c r="D202" s="17">
        <v>1.11</v>
      </c>
      <c r="E202" s="13">
        <v>0</v>
      </c>
      <c r="F202" s="14">
        <v>0</v>
      </c>
      <c r="G202" s="13">
        <f t="shared" si="30"/>
        <v>1.11</v>
      </c>
      <c r="H202" s="14">
        <v>0</v>
      </c>
      <c r="I202" s="13">
        <f>1.05*40</f>
        <v>42</v>
      </c>
      <c r="J202" s="13">
        <f t="shared" si="33"/>
        <v>40.89</v>
      </c>
      <c r="K202" s="13">
        <f>J202</f>
        <v>40.89</v>
      </c>
      <c r="L202" s="28" t="s">
        <v>365</v>
      </c>
      <c r="M202" s="20"/>
      <c r="N202" s="55">
        <v>22</v>
      </c>
      <c r="O202" s="56" t="s">
        <v>182</v>
      </c>
      <c r="P202" s="56" t="s">
        <v>320</v>
      </c>
      <c r="Q202" s="60"/>
      <c r="R202" s="13">
        <f t="shared" si="31"/>
        <v>1.11</v>
      </c>
      <c r="S202" s="13">
        <v>0</v>
      </c>
      <c r="T202" s="14">
        <v>0</v>
      </c>
      <c r="U202" s="13">
        <f t="shared" si="35"/>
        <v>1.11</v>
      </c>
      <c r="V202" s="14">
        <v>0</v>
      </c>
      <c r="W202" s="13">
        <f>1.05*40</f>
        <v>42</v>
      </c>
      <c r="X202" s="13">
        <f t="shared" si="34"/>
        <v>40.89</v>
      </c>
      <c r="Y202" s="13">
        <f>X202</f>
        <v>40.89</v>
      </c>
      <c r="Z202" s="28" t="s">
        <v>365</v>
      </c>
    </row>
    <row r="203" spans="1:26" s="29" customFormat="1" ht="36" customHeight="1">
      <c r="A203" s="122">
        <v>23</v>
      </c>
      <c r="B203" s="3" t="s">
        <v>183</v>
      </c>
      <c r="C203" s="67" t="s">
        <v>321</v>
      </c>
      <c r="D203" s="17">
        <v>9.06</v>
      </c>
      <c r="E203" s="13">
        <v>8</v>
      </c>
      <c r="F203" s="14">
        <v>120</v>
      </c>
      <c r="G203" s="13">
        <f t="shared" si="30"/>
        <v>1.0600000000000005</v>
      </c>
      <c r="H203" s="14">
        <v>0</v>
      </c>
      <c r="I203" s="13">
        <f aca="true" t="shared" si="38" ref="I203:I209">1.05*10</f>
        <v>10.5</v>
      </c>
      <c r="J203" s="13">
        <f t="shared" si="33"/>
        <v>9.44</v>
      </c>
      <c r="K203" s="123">
        <f>MIN(J203:J205)</f>
        <v>9.44</v>
      </c>
      <c r="L203" s="126" t="s">
        <v>365</v>
      </c>
      <c r="M203" s="20"/>
      <c r="N203" s="124">
        <v>23</v>
      </c>
      <c r="O203" s="56" t="s">
        <v>183</v>
      </c>
      <c r="P203" s="56" t="s">
        <v>321</v>
      </c>
      <c r="Q203" s="60">
        <v>1.107</v>
      </c>
      <c r="R203" s="13">
        <f t="shared" si="31"/>
        <v>10.167</v>
      </c>
      <c r="S203" s="13">
        <v>8</v>
      </c>
      <c r="T203" s="14">
        <v>120</v>
      </c>
      <c r="U203" s="13">
        <f t="shared" si="35"/>
        <v>2.167</v>
      </c>
      <c r="V203" s="14">
        <v>0</v>
      </c>
      <c r="W203" s="13">
        <f aca="true" t="shared" si="39" ref="W203:W209">1.05*10</f>
        <v>10.5</v>
      </c>
      <c r="X203" s="13">
        <f t="shared" si="34"/>
        <v>8.333</v>
      </c>
      <c r="Y203" s="123">
        <f>MIN(X203:X205)</f>
        <v>8.333</v>
      </c>
      <c r="Z203" s="126" t="s">
        <v>365</v>
      </c>
    </row>
    <row r="204" spans="1:26" s="29" customFormat="1" ht="36" customHeight="1">
      <c r="A204" s="122"/>
      <c r="B204" s="3" t="s">
        <v>350</v>
      </c>
      <c r="C204" s="67" t="s">
        <v>321</v>
      </c>
      <c r="D204" s="17">
        <v>6.94</v>
      </c>
      <c r="E204" s="13">
        <v>5.9</v>
      </c>
      <c r="F204" s="14"/>
      <c r="G204" s="13">
        <f t="shared" si="30"/>
        <v>1.04</v>
      </c>
      <c r="H204" s="14">
        <v>0</v>
      </c>
      <c r="I204" s="13">
        <f t="shared" si="38"/>
        <v>10.5</v>
      </c>
      <c r="J204" s="13">
        <f t="shared" si="33"/>
        <v>9.46</v>
      </c>
      <c r="K204" s="123"/>
      <c r="L204" s="126"/>
      <c r="M204" s="20"/>
      <c r="N204" s="124"/>
      <c r="O204" s="56" t="s">
        <v>350</v>
      </c>
      <c r="P204" s="56" t="s">
        <v>321</v>
      </c>
      <c r="Q204" s="60">
        <v>0.111</v>
      </c>
      <c r="R204" s="13">
        <f t="shared" si="31"/>
        <v>7.051</v>
      </c>
      <c r="S204" s="13">
        <v>5.9</v>
      </c>
      <c r="T204" s="14"/>
      <c r="U204" s="13">
        <f t="shared" si="35"/>
        <v>1.1509999999999998</v>
      </c>
      <c r="V204" s="14">
        <v>0</v>
      </c>
      <c r="W204" s="13">
        <f t="shared" si="39"/>
        <v>10.5</v>
      </c>
      <c r="X204" s="13">
        <f t="shared" si="34"/>
        <v>9.349</v>
      </c>
      <c r="Y204" s="123"/>
      <c r="Z204" s="126"/>
    </row>
    <row r="205" spans="1:26" s="29" customFormat="1" ht="36.75" customHeight="1">
      <c r="A205" s="122"/>
      <c r="B205" s="3" t="s">
        <v>351</v>
      </c>
      <c r="C205" s="67" t="s">
        <v>321</v>
      </c>
      <c r="D205" s="17">
        <v>2.12</v>
      </c>
      <c r="E205" s="13">
        <v>2.1</v>
      </c>
      <c r="F205" s="14"/>
      <c r="G205" s="13">
        <f t="shared" si="30"/>
        <v>0.020000000000000018</v>
      </c>
      <c r="H205" s="14">
        <v>0</v>
      </c>
      <c r="I205" s="13">
        <f t="shared" si="38"/>
        <v>10.5</v>
      </c>
      <c r="J205" s="13">
        <f t="shared" si="33"/>
        <v>10.48</v>
      </c>
      <c r="K205" s="123"/>
      <c r="L205" s="126"/>
      <c r="M205" s="20"/>
      <c r="N205" s="124"/>
      <c r="O205" s="56" t="s">
        <v>351</v>
      </c>
      <c r="P205" s="56" t="s">
        <v>321</v>
      </c>
      <c r="Q205" s="60">
        <v>0.989</v>
      </c>
      <c r="R205" s="13">
        <f t="shared" si="31"/>
        <v>3.109</v>
      </c>
      <c r="S205" s="13">
        <v>2.1</v>
      </c>
      <c r="T205" s="14"/>
      <c r="U205" s="13">
        <f t="shared" si="35"/>
        <v>1.009</v>
      </c>
      <c r="V205" s="14">
        <v>0</v>
      </c>
      <c r="W205" s="13">
        <f t="shared" si="39"/>
        <v>10.5</v>
      </c>
      <c r="X205" s="13">
        <f t="shared" si="34"/>
        <v>9.491</v>
      </c>
      <c r="Y205" s="123"/>
      <c r="Z205" s="126"/>
    </row>
    <row r="206" spans="1:26" s="29" customFormat="1" ht="15">
      <c r="A206" s="14">
        <v>24</v>
      </c>
      <c r="B206" s="3" t="s">
        <v>184</v>
      </c>
      <c r="C206" s="67" t="s">
        <v>322</v>
      </c>
      <c r="D206" s="17">
        <v>7.8</v>
      </c>
      <c r="E206" s="13">
        <v>2.1</v>
      </c>
      <c r="F206" s="14">
        <v>0</v>
      </c>
      <c r="G206" s="13">
        <f t="shared" si="30"/>
        <v>5.699999999999999</v>
      </c>
      <c r="H206" s="14">
        <v>0</v>
      </c>
      <c r="I206" s="13">
        <f t="shared" si="38"/>
        <v>10.5</v>
      </c>
      <c r="J206" s="13">
        <f t="shared" si="33"/>
        <v>4.800000000000001</v>
      </c>
      <c r="K206" s="13">
        <f>J206</f>
        <v>4.800000000000001</v>
      </c>
      <c r="L206" s="28" t="s">
        <v>365</v>
      </c>
      <c r="M206" s="20"/>
      <c r="N206" s="55">
        <v>24</v>
      </c>
      <c r="O206" s="56" t="s">
        <v>184</v>
      </c>
      <c r="P206" s="56" t="s">
        <v>322</v>
      </c>
      <c r="Q206" s="60">
        <v>3.621</v>
      </c>
      <c r="R206" s="13">
        <f t="shared" si="31"/>
        <v>11.421</v>
      </c>
      <c r="S206" s="13">
        <v>2.1</v>
      </c>
      <c r="T206" s="14">
        <v>0</v>
      </c>
      <c r="U206" s="13">
        <f t="shared" si="35"/>
        <v>9.321</v>
      </c>
      <c r="V206" s="14">
        <v>0</v>
      </c>
      <c r="W206" s="13">
        <f t="shared" si="39"/>
        <v>10.5</v>
      </c>
      <c r="X206" s="13">
        <f t="shared" si="34"/>
        <v>1.1790000000000003</v>
      </c>
      <c r="Y206" s="13">
        <f>X206</f>
        <v>1.1790000000000003</v>
      </c>
      <c r="Z206" s="28" t="s">
        <v>365</v>
      </c>
    </row>
    <row r="207" spans="1:26" s="29" customFormat="1" ht="36" customHeight="1">
      <c r="A207" s="122">
        <v>25</v>
      </c>
      <c r="B207" s="3" t="s">
        <v>185</v>
      </c>
      <c r="C207" s="67" t="s">
        <v>316</v>
      </c>
      <c r="D207" s="17">
        <v>8.73</v>
      </c>
      <c r="E207" s="13">
        <f>E208+E209</f>
        <v>6.63</v>
      </c>
      <c r="F207" s="14">
        <v>10</v>
      </c>
      <c r="G207" s="13">
        <f t="shared" si="30"/>
        <v>2.1000000000000005</v>
      </c>
      <c r="H207" s="14">
        <v>0</v>
      </c>
      <c r="I207" s="13">
        <f t="shared" si="38"/>
        <v>10.5</v>
      </c>
      <c r="J207" s="13">
        <f t="shared" si="33"/>
        <v>8.399999999999999</v>
      </c>
      <c r="K207" s="123">
        <f>MIN(J207:J209)</f>
        <v>6.59</v>
      </c>
      <c r="L207" s="126" t="s">
        <v>365</v>
      </c>
      <c r="M207" s="20"/>
      <c r="N207" s="124">
        <v>25</v>
      </c>
      <c r="O207" s="56" t="s">
        <v>185</v>
      </c>
      <c r="P207" s="56" t="s">
        <v>316</v>
      </c>
      <c r="Q207" s="60">
        <v>1.998</v>
      </c>
      <c r="R207" s="13">
        <f t="shared" si="31"/>
        <v>10.728</v>
      </c>
      <c r="S207" s="13">
        <f>S208+S209</f>
        <v>6.63</v>
      </c>
      <c r="T207" s="14">
        <v>10</v>
      </c>
      <c r="U207" s="13">
        <f t="shared" si="35"/>
        <v>4.098</v>
      </c>
      <c r="V207" s="14">
        <v>0</v>
      </c>
      <c r="W207" s="13">
        <f t="shared" si="39"/>
        <v>10.5</v>
      </c>
      <c r="X207" s="13">
        <f t="shared" si="34"/>
        <v>6.402</v>
      </c>
      <c r="Y207" s="123">
        <f>MIN(X207:X209)</f>
        <v>5.108</v>
      </c>
      <c r="Z207" s="126" t="s">
        <v>365</v>
      </c>
    </row>
    <row r="208" spans="1:26" s="29" customFormat="1" ht="36" customHeight="1">
      <c r="A208" s="122"/>
      <c r="B208" s="3" t="s">
        <v>350</v>
      </c>
      <c r="C208" s="67">
        <v>10</v>
      </c>
      <c r="D208" s="17">
        <v>4.25</v>
      </c>
      <c r="E208" s="13">
        <v>6.06</v>
      </c>
      <c r="F208" s="14"/>
      <c r="G208" s="13">
        <f t="shared" si="30"/>
        <v>-1.8099999999999996</v>
      </c>
      <c r="H208" s="14">
        <v>0</v>
      </c>
      <c r="I208" s="13">
        <f t="shared" si="38"/>
        <v>10.5</v>
      </c>
      <c r="J208" s="13">
        <f t="shared" si="33"/>
        <v>12.309999999999999</v>
      </c>
      <c r="K208" s="123"/>
      <c r="L208" s="126"/>
      <c r="M208" s="20"/>
      <c r="N208" s="124"/>
      <c r="O208" s="56" t="s">
        <v>350</v>
      </c>
      <c r="P208" s="56">
        <v>10</v>
      </c>
      <c r="Q208" s="60">
        <v>0.516</v>
      </c>
      <c r="R208" s="13">
        <f t="shared" si="31"/>
        <v>4.766</v>
      </c>
      <c r="S208" s="13">
        <v>6.06</v>
      </c>
      <c r="T208" s="14"/>
      <c r="U208" s="13">
        <f t="shared" si="35"/>
        <v>-1.2939999999999996</v>
      </c>
      <c r="V208" s="14">
        <v>0</v>
      </c>
      <c r="W208" s="13">
        <f t="shared" si="39"/>
        <v>10.5</v>
      </c>
      <c r="X208" s="13">
        <f t="shared" si="34"/>
        <v>11.794</v>
      </c>
      <c r="Y208" s="123"/>
      <c r="Z208" s="126"/>
    </row>
    <row r="209" spans="1:26" s="29" customFormat="1" ht="36.75" customHeight="1">
      <c r="A209" s="122"/>
      <c r="B209" s="3" t="s">
        <v>351</v>
      </c>
      <c r="C209" s="67">
        <v>10</v>
      </c>
      <c r="D209" s="17">
        <v>4.48</v>
      </c>
      <c r="E209" s="13">
        <v>0.57</v>
      </c>
      <c r="F209" s="14">
        <v>120</v>
      </c>
      <c r="G209" s="13">
        <f t="shared" si="30"/>
        <v>3.9100000000000006</v>
      </c>
      <c r="H209" s="14">
        <v>0</v>
      </c>
      <c r="I209" s="13">
        <f t="shared" si="38"/>
        <v>10.5</v>
      </c>
      <c r="J209" s="13">
        <f t="shared" si="33"/>
        <v>6.59</v>
      </c>
      <c r="K209" s="123"/>
      <c r="L209" s="126"/>
      <c r="M209" s="20"/>
      <c r="N209" s="124"/>
      <c r="O209" s="56" t="s">
        <v>351</v>
      </c>
      <c r="P209" s="56">
        <v>10</v>
      </c>
      <c r="Q209" s="60">
        <v>1.482</v>
      </c>
      <c r="R209" s="13">
        <f t="shared" si="31"/>
        <v>5.962000000000001</v>
      </c>
      <c r="S209" s="13">
        <v>0.57</v>
      </c>
      <c r="T209" s="14">
        <v>120</v>
      </c>
      <c r="U209" s="13">
        <f t="shared" si="35"/>
        <v>5.392</v>
      </c>
      <c r="V209" s="14">
        <v>0</v>
      </c>
      <c r="W209" s="13">
        <f t="shared" si="39"/>
        <v>10.5</v>
      </c>
      <c r="X209" s="13">
        <f t="shared" si="34"/>
        <v>5.108</v>
      </c>
      <c r="Y209" s="123"/>
      <c r="Z209" s="126"/>
    </row>
    <row r="210" spans="1:26" s="29" customFormat="1" ht="15">
      <c r="A210" s="14">
        <v>26</v>
      </c>
      <c r="B210" s="3" t="s">
        <v>186</v>
      </c>
      <c r="C210" s="67" t="s">
        <v>320</v>
      </c>
      <c r="D210" s="17">
        <v>2.37</v>
      </c>
      <c r="E210" s="13">
        <v>0</v>
      </c>
      <c r="F210" s="14">
        <v>0</v>
      </c>
      <c r="G210" s="13">
        <f t="shared" si="30"/>
        <v>2.37</v>
      </c>
      <c r="H210" s="14">
        <v>0</v>
      </c>
      <c r="I210" s="13">
        <v>42</v>
      </c>
      <c r="J210" s="13">
        <f t="shared" si="33"/>
        <v>39.63</v>
      </c>
      <c r="K210" s="13">
        <f>J210</f>
        <v>39.63</v>
      </c>
      <c r="L210" s="28" t="s">
        <v>365</v>
      </c>
      <c r="M210" s="20"/>
      <c r="N210" s="55">
        <v>26</v>
      </c>
      <c r="O210" s="56" t="s">
        <v>186</v>
      </c>
      <c r="P210" s="56" t="s">
        <v>320</v>
      </c>
      <c r="Q210" s="60">
        <v>0.9</v>
      </c>
      <c r="R210" s="13">
        <f t="shared" si="31"/>
        <v>3.27</v>
      </c>
      <c r="S210" s="13">
        <v>0</v>
      </c>
      <c r="T210" s="14">
        <v>0</v>
      </c>
      <c r="U210" s="13">
        <f t="shared" si="35"/>
        <v>3.27</v>
      </c>
      <c r="V210" s="14">
        <v>0</v>
      </c>
      <c r="W210" s="13">
        <v>42</v>
      </c>
      <c r="X210" s="13">
        <f t="shared" si="34"/>
        <v>38.73</v>
      </c>
      <c r="Y210" s="13">
        <f>X210</f>
        <v>38.73</v>
      </c>
      <c r="Z210" s="28" t="s">
        <v>365</v>
      </c>
    </row>
    <row r="211" spans="1:26" s="29" customFormat="1" ht="36" customHeight="1">
      <c r="A211" s="122">
        <v>27</v>
      </c>
      <c r="B211" s="3" t="s">
        <v>187</v>
      </c>
      <c r="C211" s="67" t="s">
        <v>317</v>
      </c>
      <c r="D211" s="17">
        <v>13.14</v>
      </c>
      <c r="E211" s="13">
        <v>4</v>
      </c>
      <c r="F211" s="14">
        <v>120</v>
      </c>
      <c r="G211" s="13">
        <f t="shared" si="30"/>
        <v>9.14</v>
      </c>
      <c r="H211" s="14">
        <v>0</v>
      </c>
      <c r="I211" s="13">
        <f>1.05*25</f>
        <v>26.25</v>
      </c>
      <c r="J211" s="13">
        <f t="shared" si="33"/>
        <v>17.11</v>
      </c>
      <c r="K211" s="123">
        <f>MIN(J211:J213)</f>
        <v>17.11</v>
      </c>
      <c r="L211" s="126" t="s">
        <v>365</v>
      </c>
      <c r="M211" s="20"/>
      <c r="N211" s="124">
        <v>27</v>
      </c>
      <c r="O211" s="56" t="s">
        <v>187</v>
      </c>
      <c r="P211" s="56" t="s">
        <v>317</v>
      </c>
      <c r="Q211" s="60">
        <v>0.36</v>
      </c>
      <c r="R211" s="13">
        <f t="shared" si="31"/>
        <v>13.5</v>
      </c>
      <c r="S211" s="13">
        <v>4</v>
      </c>
      <c r="T211" s="14">
        <v>120</v>
      </c>
      <c r="U211" s="13">
        <f t="shared" si="35"/>
        <v>9.5</v>
      </c>
      <c r="V211" s="14">
        <v>0</v>
      </c>
      <c r="W211" s="13">
        <f>1.05*25</f>
        <v>26.25</v>
      </c>
      <c r="X211" s="13">
        <f t="shared" si="34"/>
        <v>16.75</v>
      </c>
      <c r="Y211" s="123">
        <f>MIN(X211:X213)</f>
        <v>16.75</v>
      </c>
      <c r="Z211" s="126" t="s">
        <v>365</v>
      </c>
    </row>
    <row r="212" spans="1:26" s="29" customFormat="1" ht="36" customHeight="1">
      <c r="A212" s="122"/>
      <c r="B212" s="3" t="s">
        <v>350</v>
      </c>
      <c r="C212" s="67">
        <v>25</v>
      </c>
      <c r="D212" s="17">
        <v>1.66</v>
      </c>
      <c r="E212" s="13"/>
      <c r="F212" s="14"/>
      <c r="G212" s="13">
        <f t="shared" si="30"/>
        <v>1.66</v>
      </c>
      <c r="H212" s="14">
        <v>0</v>
      </c>
      <c r="I212" s="13">
        <f>1.05*25</f>
        <v>26.25</v>
      </c>
      <c r="J212" s="13">
        <f t="shared" si="33"/>
        <v>24.59</v>
      </c>
      <c r="K212" s="123"/>
      <c r="L212" s="126"/>
      <c r="M212" s="20"/>
      <c r="N212" s="124"/>
      <c r="O212" s="56" t="s">
        <v>350</v>
      </c>
      <c r="P212" s="56">
        <v>25</v>
      </c>
      <c r="Q212" s="60">
        <v>0</v>
      </c>
      <c r="R212" s="13">
        <f t="shared" si="31"/>
        <v>1.66</v>
      </c>
      <c r="S212" s="13"/>
      <c r="T212" s="14"/>
      <c r="U212" s="13">
        <f t="shared" si="35"/>
        <v>1.66</v>
      </c>
      <c r="V212" s="14">
        <v>0</v>
      </c>
      <c r="W212" s="13">
        <f>1.05*25</f>
        <v>26.25</v>
      </c>
      <c r="X212" s="13">
        <f t="shared" si="34"/>
        <v>24.59</v>
      </c>
      <c r="Y212" s="123"/>
      <c r="Z212" s="126"/>
    </row>
    <row r="213" spans="1:26" s="29" customFormat="1" ht="36.75" customHeight="1">
      <c r="A213" s="122"/>
      <c r="B213" s="3" t="s">
        <v>351</v>
      </c>
      <c r="C213" s="67">
        <v>25</v>
      </c>
      <c r="D213" s="17">
        <v>11.48</v>
      </c>
      <c r="E213" s="13">
        <v>4</v>
      </c>
      <c r="F213" s="14">
        <v>120</v>
      </c>
      <c r="G213" s="13">
        <f t="shared" si="30"/>
        <v>7.48</v>
      </c>
      <c r="H213" s="14">
        <v>0</v>
      </c>
      <c r="I213" s="13">
        <f>1.05*25</f>
        <v>26.25</v>
      </c>
      <c r="J213" s="13">
        <f t="shared" si="33"/>
        <v>18.77</v>
      </c>
      <c r="K213" s="123"/>
      <c r="L213" s="126"/>
      <c r="M213" s="20"/>
      <c r="N213" s="124"/>
      <c r="O213" s="56" t="s">
        <v>351</v>
      </c>
      <c r="P213" s="56">
        <v>25</v>
      </c>
      <c r="Q213" s="60">
        <v>0.345</v>
      </c>
      <c r="R213" s="13">
        <f t="shared" si="31"/>
        <v>11.825000000000001</v>
      </c>
      <c r="S213" s="13">
        <v>4</v>
      </c>
      <c r="T213" s="14">
        <v>120</v>
      </c>
      <c r="U213" s="13">
        <f t="shared" si="35"/>
        <v>7.825000000000001</v>
      </c>
      <c r="V213" s="14">
        <v>0</v>
      </c>
      <c r="W213" s="13">
        <f>1.05*25</f>
        <v>26.25</v>
      </c>
      <c r="X213" s="13">
        <f t="shared" si="34"/>
        <v>18.424999999999997</v>
      </c>
      <c r="Y213" s="123"/>
      <c r="Z213" s="126"/>
    </row>
    <row r="214" spans="1:26" s="2" customFormat="1" ht="36" customHeight="1">
      <c r="A214" s="135">
        <v>28</v>
      </c>
      <c r="B214" s="3" t="s">
        <v>24</v>
      </c>
      <c r="C214" s="67" t="s">
        <v>313</v>
      </c>
      <c r="D214" s="74">
        <v>8.27</v>
      </c>
      <c r="E214" s="11">
        <v>10.6</v>
      </c>
      <c r="F214" s="12">
        <v>120</v>
      </c>
      <c r="G214" s="11">
        <f t="shared" si="30"/>
        <v>-2.33</v>
      </c>
      <c r="H214" s="12">
        <v>0</v>
      </c>
      <c r="I214" s="11">
        <f>1.05*16</f>
        <v>16.8</v>
      </c>
      <c r="J214" s="13">
        <f t="shared" si="33"/>
        <v>19.130000000000003</v>
      </c>
      <c r="K214" s="123">
        <f>MIN(J214:J216)</f>
        <v>17.03</v>
      </c>
      <c r="L214" s="126" t="s">
        <v>365</v>
      </c>
      <c r="M214" s="18"/>
      <c r="N214" s="110">
        <v>28</v>
      </c>
      <c r="O214" s="56" t="s">
        <v>24</v>
      </c>
      <c r="P214" s="56" t="s">
        <v>313</v>
      </c>
      <c r="Q214" s="60">
        <v>0.1</v>
      </c>
      <c r="R214" s="13">
        <f t="shared" si="31"/>
        <v>8.37</v>
      </c>
      <c r="S214" s="11">
        <v>10.6</v>
      </c>
      <c r="T214" s="12">
        <v>120</v>
      </c>
      <c r="U214" s="11">
        <f t="shared" si="35"/>
        <v>-2.2300000000000004</v>
      </c>
      <c r="V214" s="12">
        <v>0</v>
      </c>
      <c r="W214" s="11">
        <f>1.05*16</f>
        <v>16.8</v>
      </c>
      <c r="X214" s="13">
        <f t="shared" si="34"/>
        <v>19.03</v>
      </c>
      <c r="Y214" s="123">
        <f>MIN(X214:X216)</f>
        <v>16.93</v>
      </c>
      <c r="Z214" s="126" t="s">
        <v>365</v>
      </c>
    </row>
    <row r="215" spans="1:26" s="2" customFormat="1" ht="36" customHeight="1">
      <c r="A215" s="135"/>
      <c r="B215" s="3" t="s">
        <v>350</v>
      </c>
      <c r="C215" s="67">
        <v>16</v>
      </c>
      <c r="D215" s="74">
        <v>5.07</v>
      </c>
      <c r="E215" s="11">
        <v>5.3</v>
      </c>
      <c r="F215" s="12"/>
      <c r="G215" s="11">
        <f t="shared" si="30"/>
        <v>-0.22999999999999954</v>
      </c>
      <c r="H215" s="12">
        <v>0</v>
      </c>
      <c r="I215" s="11">
        <f>1.05*16</f>
        <v>16.8</v>
      </c>
      <c r="J215" s="13">
        <f t="shared" si="33"/>
        <v>17.03</v>
      </c>
      <c r="K215" s="123"/>
      <c r="L215" s="126"/>
      <c r="M215" s="18"/>
      <c r="N215" s="110"/>
      <c r="O215" s="56" t="s">
        <v>350</v>
      </c>
      <c r="P215" s="56">
        <v>16</v>
      </c>
      <c r="Q215" s="60">
        <v>0.1</v>
      </c>
      <c r="R215" s="13">
        <f t="shared" si="31"/>
        <v>5.17</v>
      </c>
      <c r="S215" s="11">
        <v>5.3</v>
      </c>
      <c r="T215" s="12"/>
      <c r="U215" s="11">
        <f t="shared" si="35"/>
        <v>-0.1299999999999999</v>
      </c>
      <c r="V215" s="12">
        <v>0</v>
      </c>
      <c r="W215" s="11">
        <f>1.05*16</f>
        <v>16.8</v>
      </c>
      <c r="X215" s="13">
        <f t="shared" si="34"/>
        <v>16.93</v>
      </c>
      <c r="Y215" s="123"/>
      <c r="Z215" s="126"/>
    </row>
    <row r="216" spans="1:26" s="2" customFormat="1" ht="36.75" customHeight="1">
      <c r="A216" s="135"/>
      <c r="B216" s="3" t="s">
        <v>351</v>
      </c>
      <c r="C216" s="67">
        <v>16</v>
      </c>
      <c r="D216" s="74">
        <v>3.2</v>
      </c>
      <c r="E216" s="11">
        <v>5.3</v>
      </c>
      <c r="F216" s="12">
        <v>120</v>
      </c>
      <c r="G216" s="11">
        <f t="shared" si="30"/>
        <v>-2.0999999999999996</v>
      </c>
      <c r="H216" s="12">
        <v>0</v>
      </c>
      <c r="I216" s="11">
        <f>1.05*16</f>
        <v>16.8</v>
      </c>
      <c r="J216" s="13">
        <f t="shared" si="33"/>
        <v>18.9</v>
      </c>
      <c r="K216" s="123"/>
      <c r="L216" s="126"/>
      <c r="M216" s="18"/>
      <c r="N216" s="110"/>
      <c r="O216" s="56" t="s">
        <v>351</v>
      </c>
      <c r="P216" s="56">
        <v>16</v>
      </c>
      <c r="Q216" s="60"/>
      <c r="R216" s="13">
        <f t="shared" si="31"/>
        <v>3.2</v>
      </c>
      <c r="S216" s="11">
        <v>5.3</v>
      </c>
      <c r="T216" s="12">
        <v>120</v>
      </c>
      <c r="U216" s="11">
        <f t="shared" si="35"/>
        <v>-2.0999999999999996</v>
      </c>
      <c r="V216" s="12">
        <v>0</v>
      </c>
      <c r="W216" s="11">
        <f>1.05*16</f>
        <v>16.8</v>
      </c>
      <c r="X216" s="13">
        <f t="shared" si="34"/>
        <v>18.9</v>
      </c>
      <c r="Y216" s="123"/>
      <c r="Z216" s="126"/>
    </row>
    <row r="217" spans="1:26" s="29" customFormat="1" ht="36" customHeight="1">
      <c r="A217" s="122">
        <v>29</v>
      </c>
      <c r="B217" s="3" t="s">
        <v>188</v>
      </c>
      <c r="C217" s="67" t="s">
        <v>310</v>
      </c>
      <c r="D217" s="17">
        <v>5.6</v>
      </c>
      <c r="E217" s="13">
        <v>13.1</v>
      </c>
      <c r="F217" s="14">
        <v>120</v>
      </c>
      <c r="G217" s="13">
        <f aca="true" t="shared" si="40" ref="G217:G280">D217-E217</f>
        <v>-7.5</v>
      </c>
      <c r="H217" s="14">
        <v>0</v>
      </c>
      <c r="I217" s="13">
        <f>1.05*6.3</f>
        <v>6.615</v>
      </c>
      <c r="J217" s="13">
        <f t="shared" si="33"/>
        <v>14.115</v>
      </c>
      <c r="K217" s="123">
        <f>MIN(J217:J219)</f>
        <v>7.285</v>
      </c>
      <c r="L217" s="126" t="s">
        <v>365</v>
      </c>
      <c r="M217" s="20"/>
      <c r="N217" s="124">
        <v>29</v>
      </c>
      <c r="O217" s="56" t="s">
        <v>188</v>
      </c>
      <c r="P217" s="56" t="s">
        <v>310</v>
      </c>
      <c r="Q217" s="60">
        <v>0.138</v>
      </c>
      <c r="R217" s="13">
        <f aca="true" t="shared" si="41" ref="R217:R280">Q217+D217</f>
        <v>5.7379999999999995</v>
      </c>
      <c r="S217" s="13">
        <v>13.1</v>
      </c>
      <c r="T217" s="14">
        <v>120</v>
      </c>
      <c r="U217" s="13">
        <f t="shared" si="35"/>
        <v>-7.362</v>
      </c>
      <c r="V217" s="14">
        <v>0</v>
      </c>
      <c r="W217" s="13">
        <f>1.05*6.3</f>
        <v>6.615</v>
      </c>
      <c r="X217" s="13">
        <f t="shared" si="34"/>
        <v>13.977</v>
      </c>
      <c r="Y217" s="123">
        <f>MIN(X217:X219)</f>
        <v>7.276</v>
      </c>
      <c r="Z217" s="126" t="s">
        <v>365</v>
      </c>
    </row>
    <row r="218" spans="1:26" s="29" customFormat="1" ht="36" customHeight="1">
      <c r="A218" s="122"/>
      <c r="B218" s="3" t="s">
        <v>350</v>
      </c>
      <c r="C218" s="67" t="s">
        <v>310</v>
      </c>
      <c r="D218" s="17">
        <v>5</v>
      </c>
      <c r="E218" s="13">
        <v>11.8</v>
      </c>
      <c r="F218" s="14"/>
      <c r="G218" s="13">
        <f t="shared" si="40"/>
        <v>-6.800000000000001</v>
      </c>
      <c r="H218" s="14">
        <v>0</v>
      </c>
      <c r="I218" s="13">
        <f>1.05*6.3</f>
        <v>6.615</v>
      </c>
      <c r="J218" s="13">
        <f aca="true" t="shared" si="42" ref="J218:J281">I218-H218-G218</f>
        <v>13.415000000000001</v>
      </c>
      <c r="K218" s="123"/>
      <c r="L218" s="126"/>
      <c r="M218" s="20"/>
      <c r="N218" s="124"/>
      <c r="O218" s="56" t="s">
        <v>350</v>
      </c>
      <c r="P218" s="56" t="s">
        <v>310</v>
      </c>
      <c r="Q218" s="60">
        <v>0.129</v>
      </c>
      <c r="R218" s="13">
        <f t="shared" si="41"/>
        <v>5.129</v>
      </c>
      <c r="S218" s="13">
        <v>11.8</v>
      </c>
      <c r="T218" s="14"/>
      <c r="U218" s="13">
        <f t="shared" si="35"/>
        <v>-6.671000000000001</v>
      </c>
      <c r="V218" s="14">
        <v>0</v>
      </c>
      <c r="W218" s="13">
        <f>1.05*6.3</f>
        <v>6.615</v>
      </c>
      <c r="X218" s="13">
        <f aca="true" t="shared" si="43" ref="X218:X281">W218-V218-U218</f>
        <v>13.286000000000001</v>
      </c>
      <c r="Y218" s="123"/>
      <c r="Z218" s="126"/>
    </row>
    <row r="219" spans="1:26" s="29" customFormat="1" ht="36.75" customHeight="1">
      <c r="A219" s="122"/>
      <c r="B219" s="3" t="s">
        <v>351</v>
      </c>
      <c r="C219" s="67" t="s">
        <v>310</v>
      </c>
      <c r="D219" s="17">
        <v>0.63</v>
      </c>
      <c r="E219" s="13">
        <v>1.3</v>
      </c>
      <c r="F219" s="14"/>
      <c r="G219" s="13">
        <f t="shared" si="40"/>
        <v>-0.67</v>
      </c>
      <c r="H219" s="14">
        <v>0</v>
      </c>
      <c r="I219" s="13">
        <f>1.05*6.3</f>
        <v>6.615</v>
      </c>
      <c r="J219" s="13">
        <f t="shared" si="42"/>
        <v>7.285</v>
      </c>
      <c r="K219" s="123"/>
      <c r="L219" s="126"/>
      <c r="M219" s="20"/>
      <c r="N219" s="124"/>
      <c r="O219" s="56" t="s">
        <v>351</v>
      </c>
      <c r="P219" s="56" t="s">
        <v>310</v>
      </c>
      <c r="Q219" s="60">
        <v>0.009</v>
      </c>
      <c r="R219" s="13">
        <f t="shared" si="41"/>
        <v>0.639</v>
      </c>
      <c r="S219" s="13">
        <v>1.3</v>
      </c>
      <c r="T219" s="14"/>
      <c r="U219" s="13">
        <f t="shared" si="35"/>
        <v>-0.661</v>
      </c>
      <c r="V219" s="14">
        <v>0</v>
      </c>
      <c r="W219" s="13">
        <f>1.05*6.3</f>
        <v>6.615</v>
      </c>
      <c r="X219" s="13">
        <f t="shared" si="43"/>
        <v>7.276</v>
      </c>
      <c r="Y219" s="123"/>
      <c r="Z219" s="126"/>
    </row>
    <row r="220" spans="1:26" s="29" customFormat="1" ht="36" customHeight="1">
      <c r="A220" s="122">
        <v>30</v>
      </c>
      <c r="B220" s="3" t="s">
        <v>189</v>
      </c>
      <c r="C220" s="67" t="s">
        <v>313</v>
      </c>
      <c r="D220" s="17">
        <v>6.58</v>
      </c>
      <c r="E220" s="13">
        <f>E221+E222</f>
        <v>9.35</v>
      </c>
      <c r="F220" s="14">
        <v>10</v>
      </c>
      <c r="G220" s="13">
        <f t="shared" si="40"/>
        <v>-2.7699999999999996</v>
      </c>
      <c r="H220" s="14">
        <v>0</v>
      </c>
      <c r="I220" s="13">
        <f>1.05*16</f>
        <v>16.8</v>
      </c>
      <c r="J220" s="13">
        <f t="shared" si="42"/>
        <v>19.57</v>
      </c>
      <c r="K220" s="123">
        <f>MIN(J220:J222)</f>
        <v>16.86</v>
      </c>
      <c r="L220" s="126" t="s">
        <v>365</v>
      </c>
      <c r="M220" s="20"/>
      <c r="N220" s="124">
        <v>30</v>
      </c>
      <c r="O220" s="56" t="s">
        <v>189</v>
      </c>
      <c r="P220" s="56" t="s">
        <v>313</v>
      </c>
      <c r="Q220" s="60">
        <v>0.45</v>
      </c>
      <c r="R220" s="13">
        <f t="shared" si="41"/>
        <v>7.03</v>
      </c>
      <c r="S220" s="13">
        <f>S221+S222</f>
        <v>9.35</v>
      </c>
      <c r="T220" s="14">
        <v>10</v>
      </c>
      <c r="U220" s="13">
        <f t="shared" si="35"/>
        <v>-2.3199999999999994</v>
      </c>
      <c r="V220" s="14">
        <v>0</v>
      </c>
      <c r="W220" s="13">
        <f>1.05*16</f>
        <v>16.8</v>
      </c>
      <c r="X220" s="13">
        <f t="shared" si="43"/>
        <v>19.12</v>
      </c>
      <c r="Y220" s="123">
        <f>MIN(X220:X222)</f>
        <v>16.835</v>
      </c>
      <c r="Z220" s="126" t="s">
        <v>365</v>
      </c>
    </row>
    <row r="221" spans="1:26" s="29" customFormat="1" ht="36" customHeight="1">
      <c r="A221" s="122"/>
      <c r="B221" s="3" t="s">
        <v>350</v>
      </c>
      <c r="C221" s="67">
        <v>16</v>
      </c>
      <c r="D221" s="17">
        <v>6.38</v>
      </c>
      <c r="E221" s="13">
        <v>9.09</v>
      </c>
      <c r="F221" s="14"/>
      <c r="G221" s="13">
        <f t="shared" si="40"/>
        <v>-2.71</v>
      </c>
      <c r="H221" s="14">
        <v>0</v>
      </c>
      <c r="I221" s="13">
        <f>1.05*16</f>
        <v>16.8</v>
      </c>
      <c r="J221" s="13">
        <f t="shared" si="42"/>
        <v>19.51</v>
      </c>
      <c r="K221" s="123"/>
      <c r="L221" s="126"/>
      <c r="M221" s="20"/>
      <c r="N221" s="124"/>
      <c r="O221" s="56" t="s">
        <v>350</v>
      </c>
      <c r="P221" s="56">
        <v>16</v>
      </c>
      <c r="Q221" s="60">
        <v>0.425</v>
      </c>
      <c r="R221" s="13">
        <f t="shared" si="41"/>
        <v>6.805</v>
      </c>
      <c r="S221" s="13">
        <v>9.09</v>
      </c>
      <c r="T221" s="14"/>
      <c r="U221" s="13">
        <f t="shared" si="35"/>
        <v>-2.285</v>
      </c>
      <c r="V221" s="14">
        <v>0</v>
      </c>
      <c r="W221" s="13">
        <f>1.05*16</f>
        <v>16.8</v>
      </c>
      <c r="X221" s="13">
        <f t="shared" si="43"/>
        <v>19.085</v>
      </c>
      <c r="Y221" s="123"/>
      <c r="Z221" s="126"/>
    </row>
    <row r="222" spans="1:26" s="29" customFormat="1" ht="36.75" customHeight="1">
      <c r="A222" s="122"/>
      <c r="B222" s="3" t="s">
        <v>351</v>
      </c>
      <c r="C222" s="67">
        <v>16</v>
      </c>
      <c r="D222" s="17">
        <v>0.2</v>
      </c>
      <c r="E222" s="13">
        <v>0.26</v>
      </c>
      <c r="F222" s="14">
        <v>120</v>
      </c>
      <c r="G222" s="13">
        <f t="shared" si="40"/>
        <v>-0.06</v>
      </c>
      <c r="H222" s="14">
        <v>0</v>
      </c>
      <c r="I222" s="13">
        <f>1.05*16</f>
        <v>16.8</v>
      </c>
      <c r="J222" s="13">
        <f t="shared" si="42"/>
        <v>16.86</v>
      </c>
      <c r="K222" s="123"/>
      <c r="L222" s="126"/>
      <c r="M222" s="20"/>
      <c r="N222" s="124"/>
      <c r="O222" s="56" t="s">
        <v>351</v>
      </c>
      <c r="P222" s="56">
        <v>16</v>
      </c>
      <c r="Q222" s="60">
        <v>0.025</v>
      </c>
      <c r="R222" s="13">
        <f t="shared" si="41"/>
        <v>0.225</v>
      </c>
      <c r="S222" s="13">
        <v>0.26</v>
      </c>
      <c r="T222" s="14">
        <v>120</v>
      </c>
      <c r="U222" s="13">
        <f t="shared" si="35"/>
        <v>-0.035</v>
      </c>
      <c r="V222" s="14">
        <v>0</v>
      </c>
      <c r="W222" s="13">
        <f>1.05*16</f>
        <v>16.8</v>
      </c>
      <c r="X222" s="13">
        <f t="shared" si="43"/>
        <v>16.835</v>
      </c>
      <c r="Y222" s="123"/>
      <c r="Z222" s="126"/>
    </row>
    <row r="223" spans="1:26" s="29" customFormat="1" ht="36" customHeight="1">
      <c r="A223" s="122">
        <v>31</v>
      </c>
      <c r="B223" s="3" t="s">
        <v>190</v>
      </c>
      <c r="C223" s="67" t="s">
        <v>310</v>
      </c>
      <c r="D223" s="17">
        <v>7.07</v>
      </c>
      <c r="E223" s="13">
        <v>9.6</v>
      </c>
      <c r="F223" s="14">
        <v>120</v>
      </c>
      <c r="G223" s="13">
        <f t="shared" si="40"/>
        <v>-2.5299999999999994</v>
      </c>
      <c r="H223" s="14">
        <v>0</v>
      </c>
      <c r="I223" s="13">
        <f>1.05*6.3</f>
        <v>6.615</v>
      </c>
      <c r="J223" s="13">
        <f t="shared" si="42"/>
        <v>9.145</v>
      </c>
      <c r="K223" s="123">
        <f>MIN(J223:J225)</f>
        <v>7.405</v>
      </c>
      <c r="L223" s="126" t="s">
        <v>365</v>
      </c>
      <c r="M223" s="20"/>
      <c r="N223" s="124">
        <v>31</v>
      </c>
      <c r="O223" s="56" t="s">
        <v>190</v>
      </c>
      <c r="P223" s="56" t="s">
        <v>310</v>
      </c>
      <c r="Q223" s="60">
        <v>4.93</v>
      </c>
      <c r="R223" s="13">
        <f t="shared" si="41"/>
        <v>12</v>
      </c>
      <c r="S223" s="13">
        <v>9.6</v>
      </c>
      <c r="T223" s="14">
        <v>120</v>
      </c>
      <c r="U223" s="13">
        <f t="shared" si="35"/>
        <v>2.4000000000000004</v>
      </c>
      <c r="V223" s="14">
        <v>0</v>
      </c>
      <c r="W223" s="13">
        <f>1.05*6.3</f>
        <v>6.615</v>
      </c>
      <c r="X223" s="13">
        <f t="shared" si="43"/>
        <v>4.215</v>
      </c>
      <c r="Y223" s="123">
        <f>MIN(X223:X225)</f>
        <v>2.4840000000000018</v>
      </c>
      <c r="Z223" s="126" t="s">
        <v>365</v>
      </c>
    </row>
    <row r="224" spans="1:26" s="29" customFormat="1" ht="36" customHeight="1">
      <c r="A224" s="122"/>
      <c r="B224" s="3" t="s">
        <v>350</v>
      </c>
      <c r="C224" s="67" t="s">
        <v>310</v>
      </c>
      <c r="D224" s="17">
        <v>5.81</v>
      </c>
      <c r="E224" s="13">
        <v>6.6</v>
      </c>
      <c r="F224" s="14">
        <v>120</v>
      </c>
      <c r="G224" s="13">
        <f t="shared" si="40"/>
        <v>-0.79</v>
      </c>
      <c r="H224" s="14">
        <v>0</v>
      </c>
      <c r="I224" s="13">
        <f>1.05*6.3</f>
        <v>6.615</v>
      </c>
      <c r="J224" s="13">
        <f t="shared" si="42"/>
        <v>7.405</v>
      </c>
      <c r="K224" s="123"/>
      <c r="L224" s="126"/>
      <c r="M224" s="20"/>
      <c r="N224" s="124"/>
      <c r="O224" s="56" t="s">
        <v>350</v>
      </c>
      <c r="P224" s="56" t="s">
        <v>310</v>
      </c>
      <c r="Q224" s="60">
        <v>4.920999999999999</v>
      </c>
      <c r="R224" s="13">
        <f t="shared" si="41"/>
        <v>10.730999999999998</v>
      </c>
      <c r="S224" s="13">
        <v>6.6</v>
      </c>
      <c r="T224" s="14">
        <v>120</v>
      </c>
      <c r="U224" s="13">
        <f t="shared" si="35"/>
        <v>4.1309999999999985</v>
      </c>
      <c r="V224" s="14">
        <v>0</v>
      </c>
      <c r="W224" s="13">
        <f>1.05*6.3</f>
        <v>6.615</v>
      </c>
      <c r="X224" s="13">
        <f t="shared" si="43"/>
        <v>2.4840000000000018</v>
      </c>
      <c r="Y224" s="123"/>
      <c r="Z224" s="126"/>
    </row>
    <row r="225" spans="1:26" s="29" customFormat="1" ht="36.75" customHeight="1">
      <c r="A225" s="122"/>
      <c r="B225" s="3" t="s">
        <v>351</v>
      </c>
      <c r="C225" s="67" t="s">
        <v>310</v>
      </c>
      <c r="D225" s="17">
        <v>1.26</v>
      </c>
      <c r="E225" s="13">
        <v>3</v>
      </c>
      <c r="F225" s="14">
        <v>45</v>
      </c>
      <c r="G225" s="13">
        <f t="shared" si="40"/>
        <v>-1.74</v>
      </c>
      <c r="H225" s="14">
        <v>0</v>
      </c>
      <c r="I225" s="13">
        <f>1.05*6.3</f>
        <v>6.615</v>
      </c>
      <c r="J225" s="13">
        <f t="shared" si="42"/>
        <v>8.355</v>
      </c>
      <c r="K225" s="123"/>
      <c r="L225" s="126"/>
      <c r="M225" s="20"/>
      <c r="N225" s="124"/>
      <c r="O225" s="56" t="s">
        <v>351</v>
      </c>
      <c r="P225" s="56" t="s">
        <v>310</v>
      </c>
      <c r="Q225" s="60">
        <v>0.009</v>
      </c>
      <c r="R225" s="13">
        <f t="shared" si="41"/>
        <v>1.269</v>
      </c>
      <c r="S225" s="13">
        <v>3</v>
      </c>
      <c r="T225" s="14">
        <v>45</v>
      </c>
      <c r="U225" s="13">
        <f t="shared" si="35"/>
        <v>-1.731</v>
      </c>
      <c r="V225" s="14">
        <v>0</v>
      </c>
      <c r="W225" s="13">
        <f>1.05*6.3</f>
        <v>6.615</v>
      </c>
      <c r="X225" s="13">
        <f t="shared" si="43"/>
        <v>8.346</v>
      </c>
      <c r="Y225" s="123"/>
      <c r="Z225" s="126"/>
    </row>
    <row r="226" spans="1:26" s="29" customFormat="1" ht="15">
      <c r="A226" s="14">
        <v>32</v>
      </c>
      <c r="B226" s="3" t="s">
        <v>191</v>
      </c>
      <c r="C226" s="67" t="s">
        <v>311</v>
      </c>
      <c r="D226" s="79">
        <v>0.74</v>
      </c>
      <c r="E226" s="13">
        <v>0.55</v>
      </c>
      <c r="F226" s="14">
        <v>120</v>
      </c>
      <c r="G226" s="13">
        <f t="shared" si="40"/>
        <v>0.18999999999999995</v>
      </c>
      <c r="H226" s="14">
        <v>0</v>
      </c>
      <c r="I226" s="13">
        <v>6.615</v>
      </c>
      <c r="J226" s="13">
        <f t="shared" si="42"/>
        <v>6.425000000000001</v>
      </c>
      <c r="K226" s="13">
        <f>J226</f>
        <v>6.425000000000001</v>
      </c>
      <c r="L226" s="28" t="s">
        <v>365</v>
      </c>
      <c r="M226" s="20"/>
      <c r="N226" s="55">
        <v>32</v>
      </c>
      <c r="O226" s="56" t="s">
        <v>191</v>
      </c>
      <c r="P226" s="56" t="s">
        <v>311</v>
      </c>
      <c r="Q226" s="60">
        <v>0.288</v>
      </c>
      <c r="R226" s="13">
        <f t="shared" si="41"/>
        <v>1.028</v>
      </c>
      <c r="S226" s="13">
        <v>0.55</v>
      </c>
      <c r="T226" s="14">
        <v>120</v>
      </c>
      <c r="U226" s="13">
        <f>R226-S226</f>
        <v>0.478</v>
      </c>
      <c r="V226" s="14">
        <v>0</v>
      </c>
      <c r="W226" s="13">
        <v>6.615</v>
      </c>
      <c r="X226" s="13">
        <f t="shared" si="43"/>
        <v>6.1370000000000005</v>
      </c>
      <c r="Y226" s="13">
        <f>X226</f>
        <v>6.1370000000000005</v>
      </c>
      <c r="Z226" s="28" t="s">
        <v>365</v>
      </c>
    </row>
    <row r="227" spans="1:26" s="29" customFormat="1" ht="36" customHeight="1">
      <c r="A227" s="122">
        <v>33</v>
      </c>
      <c r="B227" s="3" t="s">
        <v>192</v>
      </c>
      <c r="C227" s="67" t="s">
        <v>322</v>
      </c>
      <c r="D227" s="17">
        <v>6.15</v>
      </c>
      <c r="E227" s="13">
        <f>E228+E229</f>
        <v>8.11</v>
      </c>
      <c r="F227" s="14">
        <v>120</v>
      </c>
      <c r="G227" s="13">
        <f t="shared" si="40"/>
        <v>-1.959999999999999</v>
      </c>
      <c r="H227" s="14">
        <v>0</v>
      </c>
      <c r="I227" s="13">
        <f>1.05*10</f>
        <v>10.5</v>
      </c>
      <c r="J227" s="13">
        <f t="shared" si="42"/>
        <v>12.459999999999999</v>
      </c>
      <c r="K227" s="123">
        <f>MIN(J227:J229)</f>
        <v>11.27</v>
      </c>
      <c r="L227" s="126" t="s">
        <v>365</v>
      </c>
      <c r="M227" s="20"/>
      <c r="N227" s="124">
        <v>33</v>
      </c>
      <c r="O227" s="56" t="s">
        <v>192</v>
      </c>
      <c r="P227" s="56" t="s">
        <v>322</v>
      </c>
      <c r="Q227" s="60">
        <v>0.109</v>
      </c>
      <c r="R227" s="13">
        <f t="shared" si="41"/>
        <v>6.259</v>
      </c>
      <c r="S227" s="13">
        <f>S228+S229</f>
        <v>8.11</v>
      </c>
      <c r="T227" s="14">
        <v>120</v>
      </c>
      <c r="U227" s="13">
        <f>R227-S227</f>
        <v>-1.850999999999999</v>
      </c>
      <c r="V227" s="14">
        <v>0</v>
      </c>
      <c r="W227" s="13">
        <f>1.05*10</f>
        <v>10.5</v>
      </c>
      <c r="X227" s="13">
        <f t="shared" si="43"/>
        <v>12.350999999999999</v>
      </c>
      <c r="Y227" s="123">
        <f>MIN(X227:X229)</f>
        <v>11.25</v>
      </c>
      <c r="Z227" s="126" t="s">
        <v>365</v>
      </c>
    </row>
    <row r="228" spans="1:26" s="29" customFormat="1" ht="36" customHeight="1">
      <c r="A228" s="122"/>
      <c r="B228" s="3" t="s">
        <v>350</v>
      </c>
      <c r="C228" s="67" t="s">
        <v>322</v>
      </c>
      <c r="D228" s="17">
        <v>3.71</v>
      </c>
      <c r="E228" s="13">
        <v>4.9</v>
      </c>
      <c r="F228" s="14"/>
      <c r="G228" s="13">
        <f t="shared" si="40"/>
        <v>-1.1900000000000004</v>
      </c>
      <c r="H228" s="14">
        <v>0</v>
      </c>
      <c r="I228" s="13">
        <f aca="true" t="shared" si="44" ref="I228:I233">1.05*10</f>
        <v>10.5</v>
      </c>
      <c r="J228" s="13">
        <f t="shared" si="42"/>
        <v>11.690000000000001</v>
      </c>
      <c r="K228" s="123"/>
      <c r="L228" s="126"/>
      <c r="M228" s="20"/>
      <c r="N228" s="124"/>
      <c r="O228" s="56" t="s">
        <v>350</v>
      </c>
      <c r="P228" s="56" t="s">
        <v>322</v>
      </c>
      <c r="Q228" s="60">
        <v>0.089</v>
      </c>
      <c r="R228" s="13">
        <f t="shared" si="41"/>
        <v>3.799</v>
      </c>
      <c r="S228" s="13">
        <v>4.9</v>
      </c>
      <c r="T228" s="14"/>
      <c r="U228" s="13">
        <f aca="true" t="shared" si="45" ref="U228:U291">R228-S228</f>
        <v>-1.1010000000000004</v>
      </c>
      <c r="V228" s="14">
        <v>0</v>
      </c>
      <c r="W228" s="13">
        <f aca="true" t="shared" si="46" ref="W228:W233">1.05*10</f>
        <v>10.5</v>
      </c>
      <c r="X228" s="13">
        <f t="shared" si="43"/>
        <v>11.601</v>
      </c>
      <c r="Y228" s="123"/>
      <c r="Z228" s="126"/>
    </row>
    <row r="229" spans="1:26" s="29" customFormat="1" ht="36.75" customHeight="1">
      <c r="A229" s="122"/>
      <c r="B229" s="3" t="s">
        <v>351</v>
      </c>
      <c r="C229" s="67" t="s">
        <v>322</v>
      </c>
      <c r="D229" s="17">
        <v>2.44</v>
      </c>
      <c r="E229" s="13">
        <v>3.21</v>
      </c>
      <c r="F229" s="14"/>
      <c r="G229" s="13">
        <f t="shared" si="40"/>
        <v>-0.77</v>
      </c>
      <c r="H229" s="14">
        <v>0</v>
      </c>
      <c r="I229" s="13">
        <f t="shared" si="44"/>
        <v>10.5</v>
      </c>
      <c r="J229" s="13">
        <f t="shared" si="42"/>
        <v>11.27</v>
      </c>
      <c r="K229" s="123"/>
      <c r="L229" s="126"/>
      <c r="M229" s="20"/>
      <c r="N229" s="124"/>
      <c r="O229" s="56" t="s">
        <v>351</v>
      </c>
      <c r="P229" s="56" t="s">
        <v>322</v>
      </c>
      <c r="Q229" s="60">
        <v>0.02</v>
      </c>
      <c r="R229" s="13">
        <f t="shared" si="41"/>
        <v>2.46</v>
      </c>
      <c r="S229" s="13">
        <v>3.21</v>
      </c>
      <c r="T229" s="14"/>
      <c r="U229" s="13">
        <f t="shared" si="45"/>
        <v>-0.75</v>
      </c>
      <c r="V229" s="14">
        <v>0</v>
      </c>
      <c r="W229" s="13">
        <f t="shared" si="46"/>
        <v>10.5</v>
      </c>
      <c r="X229" s="13">
        <f t="shared" si="43"/>
        <v>11.25</v>
      </c>
      <c r="Y229" s="123"/>
      <c r="Z229" s="126"/>
    </row>
    <row r="230" spans="1:26" s="29" customFormat="1" ht="36" customHeight="1">
      <c r="A230" s="122">
        <v>34</v>
      </c>
      <c r="B230" s="3" t="s">
        <v>193</v>
      </c>
      <c r="C230" s="67" t="s">
        <v>316</v>
      </c>
      <c r="D230" s="17">
        <v>5.95</v>
      </c>
      <c r="E230" s="13">
        <f>E231+E232</f>
        <v>19.220000000000002</v>
      </c>
      <c r="F230" s="14">
        <v>120</v>
      </c>
      <c r="G230" s="13">
        <f t="shared" si="40"/>
        <v>-13.270000000000003</v>
      </c>
      <c r="H230" s="14">
        <v>0</v>
      </c>
      <c r="I230" s="13">
        <f t="shared" si="44"/>
        <v>10.5</v>
      </c>
      <c r="J230" s="13">
        <f t="shared" si="42"/>
        <v>23.770000000000003</v>
      </c>
      <c r="K230" s="123">
        <f>MIN(J230:J232)</f>
        <v>8.74</v>
      </c>
      <c r="L230" s="126" t="s">
        <v>365</v>
      </c>
      <c r="M230" s="20"/>
      <c r="N230" s="124">
        <v>34</v>
      </c>
      <c r="O230" s="56" t="s">
        <v>193</v>
      </c>
      <c r="P230" s="56" t="s">
        <v>316</v>
      </c>
      <c r="Q230" s="60">
        <v>0.44600000000000006</v>
      </c>
      <c r="R230" s="13">
        <f t="shared" si="41"/>
        <v>6.396</v>
      </c>
      <c r="S230" s="13">
        <f>S231+S232</f>
        <v>19.220000000000002</v>
      </c>
      <c r="T230" s="14">
        <v>120</v>
      </c>
      <c r="U230" s="13">
        <f t="shared" si="45"/>
        <v>-12.824000000000002</v>
      </c>
      <c r="V230" s="14">
        <v>0</v>
      </c>
      <c r="W230" s="13">
        <f t="shared" si="46"/>
        <v>10.5</v>
      </c>
      <c r="X230" s="13">
        <f t="shared" si="43"/>
        <v>23.324</v>
      </c>
      <c r="Y230" s="123">
        <f>MIN(X230:X232)</f>
        <v>8.605</v>
      </c>
      <c r="Z230" s="126" t="s">
        <v>365</v>
      </c>
    </row>
    <row r="231" spans="1:26" s="29" customFormat="1" ht="36" customHeight="1">
      <c r="A231" s="122"/>
      <c r="B231" s="3" t="s">
        <v>350</v>
      </c>
      <c r="C231" s="67">
        <v>10</v>
      </c>
      <c r="D231" s="17">
        <v>2.07</v>
      </c>
      <c r="E231" s="13">
        <v>17.1</v>
      </c>
      <c r="F231" s="14"/>
      <c r="G231" s="13">
        <f t="shared" si="40"/>
        <v>-15.030000000000001</v>
      </c>
      <c r="H231" s="14">
        <v>0</v>
      </c>
      <c r="I231" s="13">
        <f t="shared" si="44"/>
        <v>10.5</v>
      </c>
      <c r="J231" s="13">
        <f t="shared" si="42"/>
        <v>25.53</v>
      </c>
      <c r="K231" s="123"/>
      <c r="L231" s="126"/>
      <c r="M231" s="20"/>
      <c r="N231" s="124"/>
      <c r="O231" s="56" t="s">
        <v>350</v>
      </c>
      <c r="P231" s="56">
        <v>10</v>
      </c>
      <c r="Q231" s="60">
        <v>0.31100000000000005</v>
      </c>
      <c r="R231" s="13">
        <f t="shared" si="41"/>
        <v>2.381</v>
      </c>
      <c r="S231" s="13">
        <v>17.1</v>
      </c>
      <c r="T231" s="14"/>
      <c r="U231" s="13">
        <f t="shared" si="45"/>
        <v>-14.719000000000001</v>
      </c>
      <c r="V231" s="14">
        <v>0</v>
      </c>
      <c r="W231" s="13">
        <f t="shared" si="46"/>
        <v>10.5</v>
      </c>
      <c r="X231" s="13">
        <f t="shared" si="43"/>
        <v>25.219</v>
      </c>
      <c r="Y231" s="123"/>
      <c r="Z231" s="126"/>
    </row>
    <row r="232" spans="1:26" s="29" customFormat="1" ht="36.75" customHeight="1">
      <c r="A232" s="122"/>
      <c r="B232" s="3" t="s">
        <v>351</v>
      </c>
      <c r="C232" s="67">
        <v>10</v>
      </c>
      <c r="D232" s="17">
        <v>3.88</v>
      </c>
      <c r="E232" s="13">
        <v>2.12</v>
      </c>
      <c r="F232" s="14">
        <v>120</v>
      </c>
      <c r="G232" s="13">
        <f t="shared" si="40"/>
        <v>1.7599999999999998</v>
      </c>
      <c r="H232" s="14">
        <v>0</v>
      </c>
      <c r="I232" s="13">
        <f t="shared" si="44"/>
        <v>10.5</v>
      </c>
      <c r="J232" s="13">
        <f t="shared" si="42"/>
        <v>8.74</v>
      </c>
      <c r="K232" s="123"/>
      <c r="L232" s="126"/>
      <c r="M232" s="20"/>
      <c r="N232" s="124"/>
      <c r="O232" s="56" t="s">
        <v>351</v>
      </c>
      <c r="P232" s="56">
        <v>10</v>
      </c>
      <c r="Q232" s="60">
        <v>0.135</v>
      </c>
      <c r="R232" s="13">
        <f t="shared" si="41"/>
        <v>4.015</v>
      </c>
      <c r="S232" s="13">
        <v>2.12</v>
      </c>
      <c r="T232" s="14">
        <v>120</v>
      </c>
      <c r="U232" s="13">
        <f t="shared" si="45"/>
        <v>1.8949999999999996</v>
      </c>
      <c r="V232" s="14">
        <v>0</v>
      </c>
      <c r="W232" s="13">
        <f t="shared" si="46"/>
        <v>10.5</v>
      </c>
      <c r="X232" s="13">
        <f t="shared" si="43"/>
        <v>8.605</v>
      </c>
      <c r="Y232" s="123"/>
      <c r="Z232" s="126"/>
    </row>
    <row r="233" spans="1:26" s="29" customFormat="1" ht="15">
      <c r="A233" s="14">
        <v>35</v>
      </c>
      <c r="B233" s="3" t="s">
        <v>194</v>
      </c>
      <c r="C233" s="67" t="s">
        <v>316</v>
      </c>
      <c r="D233" s="17">
        <v>0.28</v>
      </c>
      <c r="E233" s="13"/>
      <c r="F233" s="14"/>
      <c r="G233" s="13">
        <f t="shared" si="40"/>
        <v>0.28</v>
      </c>
      <c r="H233" s="14">
        <v>0</v>
      </c>
      <c r="I233" s="13">
        <f t="shared" si="44"/>
        <v>10.5</v>
      </c>
      <c r="J233" s="13">
        <f t="shared" si="42"/>
        <v>10.22</v>
      </c>
      <c r="K233" s="13">
        <f>J233</f>
        <v>10.22</v>
      </c>
      <c r="L233" s="28" t="s">
        <v>365</v>
      </c>
      <c r="M233" s="20"/>
      <c r="N233" s="55">
        <v>35</v>
      </c>
      <c r="O233" s="56" t="s">
        <v>194</v>
      </c>
      <c r="P233" s="56" t="s">
        <v>316</v>
      </c>
      <c r="Q233" s="60"/>
      <c r="R233" s="13">
        <f t="shared" si="41"/>
        <v>0.28</v>
      </c>
      <c r="S233" s="13"/>
      <c r="T233" s="14"/>
      <c r="U233" s="13">
        <f t="shared" si="45"/>
        <v>0.28</v>
      </c>
      <c r="V233" s="14">
        <v>0</v>
      </c>
      <c r="W233" s="13">
        <f t="shared" si="46"/>
        <v>10.5</v>
      </c>
      <c r="X233" s="13">
        <f t="shared" si="43"/>
        <v>10.22</v>
      </c>
      <c r="Y233" s="13">
        <f>X233</f>
        <v>10.22</v>
      </c>
      <c r="Z233" s="28" t="s">
        <v>365</v>
      </c>
    </row>
    <row r="234" spans="1:26" s="29" customFormat="1" ht="36" customHeight="1">
      <c r="A234" s="122">
        <v>36</v>
      </c>
      <c r="B234" s="3" t="s">
        <v>195</v>
      </c>
      <c r="C234" s="67" t="s">
        <v>323</v>
      </c>
      <c r="D234" s="17">
        <v>16.1</v>
      </c>
      <c r="E234" s="13">
        <v>26.86</v>
      </c>
      <c r="F234" s="14">
        <v>120</v>
      </c>
      <c r="G234" s="13">
        <f t="shared" si="40"/>
        <v>-10.759999999999998</v>
      </c>
      <c r="H234" s="14">
        <v>0</v>
      </c>
      <c r="I234" s="13">
        <f aca="true" t="shared" si="47" ref="I234:I239">1.05*16</f>
        <v>16.8</v>
      </c>
      <c r="J234" s="13">
        <f t="shared" si="42"/>
        <v>27.56</v>
      </c>
      <c r="K234" s="123">
        <f>MIN(J234:J236)</f>
        <v>12.160000000000002</v>
      </c>
      <c r="L234" s="126" t="s">
        <v>365</v>
      </c>
      <c r="M234" s="20"/>
      <c r="N234" s="124">
        <v>36</v>
      </c>
      <c r="O234" s="56" t="s">
        <v>195</v>
      </c>
      <c r="P234" s="56" t="s">
        <v>323</v>
      </c>
      <c r="Q234" s="60">
        <v>1.041</v>
      </c>
      <c r="R234" s="13">
        <f t="shared" si="41"/>
        <v>17.141000000000002</v>
      </c>
      <c r="S234" s="13">
        <v>26.86</v>
      </c>
      <c r="T234" s="14">
        <v>120</v>
      </c>
      <c r="U234" s="13">
        <f t="shared" si="45"/>
        <v>-9.718999999999998</v>
      </c>
      <c r="V234" s="14">
        <v>0</v>
      </c>
      <c r="W234" s="13">
        <f aca="true" t="shared" si="48" ref="W234:W239">1.05*16</f>
        <v>16.8</v>
      </c>
      <c r="X234" s="13">
        <f t="shared" si="43"/>
        <v>26.519</v>
      </c>
      <c r="Y234" s="123">
        <f>MIN(X234:X236)</f>
        <v>11.190000000000001</v>
      </c>
      <c r="Z234" s="126" t="s">
        <v>365</v>
      </c>
    </row>
    <row r="235" spans="1:26" s="29" customFormat="1" ht="36" customHeight="1">
      <c r="A235" s="122"/>
      <c r="B235" s="3" t="s">
        <v>350</v>
      </c>
      <c r="C235" s="67" t="s">
        <v>323</v>
      </c>
      <c r="D235" s="17">
        <v>2</v>
      </c>
      <c r="E235" s="13">
        <v>17.4</v>
      </c>
      <c r="F235" s="14">
        <v>0</v>
      </c>
      <c r="G235" s="13">
        <f t="shared" si="40"/>
        <v>-15.399999999999999</v>
      </c>
      <c r="H235" s="14">
        <v>0</v>
      </c>
      <c r="I235" s="13">
        <f t="shared" si="47"/>
        <v>16.8</v>
      </c>
      <c r="J235" s="13">
        <f t="shared" si="42"/>
        <v>32.2</v>
      </c>
      <c r="K235" s="123"/>
      <c r="L235" s="126"/>
      <c r="M235" s="20"/>
      <c r="N235" s="124"/>
      <c r="O235" s="56" t="s">
        <v>350</v>
      </c>
      <c r="P235" s="56" t="s">
        <v>323</v>
      </c>
      <c r="Q235" s="60">
        <v>0.061</v>
      </c>
      <c r="R235" s="13">
        <f t="shared" si="41"/>
        <v>2.061</v>
      </c>
      <c r="S235" s="13">
        <v>17.4</v>
      </c>
      <c r="T235" s="14">
        <v>0</v>
      </c>
      <c r="U235" s="13">
        <f t="shared" si="45"/>
        <v>-15.338999999999999</v>
      </c>
      <c r="V235" s="14">
        <v>0</v>
      </c>
      <c r="W235" s="13">
        <f t="shared" si="48"/>
        <v>16.8</v>
      </c>
      <c r="X235" s="13">
        <f t="shared" si="43"/>
        <v>32.138999999999996</v>
      </c>
      <c r="Y235" s="123"/>
      <c r="Z235" s="126"/>
    </row>
    <row r="236" spans="1:26" s="29" customFormat="1" ht="36.75" customHeight="1">
      <c r="A236" s="122"/>
      <c r="B236" s="3" t="s">
        <v>351</v>
      </c>
      <c r="C236" s="67" t="s">
        <v>323</v>
      </c>
      <c r="D236" s="17">
        <v>14.1</v>
      </c>
      <c r="E236" s="13">
        <v>9.46</v>
      </c>
      <c r="F236" s="14"/>
      <c r="G236" s="13">
        <f t="shared" si="40"/>
        <v>4.639999999999999</v>
      </c>
      <c r="H236" s="14">
        <v>0</v>
      </c>
      <c r="I236" s="13">
        <f t="shared" si="47"/>
        <v>16.8</v>
      </c>
      <c r="J236" s="13">
        <f t="shared" si="42"/>
        <v>12.160000000000002</v>
      </c>
      <c r="K236" s="123"/>
      <c r="L236" s="126"/>
      <c r="M236" s="20"/>
      <c r="N236" s="124"/>
      <c r="O236" s="56" t="s">
        <v>351</v>
      </c>
      <c r="P236" s="56" t="s">
        <v>323</v>
      </c>
      <c r="Q236" s="60">
        <v>0.97</v>
      </c>
      <c r="R236" s="13">
        <f t="shared" si="41"/>
        <v>15.07</v>
      </c>
      <c r="S236" s="13">
        <v>9.46</v>
      </c>
      <c r="T236" s="14"/>
      <c r="U236" s="13">
        <f t="shared" si="45"/>
        <v>5.609999999999999</v>
      </c>
      <c r="V236" s="14">
        <v>0</v>
      </c>
      <c r="W236" s="13">
        <f t="shared" si="48"/>
        <v>16.8</v>
      </c>
      <c r="X236" s="13">
        <f t="shared" si="43"/>
        <v>11.190000000000001</v>
      </c>
      <c r="Y236" s="123"/>
      <c r="Z236" s="126"/>
    </row>
    <row r="237" spans="1:26" s="29" customFormat="1" ht="36" customHeight="1">
      <c r="A237" s="122">
        <v>37</v>
      </c>
      <c r="B237" s="3" t="s">
        <v>196</v>
      </c>
      <c r="C237" s="67" t="s">
        <v>324</v>
      </c>
      <c r="D237" s="17">
        <v>8.62</v>
      </c>
      <c r="E237" s="13">
        <f>E238+E239</f>
        <v>15.5</v>
      </c>
      <c r="F237" s="14">
        <v>120</v>
      </c>
      <c r="G237" s="13">
        <f t="shared" si="40"/>
        <v>-6.880000000000001</v>
      </c>
      <c r="H237" s="14">
        <v>0</v>
      </c>
      <c r="I237" s="13">
        <f t="shared" si="47"/>
        <v>16.8</v>
      </c>
      <c r="J237" s="13">
        <f t="shared" si="42"/>
        <v>23.68</v>
      </c>
      <c r="K237" s="123">
        <f>MIN(J237:J239)</f>
        <v>14.72</v>
      </c>
      <c r="L237" s="126" t="s">
        <v>365</v>
      </c>
      <c r="M237" s="20"/>
      <c r="N237" s="124">
        <v>37</v>
      </c>
      <c r="O237" s="56" t="s">
        <v>196</v>
      </c>
      <c r="P237" s="56" t="s">
        <v>324</v>
      </c>
      <c r="Q237" s="60">
        <v>0.39199999999999996</v>
      </c>
      <c r="R237" s="13">
        <f t="shared" si="41"/>
        <v>9.011999999999999</v>
      </c>
      <c r="S237" s="13">
        <f>S238+S239</f>
        <v>15.5</v>
      </c>
      <c r="T237" s="14">
        <v>120</v>
      </c>
      <c r="U237" s="13">
        <f t="shared" si="45"/>
        <v>-6.488000000000001</v>
      </c>
      <c r="V237" s="14">
        <v>0</v>
      </c>
      <c r="W237" s="13">
        <f t="shared" si="48"/>
        <v>16.8</v>
      </c>
      <c r="X237" s="13">
        <f t="shared" si="43"/>
        <v>23.288000000000004</v>
      </c>
      <c r="Y237" s="123">
        <f>MIN(X237:X239)</f>
        <v>14.437000000000001</v>
      </c>
      <c r="Z237" s="126" t="s">
        <v>365</v>
      </c>
    </row>
    <row r="238" spans="1:26" s="29" customFormat="1" ht="36" customHeight="1">
      <c r="A238" s="122"/>
      <c r="B238" s="3" t="s">
        <v>350</v>
      </c>
      <c r="C238" s="67">
        <v>16</v>
      </c>
      <c r="D238" s="17">
        <v>5.54</v>
      </c>
      <c r="E238" s="13">
        <v>14.5</v>
      </c>
      <c r="F238" s="14"/>
      <c r="G238" s="13">
        <f t="shared" si="40"/>
        <v>-8.96</v>
      </c>
      <c r="H238" s="14">
        <v>0</v>
      </c>
      <c r="I238" s="13">
        <f t="shared" si="47"/>
        <v>16.8</v>
      </c>
      <c r="J238" s="13">
        <f t="shared" si="42"/>
        <v>25.76</v>
      </c>
      <c r="K238" s="123"/>
      <c r="L238" s="126"/>
      <c r="M238" s="20"/>
      <c r="N238" s="124"/>
      <c r="O238" s="56" t="s">
        <v>350</v>
      </c>
      <c r="P238" s="56">
        <v>16</v>
      </c>
      <c r="Q238" s="60">
        <v>0.109</v>
      </c>
      <c r="R238" s="13">
        <f t="shared" si="41"/>
        <v>5.649</v>
      </c>
      <c r="S238" s="13">
        <v>14.5</v>
      </c>
      <c r="T238" s="14"/>
      <c r="U238" s="13">
        <f t="shared" si="45"/>
        <v>-8.850999999999999</v>
      </c>
      <c r="V238" s="14">
        <v>0</v>
      </c>
      <c r="W238" s="13">
        <f t="shared" si="48"/>
        <v>16.8</v>
      </c>
      <c r="X238" s="13">
        <f t="shared" si="43"/>
        <v>25.651</v>
      </c>
      <c r="Y238" s="123"/>
      <c r="Z238" s="126"/>
    </row>
    <row r="239" spans="1:26" s="29" customFormat="1" ht="36.75" customHeight="1">
      <c r="A239" s="122"/>
      <c r="B239" s="3" t="s">
        <v>351</v>
      </c>
      <c r="C239" s="67">
        <v>16</v>
      </c>
      <c r="D239" s="17">
        <v>3.08</v>
      </c>
      <c r="E239" s="13">
        <v>1</v>
      </c>
      <c r="F239" s="14">
        <v>120</v>
      </c>
      <c r="G239" s="13">
        <f t="shared" si="40"/>
        <v>2.08</v>
      </c>
      <c r="H239" s="14">
        <v>0</v>
      </c>
      <c r="I239" s="13">
        <f t="shared" si="47"/>
        <v>16.8</v>
      </c>
      <c r="J239" s="13">
        <f t="shared" si="42"/>
        <v>14.72</v>
      </c>
      <c r="K239" s="123"/>
      <c r="L239" s="126"/>
      <c r="M239" s="20"/>
      <c r="N239" s="124"/>
      <c r="O239" s="56" t="s">
        <v>351</v>
      </c>
      <c r="P239" s="56">
        <v>16</v>
      </c>
      <c r="Q239" s="60">
        <v>0.283</v>
      </c>
      <c r="R239" s="13">
        <f t="shared" si="41"/>
        <v>3.363</v>
      </c>
      <c r="S239" s="13">
        <v>1</v>
      </c>
      <c r="T239" s="14">
        <v>120</v>
      </c>
      <c r="U239" s="13">
        <f t="shared" si="45"/>
        <v>2.363</v>
      </c>
      <c r="V239" s="14">
        <v>0</v>
      </c>
      <c r="W239" s="13">
        <f t="shared" si="48"/>
        <v>16.8</v>
      </c>
      <c r="X239" s="13">
        <f t="shared" si="43"/>
        <v>14.437000000000001</v>
      </c>
      <c r="Y239" s="123"/>
      <c r="Z239" s="126"/>
    </row>
    <row r="240" spans="1:26" s="29" customFormat="1" ht="36" customHeight="1">
      <c r="A240" s="122">
        <v>38</v>
      </c>
      <c r="B240" s="3" t="s">
        <v>197</v>
      </c>
      <c r="C240" s="67" t="s">
        <v>325</v>
      </c>
      <c r="D240" s="80">
        <v>1.92</v>
      </c>
      <c r="E240" s="13">
        <f>E241+E242</f>
        <v>6.3100000000000005</v>
      </c>
      <c r="F240" s="14">
        <v>120</v>
      </c>
      <c r="G240" s="13">
        <f t="shared" si="40"/>
        <v>-4.390000000000001</v>
      </c>
      <c r="H240" s="14">
        <v>0</v>
      </c>
      <c r="I240" s="13">
        <f>1.05*6.3</f>
        <v>6.615</v>
      </c>
      <c r="J240" s="13">
        <f t="shared" si="42"/>
        <v>11.005</v>
      </c>
      <c r="K240" s="123">
        <f>MIN(J240:J242)</f>
        <v>7.705</v>
      </c>
      <c r="L240" s="126" t="s">
        <v>365</v>
      </c>
      <c r="M240" s="20"/>
      <c r="N240" s="124">
        <v>38</v>
      </c>
      <c r="O240" s="56" t="s">
        <v>197</v>
      </c>
      <c r="P240" s="56" t="s">
        <v>325</v>
      </c>
      <c r="Q240" s="60">
        <v>0.052000000000000005</v>
      </c>
      <c r="R240" s="13">
        <f t="shared" si="41"/>
        <v>1.972</v>
      </c>
      <c r="S240" s="13">
        <f>S241+S242</f>
        <v>6.3100000000000005</v>
      </c>
      <c r="T240" s="14">
        <v>120</v>
      </c>
      <c r="U240" s="13">
        <f t="shared" si="45"/>
        <v>-4.338000000000001</v>
      </c>
      <c r="V240" s="14">
        <v>0</v>
      </c>
      <c r="W240" s="13">
        <f>1.05*6.3</f>
        <v>6.615</v>
      </c>
      <c r="X240" s="13">
        <f t="shared" si="43"/>
        <v>10.953000000000001</v>
      </c>
      <c r="Y240" s="123">
        <f>MIN(X240:X242)</f>
        <v>7.686</v>
      </c>
      <c r="Z240" s="126" t="s">
        <v>365</v>
      </c>
    </row>
    <row r="241" spans="1:26" s="29" customFormat="1" ht="36" customHeight="1">
      <c r="A241" s="122"/>
      <c r="B241" s="3" t="s">
        <v>350</v>
      </c>
      <c r="C241" s="67">
        <v>6.3</v>
      </c>
      <c r="D241" s="80">
        <v>1.7</v>
      </c>
      <c r="E241" s="13">
        <v>5</v>
      </c>
      <c r="F241" s="14">
        <v>120</v>
      </c>
      <c r="G241" s="13">
        <f t="shared" si="40"/>
        <v>-3.3</v>
      </c>
      <c r="H241" s="14">
        <v>0</v>
      </c>
      <c r="I241" s="13">
        <f>1.05*6.3</f>
        <v>6.615</v>
      </c>
      <c r="J241" s="13">
        <f t="shared" si="42"/>
        <v>9.915</v>
      </c>
      <c r="K241" s="123"/>
      <c r="L241" s="126"/>
      <c r="M241" s="20"/>
      <c r="N241" s="124"/>
      <c r="O241" s="56" t="s">
        <v>350</v>
      </c>
      <c r="P241" s="56">
        <v>6.3</v>
      </c>
      <c r="Q241" s="60">
        <v>0.033</v>
      </c>
      <c r="R241" s="13">
        <f t="shared" si="41"/>
        <v>1.7329999999999999</v>
      </c>
      <c r="S241" s="13">
        <v>5</v>
      </c>
      <c r="T241" s="14">
        <v>120</v>
      </c>
      <c r="U241" s="13">
        <f t="shared" si="45"/>
        <v>-3.2670000000000003</v>
      </c>
      <c r="V241" s="14">
        <v>0</v>
      </c>
      <c r="W241" s="13">
        <f>1.05*6.3</f>
        <v>6.615</v>
      </c>
      <c r="X241" s="13">
        <f t="shared" si="43"/>
        <v>9.882000000000001</v>
      </c>
      <c r="Y241" s="123"/>
      <c r="Z241" s="126"/>
    </row>
    <row r="242" spans="1:26" s="29" customFormat="1" ht="36.75" customHeight="1">
      <c r="A242" s="122"/>
      <c r="B242" s="3" t="s">
        <v>351</v>
      </c>
      <c r="C242" s="67">
        <v>6.3</v>
      </c>
      <c r="D242" s="80">
        <v>0.22</v>
      </c>
      <c r="E242" s="13">
        <v>1.31</v>
      </c>
      <c r="F242" s="14">
        <v>120</v>
      </c>
      <c r="G242" s="13">
        <f t="shared" si="40"/>
        <v>-1.09</v>
      </c>
      <c r="H242" s="14">
        <v>0</v>
      </c>
      <c r="I242" s="13">
        <f>1.05*6.3</f>
        <v>6.615</v>
      </c>
      <c r="J242" s="13">
        <f t="shared" si="42"/>
        <v>7.705</v>
      </c>
      <c r="K242" s="123"/>
      <c r="L242" s="126"/>
      <c r="M242" s="20"/>
      <c r="N242" s="124"/>
      <c r="O242" s="56" t="s">
        <v>351</v>
      </c>
      <c r="P242" s="56">
        <v>6.3</v>
      </c>
      <c r="Q242" s="60">
        <v>0.019</v>
      </c>
      <c r="R242" s="13">
        <f t="shared" si="41"/>
        <v>0.239</v>
      </c>
      <c r="S242" s="13">
        <v>1.31</v>
      </c>
      <c r="T242" s="14">
        <v>120</v>
      </c>
      <c r="U242" s="13">
        <f t="shared" si="45"/>
        <v>-1.0710000000000002</v>
      </c>
      <c r="V242" s="14">
        <v>0</v>
      </c>
      <c r="W242" s="13">
        <f>1.05*6.3</f>
        <v>6.615</v>
      </c>
      <c r="X242" s="13">
        <f t="shared" si="43"/>
        <v>7.686</v>
      </c>
      <c r="Y242" s="123"/>
      <c r="Z242" s="126"/>
    </row>
    <row r="243" spans="1:26" s="29" customFormat="1" ht="15">
      <c r="A243" s="14">
        <v>39</v>
      </c>
      <c r="B243" s="3" t="s">
        <v>198</v>
      </c>
      <c r="C243" s="67" t="s">
        <v>326</v>
      </c>
      <c r="D243" s="17">
        <v>0.79</v>
      </c>
      <c r="E243" s="13">
        <v>0.1</v>
      </c>
      <c r="F243" s="14">
        <v>120</v>
      </c>
      <c r="G243" s="13">
        <f t="shared" si="40"/>
        <v>0.6900000000000001</v>
      </c>
      <c r="H243" s="14">
        <v>0</v>
      </c>
      <c r="I243" s="13">
        <f>1.05*2.5</f>
        <v>2.625</v>
      </c>
      <c r="J243" s="13">
        <f t="shared" si="42"/>
        <v>1.935</v>
      </c>
      <c r="K243" s="13">
        <f>J243</f>
        <v>1.935</v>
      </c>
      <c r="L243" s="28" t="s">
        <v>365</v>
      </c>
      <c r="M243" s="20"/>
      <c r="N243" s="55">
        <v>39</v>
      </c>
      <c r="O243" s="56" t="s">
        <v>198</v>
      </c>
      <c r="P243" s="56" t="s">
        <v>326</v>
      </c>
      <c r="Q243" s="60"/>
      <c r="R243" s="13">
        <f t="shared" si="41"/>
        <v>0.79</v>
      </c>
      <c r="S243" s="13">
        <v>0.1</v>
      </c>
      <c r="T243" s="14">
        <v>120</v>
      </c>
      <c r="U243" s="13">
        <f t="shared" si="45"/>
        <v>0.6900000000000001</v>
      </c>
      <c r="V243" s="14">
        <v>0</v>
      </c>
      <c r="W243" s="13">
        <f>1.05*2.5</f>
        <v>2.625</v>
      </c>
      <c r="X243" s="13">
        <f t="shared" si="43"/>
        <v>1.935</v>
      </c>
      <c r="Y243" s="13">
        <f>X243</f>
        <v>1.935</v>
      </c>
      <c r="Z243" s="28" t="s">
        <v>365</v>
      </c>
    </row>
    <row r="244" spans="1:26" s="29" customFormat="1" ht="36" customHeight="1">
      <c r="A244" s="122">
        <v>40</v>
      </c>
      <c r="B244" s="3" t="s">
        <v>199</v>
      </c>
      <c r="C244" s="67" t="s">
        <v>324</v>
      </c>
      <c r="D244" s="17">
        <v>9.63</v>
      </c>
      <c r="E244" s="13">
        <f>E245+E246</f>
        <v>6.9</v>
      </c>
      <c r="F244" s="14">
        <v>120</v>
      </c>
      <c r="G244" s="13">
        <f t="shared" si="40"/>
        <v>2.7300000000000004</v>
      </c>
      <c r="H244" s="14">
        <v>0</v>
      </c>
      <c r="I244" s="13">
        <f>1.05*16</f>
        <v>16.8</v>
      </c>
      <c r="J244" s="13">
        <f t="shared" si="42"/>
        <v>14.07</v>
      </c>
      <c r="K244" s="123">
        <f>MIN(J244:J246)</f>
        <v>14.07</v>
      </c>
      <c r="L244" s="126" t="s">
        <v>365</v>
      </c>
      <c r="M244" s="20"/>
      <c r="N244" s="124">
        <v>40</v>
      </c>
      <c r="O244" s="56" t="s">
        <v>199</v>
      </c>
      <c r="P244" s="56" t="s">
        <v>324</v>
      </c>
      <c r="Q244" s="60">
        <v>0.179</v>
      </c>
      <c r="R244" s="13">
        <f t="shared" si="41"/>
        <v>9.809000000000001</v>
      </c>
      <c r="S244" s="13">
        <f>S245+S246</f>
        <v>6.9</v>
      </c>
      <c r="T244" s="14">
        <v>120</v>
      </c>
      <c r="U244" s="13">
        <f t="shared" si="45"/>
        <v>2.9090000000000007</v>
      </c>
      <c r="V244" s="14">
        <v>0</v>
      </c>
      <c r="W244" s="13">
        <f>1.05*16</f>
        <v>16.8</v>
      </c>
      <c r="X244" s="13">
        <f t="shared" si="43"/>
        <v>13.891</v>
      </c>
      <c r="Y244" s="123">
        <f>MIN(X244:X246)</f>
        <v>13.891</v>
      </c>
      <c r="Z244" s="126" t="s">
        <v>365</v>
      </c>
    </row>
    <row r="245" spans="1:26" s="29" customFormat="1" ht="36" customHeight="1">
      <c r="A245" s="122"/>
      <c r="B245" s="3" t="s">
        <v>350</v>
      </c>
      <c r="C245" s="67">
        <v>16</v>
      </c>
      <c r="D245" s="17">
        <v>4.37</v>
      </c>
      <c r="E245" s="13">
        <v>3.5</v>
      </c>
      <c r="F245" s="14"/>
      <c r="G245" s="13">
        <f t="shared" si="40"/>
        <v>0.8700000000000001</v>
      </c>
      <c r="H245" s="14">
        <v>0</v>
      </c>
      <c r="I245" s="13">
        <f>1.05*16</f>
        <v>16.8</v>
      </c>
      <c r="J245" s="13">
        <f t="shared" si="42"/>
        <v>15.93</v>
      </c>
      <c r="K245" s="123"/>
      <c r="L245" s="126"/>
      <c r="M245" s="20"/>
      <c r="N245" s="124"/>
      <c r="O245" s="56" t="s">
        <v>350</v>
      </c>
      <c r="P245" s="56">
        <v>16</v>
      </c>
      <c r="Q245" s="60">
        <v>0.159</v>
      </c>
      <c r="R245" s="13">
        <f t="shared" si="41"/>
        <v>4.529</v>
      </c>
      <c r="S245" s="13">
        <v>3.5</v>
      </c>
      <c r="T245" s="14"/>
      <c r="U245" s="13">
        <f t="shared" si="45"/>
        <v>1.029</v>
      </c>
      <c r="V245" s="14">
        <v>0</v>
      </c>
      <c r="W245" s="13">
        <f>1.05*16</f>
        <v>16.8</v>
      </c>
      <c r="X245" s="13">
        <f t="shared" si="43"/>
        <v>15.771</v>
      </c>
      <c r="Y245" s="123"/>
      <c r="Z245" s="126"/>
    </row>
    <row r="246" spans="1:26" s="29" customFormat="1" ht="36.75" customHeight="1">
      <c r="A246" s="122"/>
      <c r="B246" s="3" t="s">
        <v>351</v>
      </c>
      <c r="C246" s="67">
        <v>16</v>
      </c>
      <c r="D246" s="17">
        <v>5.26</v>
      </c>
      <c r="E246" s="13">
        <v>3.4</v>
      </c>
      <c r="F246" s="14">
        <v>120</v>
      </c>
      <c r="G246" s="13">
        <f t="shared" si="40"/>
        <v>1.8599999999999999</v>
      </c>
      <c r="H246" s="14">
        <v>0</v>
      </c>
      <c r="I246" s="13">
        <f>1.05*16</f>
        <v>16.8</v>
      </c>
      <c r="J246" s="13">
        <f t="shared" si="42"/>
        <v>14.940000000000001</v>
      </c>
      <c r="K246" s="123"/>
      <c r="L246" s="126"/>
      <c r="M246" s="20"/>
      <c r="N246" s="124"/>
      <c r="O246" s="56" t="s">
        <v>351</v>
      </c>
      <c r="P246" s="56">
        <v>16</v>
      </c>
      <c r="Q246" s="60">
        <v>0.02</v>
      </c>
      <c r="R246" s="13">
        <f t="shared" si="41"/>
        <v>5.279999999999999</v>
      </c>
      <c r="S246" s="13">
        <v>3.4</v>
      </c>
      <c r="T246" s="14">
        <v>120</v>
      </c>
      <c r="U246" s="13">
        <f t="shared" si="45"/>
        <v>1.8799999999999994</v>
      </c>
      <c r="V246" s="14">
        <v>0</v>
      </c>
      <c r="W246" s="13">
        <f>1.05*16</f>
        <v>16.8</v>
      </c>
      <c r="X246" s="13">
        <f t="shared" si="43"/>
        <v>14.920000000000002</v>
      </c>
      <c r="Y246" s="123"/>
      <c r="Z246" s="126"/>
    </row>
    <row r="247" spans="1:26" s="32" customFormat="1" ht="36" customHeight="1">
      <c r="A247" s="122">
        <v>41</v>
      </c>
      <c r="B247" s="3" t="s">
        <v>200</v>
      </c>
      <c r="C247" s="67" t="s">
        <v>327</v>
      </c>
      <c r="D247" s="17">
        <v>32.12</v>
      </c>
      <c r="E247" s="13">
        <v>6.5</v>
      </c>
      <c r="F247" s="14">
        <v>0</v>
      </c>
      <c r="G247" s="13">
        <f t="shared" si="40"/>
        <v>25.619999999999997</v>
      </c>
      <c r="H247" s="14">
        <v>0</v>
      </c>
      <c r="I247" s="13">
        <f>1.05*25</f>
        <v>26.25</v>
      </c>
      <c r="J247" s="13">
        <f t="shared" si="42"/>
        <v>0.6300000000000026</v>
      </c>
      <c r="K247" s="123">
        <f>MIN(J247:J249)</f>
        <v>0.6300000000000026</v>
      </c>
      <c r="L247" s="134" t="s">
        <v>365</v>
      </c>
      <c r="M247" s="20"/>
      <c r="N247" s="124">
        <v>41</v>
      </c>
      <c r="O247" s="56" t="s">
        <v>200</v>
      </c>
      <c r="P247" s="56" t="s">
        <v>327</v>
      </c>
      <c r="Q247" s="60">
        <v>0</v>
      </c>
      <c r="R247" s="13">
        <f t="shared" si="41"/>
        <v>32.12</v>
      </c>
      <c r="S247" s="13">
        <v>6.5</v>
      </c>
      <c r="T247" s="14">
        <v>0</v>
      </c>
      <c r="U247" s="13">
        <f t="shared" si="45"/>
        <v>25.619999999999997</v>
      </c>
      <c r="V247" s="14">
        <v>0</v>
      </c>
      <c r="W247" s="13">
        <f>1.05*25</f>
        <v>26.25</v>
      </c>
      <c r="X247" s="13">
        <f t="shared" si="43"/>
        <v>0.6300000000000026</v>
      </c>
      <c r="Y247" s="123">
        <f>MIN(X247:X249)</f>
        <v>0.6300000000000026</v>
      </c>
      <c r="Z247" s="134" t="s">
        <v>365</v>
      </c>
    </row>
    <row r="248" spans="1:26" s="32" customFormat="1" ht="36" customHeight="1">
      <c r="A248" s="122"/>
      <c r="B248" s="3" t="s">
        <v>350</v>
      </c>
      <c r="C248" s="67">
        <v>25</v>
      </c>
      <c r="D248" s="17">
        <v>0</v>
      </c>
      <c r="E248" s="13"/>
      <c r="F248" s="14"/>
      <c r="G248" s="13">
        <f t="shared" si="40"/>
        <v>0</v>
      </c>
      <c r="H248" s="14">
        <v>0</v>
      </c>
      <c r="I248" s="13">
        <f>1.05*25</f>
        <v>26.25</v>
      </c>
      <c r="J248" s="13">
        <f t="shared" si="42"/>
        <v>26.25</v>
      </c>
      <c r="K248" s="123"/>
      <c r="L248" s="134"/>
      <c r="M248" s="20"/>
      <c r="N248" s="124"/>
      <c r="O248" s="56" t="s">
        <v>350</v>
      </c>
      <c r="P248" s="56">
        <v>25</v>
      </c>
      <c r="Q248" s="60"/>
      <c r="R248" s="13">
        <f t="shared" si="41"/>
        <v>0</v>
      </c>
      <c r="S248" s="13"/>
      <c r="T248" s="14"/>
      <c r="U248" s="13">
        <f t="shared" si="45"/>
        <v>0</v>
      </c>
      <c r="V248" s="14">
        <v>0</v>
      </c>
      <c r="W248" s="13">
        <f>1.05*25</f>
        <v>26.25</v>
      </c>
      <c r="X248" s="13">
        <f t="shared" si="43"/>
        <v>26.25</v>
      </c>
      <c r="Y248" s="123"/>
      <c r="Z248" s="134"/>
    </row>
    <row r="249" spans="1:26" s="32" customFormat="1" ht="36.75" customHeight="1">
      <c r="A249" s="122"/>
      <c r="B249" s="3" t="s">
        <v>351</v>
      </c>
      <c r="C249" s="67">
        <v>25</v>
      </c>
      <c r="D249" s="17">
        <v>32.12</v>
      </c>
      <c r="E249" s="13">
        <v>6.5</v>
      </c>
      <c r="F249" s="14">
        <v>0</v>
      </c>
      <c r="G249" s="13">
        <f t="shared" si="40"/>
        <v>25.619999999999997</v>
      </c>
      <c r="H249" s="14">
        <v>0</v>
      </c>
      <c r="I249" s="13">
        <f>1.05*25</f>
        <v>26.25</v>
      </c>
      <c r="J249" s="13">
        <f t="shared" si="42"/>
        <v>0.6300000000000026</v>
      </c>
      <c r="K249" s="123"/>
      <c r="L249" s="134"/>
      <c r="M249" s="20"/>
      <c r="N249" s="124"/>
      <c r="O249" s="56" t="s">
        <v>351</v>
      </c>
      <c r="P249" s="56">
        <v>25</v>
      </c>
      <c r="Q249" s="60"/>
      <c r="R249" s="13">
        <f t="shared" si="41"/>
        <v>32.12</v>
      </c>
      <c r="S249" s="13">
        <v>6.5</v>
      </c>
      <c r="T249" s="14">
        <v>0</v>
      </c>
      <c r="U249" s="13">
        <f t="shared" si="45"/>
        <v>25.619999999999997</v>
      </c>
      <c r="V249" s="14">
        <v>0</v>
      </c>
      <c r="W249" s="13">
        <f>1.05*25</f>
        <v>26.25</v>
      </c>
      <c r="X249" s="13">
        <f t="shared" si="43"/>
        <v>0.6300000000000026</v>
      </c>
      <c r="Y249" s="123"/>
      <c r="Z249" s="134"/>
    </row>
    <row r="250" spans="1:26" s="29" customFormat="1" ht="15">
      <c r="A250" s="14">
        <v>42</v>
      </c>
      <c r="B250" s="3" t="s">
        <v>201</v>
      </c>
      <c r="C250" s="67" t="s">
        <v>328</v>
      </c>
      <c r="D250" s="17">
        <v>23.2</v>
      </c>
      <c r="E250" s="13">
        <v>0</v>
      </c>
      <c r="F250" s="14">
        <v>0</v>
      </c>
      <c r="G250" s="13">
        <f t="shared" si="40"/>
        <v>23.2</v>
      </c>
      <c r="H250" s="14">
        <v>0</v>
      </c>
      <c r="I250" s="13">
        <f>1.05*63</f>
        <v>66.15</v>
      </c>
      <c r="J250" s="13">
        <f t="shared" si="42"/>
        <v>42.95</v>
      </c>
      <c r="K250" s="13">
        <f>J250</f>
        <v>42.95</v>
      </c>
      <c r="L250" s="28" t="s">
        <v>365</v>
      </c>
      <c r="M250" s="20"/>
      <c r="N250" s="55">
        <v>42</v>
      </c>
      <c r="O250" s="56" t="s">
        <v>201</v>
      </c>
      <c r="P250" s="56" t="s">
        <v>328</v>
      </c>
      <c r="Q250" s="60"/>
      <c r="R250" s="13">
        <f t="shared" si="41"/>
        <v>23.2</v>
      </c>
      <c r="S250" s="13">
        <v>0</v>
      </c>
      <c r="T250" s="14">
        <v>0</v>
      </c>
      <c r="U250" s="13">
        <f t="shared" si="45"/>
        <v>23.2</v>
      </c>
      <c r="V250" s="14">
        <v>0</v>
      </c>
      <c r="W250" s="13">
        <f>1.05*63</f>
        <v>66.15</v>
      </c>
      <c r="X250" s="13">
        <f t="shared" si="43"/>
        <v>42.95</v>
      </c>
      <c r="Y250" s="13">
        <f>X250</f>
        <v>42.95</v>
      </c>
      <c r="Z250" s="28" t="s">
        <v>365</v>
      </c>
    </row>
    <row r="251" spans="1:26" s="29" customFormat="1" ht="15">
      <c r="A251" s="14">
        <v>43</v>
      </c>
      <c r="B251" s="3" t="s">
        <v>202</v>
      </c>
      <c r="C251" s="67" t="s">
        <v>329</v>
      </c>
      <c r="D251" s="17">
        <v>5.92</v>
      </c>
      <c r="E251" s="13">
        <v>0</v>
      </c>
      <c r="F251" s="14">
        <v>0</v>
      </c>
      <c r="G251" s="13">
        <f t="shared" si="40"/>
        <v>5.92</v>
      </c>
      <c r="H251" s="14">
        <v>0</v>
      </c>
      <c r="I251" s="13">
        <f>1.05*6.3</f>
        <v>6.615</v>
      </c>
      <c r="J251" s="13">
        <f t="shared" si="42"/>
        <v>0.6950000000000003</v>
      </c>
      <c r="K251" s="13">
        <f>J251</f>
        <v>0.6950000000000003</v>
      </c>
      <c r="L251" s="28" t="s">
        <v>365</v>
      </c>
      <c r="M251" s="20"/>
      <c r="N251" s="55">
        <v>43</v>
      </c>
      <c r="O251" s="56" t="s">
        <v>202</v>
      </c>
      <c r="P251" s="56" t="s">
        <v>329</v>
      </c>
      <c r="Q251" s="60"/>
      <c r="R251" s="13">
        <f t="shared" si="41"/>
        <v>5.92</v>
      </c>
      <c r="S251" s="13">
        <v>0</v>
      </c>
      <c r="T251" s="14">
        <v>0</v>
      </c>
      <c r="U251" s="13">
        <f t="shared" si="45"/>
        <v>5.92</v>
      </c>
      <c r="V251" s="14">
        <v>0</v>
      </c>
      <c r="W251" s="13">
        <f>1.05*6.3</f>
        <v>6.615</v>
      </c>
      <c r="X251" s="13">
        <f t="shared" si="43"/>
        <v>0.6950000000000003</v>
      </c>
      <c r="Y251" s="13">
        <f>X251</f>
        <v>0.6950000000000003</v>
      </c>
      <c r="Z251" s="28" t="s">
        <v>365</v>
      </c>
    </row>
    <row r="252" spans="1:26" s="29" customFormat="1" ht="36" customHeight="1">
      <c r="A252" s="122">
        <v>44</v>
      </c>
      <c r="B252" s="3" t="s">
        <v>203</v>
      </c>
      <c r="C252" s="67" t="s">
        <v>330</v>
      </c>
      <c r="D252" s="17">
        <v>3.4</v>
      </c>
      <c r="E252" s="13">
        <v>15.7</v>
      </c>
      <c r="F252" s="14">
        <v>120</v>
      </c>
      <c r="G252" s="13">
        <f t="shared" si="40"/>
        <v>-12.299999999999999</v>
      </c>
      <c r="H252" s="14">
        <v>0</v>
      </c>
      <c r="I252" s="13">
        <f>1.05*10</f>
        <v>10.5</v>
      </c>
      <c r="J252" s="13">
        <f t="shared" si="42"/>
        <v>22.799999999999997</v>
      </c>
      <c r="K252" s="123">
        <f>MIN(J252:J254)</f>
        <v>15.5</v>
      </c>
      <c r="L252" s="126" t="s">
        <v>365</v>
      </c>
      <c r="M252" s="20"/>
      <c r="N252" s="124">
        <v>44</v>
      </c>
      <c r="O252" s="56" t="s">
        <v>203</v>
      </c>
      <c r="P252" s="56" t="s">
        <v>330</v>
      </c>
      <c r="Q252" s="60">
        <v>0.007</v>
      </c>
      <c r="R252" s="13">
        <f t="shared" si="41"/>
        <v>3.407</v>
      </c>
      <c r="S252" s="13">
        <v>15.7</v>
      </c>
      <c r="T252" s="14">
        <v>120</v>
      </c>
      <c r="U252" s="13">
        <f t="shared" si="45"/>
        <v>-12.293</v>
      </c>
      <c r="V252" s="14">
        <v>0</v>
      </c>
      <c r="W252" s="13">
        <f>1.05*10</f>
        <v>10.5</v>
      </c>
      <c r="X252" s="13">
        <f t="shared" si="43"/>
        <v>22.793</v>
      </c>
      <c r="Y252" s="123">
        <f>MIN(X252:X254)</f>
        <v>15.493</v>
      </c>
      <c r="Z252" s="126" t="s">
        <v>365</v>
      </c>
    </row>
    <row r="253" spans="1:26" s="29" customFormat="1" ht="36" customHeight="1">
      <c r="A253" s="122"/>
      <c r="B253" s="3" t="s">
        <v>350</v>
      </c>
      <c r="C253" s="67">
        <v>10</v>
      </c>
      <c r="D253" s="17">
        <v>2</v>
      </c>
      <c r="E253" s="13">
        <v>9.3</v>
      </c>
      <c r="F253" s="14"/>
      <c r="G253" s="13">
        <f t="shared" si="40"/>
        <v>-7.300000000000001</v>
      </c>
      <c r="H253" s="14">
        <v>0</v>
      </c>
      <c r="I253" s="13">
        <f>1.05*10</f>
        <v>10.5</v>
      </c>
      <c r="J253" s="13">
        <f t="shared" si="42"/>
        <v>17.8</v>
      </c>
      <c r="K253" s="123"/>
      <c r="L253" s="126"/>
      <c r="M253" s="20"/>
      <c r="N253" s="124"/>
      <c r="O253" s="56" t="s">
        <v>350</v>
      </c>
      <c r="P253" s="56">
        <v>10</v>
      </c>
      <c r="Q253" s="60">
        <v>0</v>
      </c>
      <c r="R253" s="13">
        <f t="shared" si="41"/>
        <v>2</v>
      </c>
      <c r="S253" s="13">
        <v>9.3</v>
      </c>
      <c r="T253" s="14"/>
      <c r="U253" s="13">
        <f t="shared" si="45"/>
        <v>-7.300000000000001</v>
      </c>
      <c r="V253" s="14">
        <v>0</v>
      </c>
      <c r="W253" s="13">
        <f>1.05*10</f>
        <v>10.5</v>
      </c>
      <c r="X253" s="13">
        <f t="shared" si="43"/>
        <v>17.8</v>
      </c>
      <c r="Y253" s="123"/>
      <c r="Z253" s="126"/>
    </row>
    <row r="254" spans="1:26" s="29" customFormat="1" ht="36.75" customHeight="1">
      <c r="A254" s="122"/>
      <c r="B254" s="3" t="s">
        <v>351</v>
      </c>
      <c r="C254" s="67">
        <v>10</v>
      </c>
      <c r="D254" s="17">
        <v>1.4</v>
      </c>
      <c r="E254" s="13">
        <v>6.4</v>
      </c>
      <c r="F254" s="14"/>
      <c r="G254" s="13">
        <f t="shared" si="40"/>
        <v>-5</v>
      </c>
      <c r="H254" s="14">
        <v>0</v>
      </c>
      <c r="I254" s="13">
        <f>1.05*10</f>
        <v>10.5</v>
      </c>
      <c r="J254" s="13">
        <f t="shared" si="42"/>
        <v>15.5</v>
      </c>
      <c r="K254" s="123"/>
      <c r="L254" s="126"/>
      <c r="M254" s="20"/>
      <c r="N254" s="124"/>
      <c r="O254" s="56" t="s">
        <v>351</v>
      </c>
      <c r="P254" s="56">
        <v>10</v>
      </c>
      <c r="Q254" s="60">
        <v>0.007</v>
      </c>
      <c r="R254" s="13">
        <f t="shared" si="41"/>
        <v>1.4069999999999998</v>
      </c>
      <c r="S254" s="13">
        <v>6.4</v>
      </c>
      <c r="T254" s="14"/>
      <c r="U254" s="13">
        <f t="shared" si="45"/>
        <v>-4.993</v>
      </c>
      <c r="V254" s="14">
        <v>0</v>
      </c>
      <c r="W254" s="13">
        <f>1.05*10</f>
        <v>10.5</v>
      </c>
      <c r="X254" s="13">
        <f t="shared" si="43"/>
        <v>15.493</v>
      </c>
      <c r="Y254" s="123"/>
      <c r="Z254" s="126"/>
    </row>
    <row r="255" spans="1:26" s="29" customFormat="1" ht="36" customHeight="1">
      <c r="A255" s="122">
        <v>45</v>
      </c>
      <c r="B255" s="3" t="s">
        <v>204</v>
      </c>
      <c r="C255" s="67" t="s">
        <v>329</v>
      </c>
      <c r="D255" s="17">
        <v>2.9</v>
      </c>
      <c r="E255" s="13">
        <f>E256+E257</f>
        <v>21.400000000000002</v>
      </c>
      <c r="F255" s="14">
        <v>45</v>
      </c>
      <c r="G255" s="13">
        <f t="shared" si="40"/>
        <v>-18.500000000000004</v>
      </c>
      <c r="H255" s="14">
        <v>0</v>
      </c>
      <c r="I255" s="13">
        <f>1.05*6.3</f>
        <v>6.615</v>
      </c>
      <c r="J255" s="13">
        <f t="shared" si="42"/>
        <v>25.115000000000002</v>
      </c>
      <c r="K255" s="123">
        <f>MIN(J255:J257)</f>
        <v>9.005</v>
      </c>
      <c r="L255" s="126" t="s">
        <v>365</v>
      </c>
      <c r="M255" s="20"/>
      <c r="N255" s="124">
        <v>45</v>
      </c>
      <c r="O255" s="56" t="s">
        <v>204</v>
      </c>
      <c r="P255" s="56" t="s">
        <v>329</v>
      </c>
      <c r="Q255" s="60">
        <v>1.5150000000000001</v>
      </c>
      <c r="R255" s="13">
        <f t="shared" si="41"/>
        <v>4.415</v>
      </c>
      <c r="S255" s="13">
        <f>S256+S257</f>
        <v>21.400000000000002</v>
      </c>
      <c r="T255" s="14">
        <v>45</v>
      </c>
      <c r="U255" s="13">
        <f t="shared" si="45"/>
        <v>-16.985000000000003</v>
      </c>
      <c r="V255" s="14">
        <v>0</v>
      </c>
      <c r="W255" s="13">
        <f>1.05*6.3</f>
        <v>6.615</v>
      </c>
      <c r="X255" s="13">
        <f t="shared" si="43"/>
        <v>23.6</v>
      </c>
      <c r="Y255" s="123">
        <f>MIN(X255:X257)</f>
        <v>8.907</v>
      </c>
      <c r="Z255" s="126" t="s">
        <v>365</v>
      </c>
    </row>
    <row r="256" spans="1:26" s="29" customFormat="1" ht="36" customHeight="1">
      <c r="A256" s="122"/>
      <c r="B256" s="3" t="s">
        <v>350</v>
      </c>
      <c r="C256" s="67" t="s">
        <v>329</v>
      </c>
      <c r="D256" s="17">
        <v>1.95</v>
      </c>
      <c r="E256" s="13">
        <v>17.8</v>
      </c>
      <c r="F256" s="14"/>
      <c r="G256" s="13">
        <f t="shared" si="40"/>
        <v>-15.850000000000001</v>
      </c>
      <c r="H256" s="14">
        <v>0</v>
      </c>
      <c r="I256" s="13">
        <f>1.05*6.3</f>
        <v>6.615</v>
      </c>
      <c r="J256" s="13">
        <f t="shared" si="42"/>
        <v>22.465000000000003</v>
      </c>
      <c r="K256" s="123"/>
      <c r="L256" s="126"/>
      <c r="M256" s="20"/>
      <c r="N256" s="124"/>
      <c r="O256" s="56" t="s">
        <v>350</v>
      </c>
      <c r="P256" s="56" t="s">
        <v>329</v>
      </c>
      <c r="Q256" s="60">
        <v>1.417</v>
      </c>
      <c r="R256" s="13">
        <f t="shared" si="41"/>
        <v>3.367</v>
      </c>
      <c r="S256" s="13">
        <v>17.8</v>
      </c>
      <c r="T256" s="14"/>
      <c r="U256" s="13">
        <f t="shared" si="45"/>
        <v>-14.433</v>
      </c>
      <c r="V256" s="14">
        <v>0</v>
      </c>
      <c r="W256" s="13">
        <f>1.05*6.3</f>
        <v>6.615</v>
      </c>
      <c r="X256" s="13">
        <f t="shared" si="43"/>
        <v>21.048000000000002</v>
      </c>
      <c r="Y256" s="123"/>
      <c r="Z256" s="126"/>
    </row>
    <row r="257" spans="1:26" s="29" customFormat="1" ht="36.75" customHeight="1">
      <c r="A257" s="122"/>
      <c r="B257" s="3" t="s">
        <v>351</v>
      </c>
      <c r="C257" s="67" t="s">
        <v>329</v>
      </c>
      <c r="D257" s="17">
        <v>1.21</v>
      </c>
      <c r="E257" s="13">
        <v>3.6</v>
      </c>
      <c r="F257" s="14">
        <v>45</v>
      </c>
      <c r="G257" s="13">
        <f t="shared" si="40"/>
        <v>-2.39</v>
      </c>
      <c r="H257" s="14">
        <v>0</v>
      </c>
      <c r="I257" s="13">
        <f>1.05*6.3</f>
        <v>6.615</v>
      </c>
      <c r="J257" s="13">
        <f t="shared" si="42"/>
        <v>9.005</v>
      </c>
      <c r="K257" s="123"/>
      <c r="L257" s="126"/>
      <c r="M257" s="20"/>
      <c r="N257" s="124"/>
      <c r="O257" s="56" t="s">
        <v>351</v>
      </c>
      <c r="P257" s="56" t="s">
        <v>329</v>
      </c>
      <c r="Q257" s="60">
        <v>0.098</v>
      </c>
      <c r="R257" s="13">
        <f t="shared" si="41"/>
        <v>1.308</v>
      </c>
      <c r="S257" s="13">
        <v>3.6</v>
      </c>
      <c r="T257" s="14">
        <v>45</v>
      </c>
      <c r="U257" s="13">
        <f t="shared" si="45"/>
        <v>-2.292</v>
      </c>
      <c r="V257" s="14">
        <v>0</v>
      </c>
      <c r="W257" s="13">
        <f>1.05*6.3</f>
        <v>6.615</v>
      </c>
      <c r="X257" s="13">
        <f t="shared" si="43"/>
        <v>8.907</v>
      </c>
      <c r="Y257" s="123"/>
      <c r="Z257" s="126"/>
    </row>
    <row r="258" spans="1:26" s="29" customFormat="1" ht="36" customHeight="1">
      <c r="A258" s="122">
        <v>46</v>
      </c>
      <c r="B258" s="3" t="s">
        <v>205</v>
      </c>
      <c r="C258" s="67" t="s">
        <v>331</v>
      </c>
      <c r="D258" s="80">
        <v>20.09</v>
      </c>
      <c r="E258" s="13">
        <f>E259+E260</f>
        <v>3.25</v>
      </c>
      <c r="F258" s="14">
        <v>10</v>
      </c>
      <c r="G258" s="13">
        <f t="shared" si="40"/>
        <v>16.84</v>
      </c>
      <c r="H258" s="14">
        <v>0</v>
      </c>
      <c r="I258" s="13">
        <f>1.05*31.5</f>
        <v>33.075</v>
      </c>
      <c r="J258" s="13">
        <f t="shared" si="42"/>
        <v>16.235000000000003</v>
      </c>
      <c r="K258" s="123">
        <f>MIN(J258:J260)</f>
        <v>16.235000000000003</v>
      </c>
      <c r="L258" s="126" t="s">
        <v>365</v>
      </c>
      <c r="M258" s="20"/>
      <c r="N258" s="124">
        <v>46</v>
      </c>
      <c r="O258" s="56" t="s">
        <v>205</v>
      </c>
      <c r="P258" s="56" t="s">
        <v>331</v>
      </c>
      <c r="Q258" s="60">
        <v>0.5900000000000001</v>
      </c>
      <c r="R258" s="13">
        <f t="shared" si="41"/>
        <v>20.68</v>
      </c>
      <c r="S258" s="13">
        <f>S259+S260</f>
        <v>3.25</v>
      </c>
      <c r="T258" s="14">
        <v>10</v>
      </c>
      <c r="U258" s="13">
        <f t="shared" si="45"/>
        <v>17.43</v>
      </c>
      <c r="V258" s="14">
        <v>0</v>
      </c>
      <c r="W258" s="13">
        <f>1.05*31.5</f>
        <v>33.075</v>
      </c>
      <c r="X258" s="13">
        <f t="shared" si="43"/>
        <v>15.645000000000003</v>
      </c>
      <c r="Y258" s="123">
        <f>MIN(X258:X260)</f>
        <v>15.645000000000003</v>
      </c>
      <c r="Z258" s="126" t="s">
        <v>365</v>
      </c>
    </row>
    <row r="259" spans="1:26" s="29" customFormat="1" ht="36" customHeight="1">
      <c r="A259" s="122"/>
      <c r="B259" s="3" t="s">
        <v>350</v>
      </c>
      <c r="C259" s="67">
        <v>31.5</v>
      </c>
      <c r="D259" s="80">
        <v>14.23</v>
      </c>
      <c r="E259" s="13">
        <v>1.7</v>
      </c>
      <c r="F259" s="14"/>
      <c r="G259" s="13">
        <f t="shared" si="40"/>
        <v>12.530000000000001</v>
      </c>
      <c r="H259" s="14">
        <v>0</v>
      </c>
      <c r="I259" s="13">
        <f>1.05*31.5</f>
        <v>33.075</v>
      </c>
      <c r="J259" s="13">
        <f t="shared" si="42"/>
        <v>20.545</v>
      </c>
      <c r="K259" s="123"/>
      <c r="L259" s="126"/>
      <c r="M259" s="20"/>
      <c r="N259" s="124"/>
      <c r="O259" s="56" t="s">
        <v>350</v>
      </c>
      <c r="P259" s="56">
        <v>31.5</v>
      </c>
      <c r="Q259" s="60">
        <v>0.5720000000000001</v>
      </c>
      <c r="R259" s="13">
        <f t="shared" si="41"/>
        <v>14.802</v>
      </c>
      <c r="S259" s="13">
        <v>1.7</v>
      </c>
      <c r="T259" s="14"/>
      <c r="U259" s="13">
        <f t="shared" si="45"/>
        <v>13.102</v>
      </c>
      <c r="V259" s="14">
        <v>0</v>
      </c>
      <c r="W259" s="13">
        <f>1.05*31.5</f>
        <v>33.075</v>
      </c>
      <c r="X259" s="13">
        <f t="shared" si="43"/>
        <v>19.973000000000003</v>
      </c>
      <c r="Y259" s="123"/>
      <c r="Z259" s="126"/>
    </row>
    <row r="260" spans="1:26" s="29" customFormat="1" ht="36.75" customHeight="1">
      <c r="A260" s="122"/>
      <c r="B260" s="3" t="s">
        <v>351</v>
      </c>
      <c r="C260" s="67">
        <v>31.5</v>
      </c>
      <c r="D260" s="80">
        <v>5.86</v>
      </c>
      <c r="E260" s="13">
        <v>1.55</v>
      </c>
      <c r="F260" s="14">
        <v>120</v>
      </c>
      <c r="G260" s="13">
        <f t="shared" si="40"/>
        <v>4.3100000000000005</v>
      </c>
      <c r="H260" s="14">
        <v>0</v>
      </c>
      <c r="I260" s="13">
        <f>1.05*31.5</f>
        <v>33.075</v>
      </c>
      <c r="J260" s="13">
        <f t="shared" si="42"/>
        <v>28.765</v>
      </c>
      <c r="K260" s="123"/>
      <c r="L260" s="126"/>
      <c r="M260" s="20"/>
      <c r="N260" s="124"/>
      <c r="O260" s="56" t="s">
        <v>351</v>
      </c>
      <c r="P260" s="56">
        <v>31.5</v>
      </c>
      <c r="Q260" s="60">
        <v>0.018</v>
      </c>
      <c r="R260" s="13">
        <f t="shared" si="41"/>
        <v>5.878</v>
      </c>
      <c r="S260" s="13">
        <v>1.55</v>
      </c>
      <c r="T260" s="14">
        <v>120</v>
      </c>
      <c r="U260" s="13">
        <f t="shared" si="45"/>
        <v>4.328</v>
      </c>
      <c r="V260" s="14">
        <v>0</v>
      </c>
      <c r="W260" s="13">
        <f>1.05*31.5</f>
        <v>33.075</v>
      </c>
      <c r="X260" s="13">
        <f t="shared" si="43"/>
        <v>28.747000000000003</v>
      </c>
      <c r="Y260" s="123"/>
      <c r="Z260" s="126"/>
    </row>
    <row r="261" spans="1:26" s="29" customFormat="1" ht="36" customHeight="1">
      <c r="A261" s="122">
        <v>47</v>
      </c>
      <c r="B261" s="3" t="s">
        <v>206</v>
      </c>
      <c r="C261" s="67" t="s">
        <v>323</v>
      </c>
      <c r="D261" s="17">
        <v>18.95</v>
      </c>
      <c r="E261" s="13">
        <v>11</v>
      </c>
      <c r="F261" s="14">
        <v>120</v>
      </c>
      <c r="G261" s="13">
        <f t="shared" si="40"/>
        <v>7.949999999999999</v>
      </c>
      <c r="H261" s="14">
        <v>0</v>
      </c>
      <c r="I261" s="13">
        <f>1.05*16</f>
        <v>16.8</v>
      </c>
      <c r="J261" s="13">
        <f t="shared" si="42"/>
        <v>8.850000000000001</v>
      </c>
      <c r="K261" s="123">
        <f>MIN(J261:J263)</f>
        <v>8.850000000000001</v>
      </c>
      <c r="L261" s="126" t="s">
        <v>365</v>
      </c>
      <c r="M261" s="20"/>
      <c r="N261" s="124">
        <v>47</v>
      </c>
      <c r="O261" s="56" t="s">
        <v>206</v>
      </c>
      <c r="P261" s="56" t="s">
        <v>323</v>
      </c>
      <c r="Q261" s="60">
        <v>4.247</v>
      </c>
      <c r="R261" s="13">
        <f t="shared" si="41"/>
        <v>23.197</v>
      </c>
      <c r="S261" s="13">
        <v>11</v>
      </c>
      <c r="T261" s="14">
        <v>120</v>
      </c>
      <c r="U261" s="13">
        <f t="shared" si="45"/>
        <v>12.197</v>
      </c>
      <c r="V261" s="14">
        <v>0</v>
      </c>
      <c r="W261" s="13">
        <f>1.05*16</f>
        <v>16.8</v>
      </c>
      <c r="X261" s="13">
        <f t="shared" si="43"/>
        <v>4.6030000000000015</v>
      </c>
      <c r="Y261" s="123">
        <f>MIN(X261:X263)</f>
        <v>4.6030000000000015</v>
      </c>
      <c r="Z261" s="126" t="s">
        <v>365</v>
      </c>
    </row>
    <row r="262" spans="1:26" s="29" customFormat="1" ht="36" customHeight="1">
      <c r="A262" s="122"/>
      <c r="B262" s="3" t="s">
        <v>350</v>
      </c>
      <c r="C262" s="67" t="s">
        <v>323</v>
      </c>
      <c r="D262" s="17">
        <v>12.9</v>
      </c>
      <c r="E262" s="13">
        <v>7</v>
      </c>
      <c r="F262" s="14"/>
      <c r="G262" s="13">
        <f t="shared" si="40"/>
        <v>5.9</v>
      </c>
      <c r="H262" s="14">
        <v>0</v>
      </c>
      <c r="I262" s="13">
        <f>1.05*16</f>
        <v>16.8</v>
      </c>
      <c r="J262" s="13">
        <f t="shared" si="42"/>
        <v>10.9</v>
      </c>
      <c r="K262" s="123"/>
      <c r="L262" s="126"/>
      <c r="M262" s="20"/>
      <c r="N262" s="124"/>
      <c r="O262" s="56" t="s">
        <v>350</v>
      </c>
      <c r="P262" s="56" t="s">
        <v>323</v>
      </c>
      <c r="Q262" s="60">
        <v>4.189</v>
      </c>
      <c r="R262" s="13">
        <f t="shared" si="41"/>
        <v>17.089</v>
      </c>
      <c r="S262" s="13">
        <v>7</v>
      </c>
      <c r="T262" s="14"/>
      <c r="U262" s="13">
        <f t="shared" si="45"/>
        <v>10.088999999999999</v>
      </c>
      <c r="V262" s="14">
        <v>0</v>
      </c>
      <c r="W262" s="13">
        <f>1.05*16</f>
        <v>16.8</v>
      </c>
      <c r="X262" s="13">
        <f t="shared" si="43"/>
        <v>6.711000000000002</v>
      </c>
      <c r="Y262" s="123"/>
      <c r="Z262" s="126"/>
    </row>
    <row r="263" spans="1:26" s="29" customFormat="1" ht="36.75" customHeight="1">
      <c r="A263" s="122"/>
      <c r="B263" s="3" t="s">
        <v>351</v>
      </c>
      <c r="C263" s="67" t="s">
        <v>323</v>
      </c>
      <c r="D263" s="17">
        <v>6.05</v>
      </c>
      <c r="E263" s="13">
        <v>4</v>
      </c>
      <c r="F263" s="14">
        <v>120</v>
      </c>
      <c r="G263" s="13">
        <f t="shared" si="40"/>
        <v>2.05</v>
      </c>
      <c r="H263" s="14">
        <v>0</v>
      </c>
      <c r="I263" s="13">
        <f>1.05*16</f>
        <v>16.8</v>
      </c>
      <c r="J263" s="13">
        <f t="shared" si="42"/>
        <v>14.75</v>
      </c>
      <c r="K263" s="123"/>
      <c r="L263" s="126"/>
      <c r="M263" s="20"/>
      <c r="N263" s="124"/>
      <c r="O263" s="56" t="s">
        <v>351</v>
      </c>
      <c r="P263" s="56" t="s">
        <v>323</v>
      </c>
      <c r="Q263" s="60">
        <v>0.058</v>
      </c>
      <c r="R263" s="13">
        <f t="shared" si="41"/>
        <v>6.108</v>
      </c>
      <c r="S263" s="13">
        <v>4</v>
      </c>
      <c r="T263" s="14">
        <v>120</v>
      </c>
      <c r="U263" s="13">
        <f t="shared" si="45"/>
        <v>2.1079999999999997</v>
      </c>
      <c r="V263" s="14">
        <v>0</v>
      </c>
      <c r="W263" s="13">
        <f>1.05*16</f>
        <v>16.8</v>
      </c>
      <c r="X263" s="13">
        <f t="shared" si="43"/>
        <v>14.692</v>
      </c>
      <c r="Y263" s="123"/>
      <c r="Z263" s="126"/>
    </row>
    <row r="264" spans="1:26" s="29" customFormat="1" ht="15">
      <c r="A264" s="14">
        <v>48</v>
      </c>
      <c r="B264" s="3" t="s">
        <v>207</v>
      </c>
      <c r="C264" s="67" t="s">
        <v>327</v>
      </c>
      <c r="D264" s="17">
        <v>6.91</v>
      </c>
      <c r="E264" s="13">
        <v>0</v>
      </c>
      <c r="F264" s="14">
        <v>0</v>
      </c>
      <c r="G264" s="13">
        <f t="shared" si="40"/>
        <v>6.91</v>
      </c>
      <c r="H264" s="14">
        <v>0</v>
      </c>
      <c r="I264" s="13">
        <f>1.05*25</f>
        <v>26.25</v>
      </c>
      <c r="J264" s="13">
        <f t="shared" si="42"/>
        <v>19.34</v>
      </c>
      <c r="K264" s="13">
        <f>J264</f>
        <v>19.34</v>
      </c>
      <c r="L264" s="28" t="s">
        <v>365</v>
      </c>
      <c r="M264" s="20"/>
      <c r="N264" s="55">
        <v>48</v>
      </c>
      <c r="O264" s="56" t="s">
        <v>207</v>
      </c>
      <c r="P264" s="56" t="s">
        <v>327</v>
      </c>
      <c r="Q264" s="60"/>
      <c r="R264" s="13">
        <f t="shared" si="41"/>
        <v>6.91</v>
      </c>
      <c r="S264" s="13">
        <v>0</v>
      </c>
      <c r="T264" s="14">
        <v>0</v>
      </c>
      <c r="U264" s="13">
        <f t="shared" si="45"/>
        <v>6.91</v>
      </c>
      <c r="V264" s="14">
        <v>0</v>
      </c>
      <c r="W264" s="13">
        <f>1.05*25</f>
        <v>26.25</v>
      </c>
      <c r="X264" s="13">
        <f t="shared" si="43"/>
        <v>19.34</v>
      </c>
      <c r="Y264" s="13">
        <f>X264</f>
        <v>19.34</v>
      </c>
      <c r="Z264" s="28" t="s">
        <v>365</v>
      </c>
    </row>
    <row r="265" spans="1:26" s="29" customFormat="1" ht="15">
      <c r="A265" s="14">
        <v>49</v>
      </c>
      <c r="B265" s="3" t="s">
        <v>208</v>
      </c>
      <c r="C265" s="67" t="s">
        <v>330</v>
      </c>
      <c r="D265" s="79">
        <v>1.19</v>
      </c>
      <c r="E265" s="13">
        <v>0</v>
      </c>
      <c r="F265" s="14">
        <v>0</v>
      </c>
      <c r="G265" s="13">
        <f t="shared" si="40"/>
        <v>1.19</v>
      </c>
      <c r="H265" s="14">
        <v>0</v>
      </c>
      <c r="I265" s="13">
        <f>1.05*10</f>
        <v>10.5</v>
      </c>
      <c r="J265" s="13">
        <f t="shared" si="42"/>
        <v>9.31</v>
      </c>
      <c r="K265" s="13">
        <f>J265</f>
        <v>9.31</v>
      </c>
      <c r="L265" s="28" t="s">
        <v>365</v>
      </c>
      <c r="M265" s="20"/>
      <c r="N265" s="55">
        <v>49</v>
      </c>
      <c r="O265" s="56" t="s">
        <v>208</v>
      </c>
      <c r="P265" s="56" t="s">
        <v>330</v>
      </c>
      <c r="Q265" s="60"/>
      <c r="R265" s="13">
        <f t="shared" si="41"/>
        <v>1.19</v>
      </c>
      <c r="S265" s="13">
        <v>0</v>
      </c>
      <c r="T265" s="14">
        <v>0</v>
      </c>
      <c r="U265" s="13">
        <f t="shared" si="45"/>
        <v>1.19</v>
      </c>
      <c r="V265" s="14">
        <v>0</v>
      </c>
      <c r="W265" s="13">
        <f>1.05*10</f>
        <v>10.5</v>
      </c>
      <c r="X265" s="13">
        <f t="shared" si="43"/>
        <v>9.31</v>
      </c>
      <c r="Y265" s="13">
        <f>X265</f>
        <v>9.31</v>
      </c>
      <c r="Z265" s="28" t="s">
        <v>365</v>
      </c>
    </row>
    <row r="266" spans="1:26" s="29" customFormat="1" ht="15">
      <c r="A266" s="14">
        <v>50</v>
      </c>
      <c r="B266" s="3" t="s">
        <v>209</v>
      </c>
      <c r="C266" s="67" t="s">
        <v>325</v>
      </c>
      <c r="D266" s="79">
        <v>3.62</v>
      </c>
      <c r="E266" s="13">
        <v>0.7</v>
      </c>
      <c r="F266" s="14">
        <v>120</v>
      </c>
      <c r="G266" s="13">
        <f t="shared" si="40"/>
        <v>2.92</v>
      </c>
      <c r="H266" s="14">
        <v>0</v>
      </c>
      <c r="I266" s="13">
        <f>1.05*6.3</f>
        <v>6.615</v>
      </c>
      <c r="J266" s="13">
        <f t="shared" si="42"/>
        <v>3.6950000000000003</v>
      </c>
      <c r="K266" s="13">
        <f>J266</f>
        <v>3.6950000000000003</v>
      </c>
      <c r="L266" s="28" t="s">
        <v>365</v>
      </c>
      <c r="M266" s="20"/>
      <c r="N266" s="55">
        <v>50</v>
      </c>
      <c r="O266" s="56" t="s">
        <v>209</v>
      </c>
      <c r="P266" s="56" t="s">
        <v>325</v>
      </c>
      <c r="Q266" s="60">
        <v>0.11774000000000001</v>
      </c>
      <c r="R266" s="13">
        <f t="shared" si="41"/>
        <v>3.73774</v>
      </c>
      <c r="S266" s="13">
        <v>0.7</v>
      </c>
      <c r="T266" s="14">
        <v>120</v>
      </c>
      <c r="U266" s="13">
        <f t="shared" si="45"/>
        <v>3.0377400000000003</v>
      </c>
      <c r="V266" s="14">
        <v>0</v>
      </c>
      <c r="W266" s="13">
        <f>1.05*6.3</f>
        <v>6.615</v>
      </c>
      <c r="X266" s="13">
        <f t="shared" si="43"/>
        <v>3.57726</v>
      </c>
      <c r="Y266" s="13">
        <f>X266</f>
        <v>3.57726</v>
      </c>
      <c r="Z266" s="28" t="s">
        <v>365</v>
      </c>
    </row>
    <row r="267" spans="1:26" s="29" customFormat="1" ht="36" customHeight="1">
      <c r="A267" s="122">
        <v>51</v>
      </c>
      <c r="B267" s="3" t="s">
        <v>210</v>
      </c>
      <c r="C267" s="67" t="s">
        <v>327</v>
      </c>
      <c r="D267" s="17">
        <v>16.5</v>
      </c>
      <c r="E267" s="13">
        <f>E268+E269</f>
        <v>29</v>
      </c>
      <c r="F267" s="14">
        <v>120</v>
      </c>
      <c r="G267" s="13">
        <f t="shared" si="40"/>
        <v>-12.5</v>
      </c>
      <c r="H267" s="14">
        <v>0</v>
      </c>
      <c r="I267" s="13">
        <f aca="true" t="shared" si="49" ref="I267:I272">1.05*25</f>
        <v>26.25</v>
      </c>
      <c r="J267" s="13">
        <f t="shared" si="42"/>
        <v>38.75</v>
      </c>
      <c r="K267" s="123">
        <f>MIN(J267:J269)</f>
        <v>28.05</v>
      </c>
      <c r="L267" s="126" t="s">
        <v>365</v>
      </c>
      <c r="M267" s="20"/>
      <c r="N267" s="124">
        <v>51</v>
      </c>
      <c r="O267" s="56" t="s">
        <v>210</v>
      </c>
      <c r="P267" s="56" t="s">
        <v>327</v>
      </c>
      <c r="Q267" s="60">
        <v>1.325</v>
      </c>
      <c r="R267" s="13">
        <f t="shared" si="41"/>
        <v>17.825</v>
      </c>
      <c r="S267" s="13">
        <f>S268+S269</f>
        <v>29</v>
      </c>
      <c r="T267" s="14">
        <v>120</v>
      </c>
      <c r="U267" s="13">
        <f t="shared" si="45"/>
        <v>-11.175</v>
      </c>
      <c r="V267" s="14">
        <v>0</v>
      </c>
      <c r="W267" s="13">
        <f aca="true" t="shared" si="50" ref="W267:W272">1.05*25</f>
        <v>26.25</v>
      </c>
      <c r="X267" s="13">
        <f t="shared" si="43"/>
        <v>37.425</v>
      </c>
      <c r="Y267" s="123">
        <f>MIN(X267:X269)</f>
        <v>27.25</v>
      </c>
      <c r="Z267" s="126" t="s">
        <v>365</v>
      </c>
    </row>
    <row r="268" spans="1:26" s="29" customFormat="1" ht="36" customHeight="1">
      <c r="A268" s="122"/>
      <c r="B268" s="3" t="s">
        <v>350</v>
      </c>
      <c r="C268" s="67">
        <v>25</v>
      </c>
      <c r="D268" s="17">
        <v>6.4</v>
      </c>
      <c r="E268" s="13">
        <v>17.1</v>
      </c>
      <c r="F268" s="14"/>
      <c r="G268" s="13">
        <f t="shared" si="40"/>
        <v>-10.700000000000001</v>
      </c>
      <c r="H268" s="14">
        <v>0</v>
      </c>
      <c r="I268" s="13">
        <f t="shared" si="49"/>
        <v>26.25</v>
      </c>
      <c r="J268" s="13">
        <f t="shared" si="42"/>
        <v>36.95</v>
      </c>
      <c r="K268" s="123"/>
      <c r="L268" s="126"/>
      <c r="M268" s="20"/>
      <c r="N268" s="124"/>
      <c r="O268" s="56" t="s">
        <v>350</v>
      </c>
      <c r="P268" s="56">
        <v>25</v>
      </c>
      <c r="Q268" s="60">
        <v>0.499</v>
      </c>
      <c r="R268" s="13">
        <f t="shared" si="41"/>
        <v>6.899</v>
      </c>
      <c r="S268" s="13">
        <v>17.1</v>
      </c>
      <c r="T268" s="14"/>
      <c r="U268" s="13">
        <f t="shared" si="45"/>
        <v>-10.201</v>
      </c>
      <c r="V268" s="14">
        <v>0</v>
      </c>
      <c r="W268" s="13">
        <f t="shared" si="50"/>
        <v>26.25</v>
      </c>
      <c r="X268" s="13">
        <f t="shared" si="43"/>
        <v>36.451</v>
      </c>
      <c r="Y268" s="123"/>
      <c r="Z268" s="126"/>
    </row>
    <row r="269" spans="1:26" s="29" customFormat="1" ht="36.75" customHeight="1">
      <c r="A269" s="122"/>
      <c r="B269" s="3" t="s">
        <v>351</v>
      </c>
      <c r="C269" s="67">
        <v>25</v>
      </c>
      <c r="D269" s="17">
        <v>10.1</v>
      </c>
      <c r="E269" s="13">
        <v>11.9</v>
      </c>
      <c r="F269" s="14"/>
      <c r="G269" s="13">
        <f t="shared" si="40"/>
        <v>-1.8000000000000007</v>
      </c>
      <c r="H269" s="14">
        <v>0</v>
      </c>
      <c r="I269" s="13">
        <f t="shared" si="49"/>
        <v>26.25</v>
      </c>
      <c r="J269" s="13">
        <f t="shared" si="42"/>
        <v>28.05</v>
      </c>
      <c r="K269" s="123"/>
      <c r="L269" s="126"/>
      <c r="M269" s="20"/>
      <c r="N269" s="124"/>
      <c r="O269" s="56" t="s">
        <v>351</v>
      </c>
      <c r="P269" s="56">
        <v>25</v>
      </c>
      <c r="Q269" s="60">
        <v>0.8</v>
      </c>
      <c r="R269" s="13">
        <f t="shared" si="41"/>
        <v>10.9</v>
      </c>
      <c r="S269" s="13">
        <v>11.9</v>
      </c>
      <c r="T269" s="14"/>
      <c r="U269" s="13">
        <f t="shared" si="45"/>
        <v>-1</v>
      </c>
      <c r="V269" s="14">
        <v>0</v>
      </c>
      <c r="W269" s="13">
        <f t="shared" si="50"/>
        <v>26.25</v>
      </c>
      <c r="X269" s="13">
        <f t="shared" si="43"/>
        <v>27.25</v>
      </c>
      <c r="Y269" s="123"/>
      <c r="Z269" s="126"/>
    </row>
    <row r="270" spans="1:26" s="29" customFormat="1" ht="36" customHeight="1">
      <c r="A270" s="122">
        <v>52</v>
      </c>
      <c r="B270" s="3" t="s">
        <v>211</v>
      </c>
      <c r="C270" s="67" t="s">
        <v>327</v>
      </c>
      <c r="D270" s="17">
        <v>13.6</v>
      </c>
      <c r="E270" s="13">
        <v>0</v>
      </c>
      <c r="F270" s="14">
        <v>0</v>
      </c>
      <c r="G270" s="13">
        <f t="shared" si="40"/>
        <v>13.6</v>
      </c>
      <c r="H270" s="14">
        <v>0</v>
      </c>
      <c r="I270" s="13">
        <f t="shared" si="49"/>
        <v>26.25</v>
      </c>
      <c r="J270" s="13">
        <f t="shared" si="42"/>
        <v>12.65</v>
      </c>
      <c r="K270" s="123">
        <f>MIN(J270:J272)</f>
        <v>12.65</v>
      </c>
      <c r="L270" s="126" t="s">
        <v>365</v>
      </c>
      <c r="M270" s="20"/>
      <c r="N270" s="124">
        <v>52</v>
      </c>
      <c r="O270" s="56" t="s">
        <v>211</v>
      </c>
      <c r="P270" s="56" t="s">
        <v>327</v>
      </c>
      <c r="Q270" s="60">
        <v>6.661</v>
      </c>
      <c r="R270" s="13">
        <f t="shared" si="41"/>
        <v>20.261</v>
      </c>
      <c r="S270" s="13">
        <v>0</v>
      </c>
      <c r="T270" s="14">
        <v>0</v>
      </c>
      <c r="U270" s="13">
        <f t="shared" si="45"/>
        <v>20.261</v>
      </c>
      <c r="V270" s="14">
        <v>0</v>
      </c>
      <c r="W270" s="13">
        <f t="shared" si="50"/>
        <v>26.25</v>
      </c>
      <c r="X270" s="13">
        <f t="shared" si="43"/>
        <v>5.989000000000001</v>
      </c>
      <c r="Y270" s="123">
        <f>MIN(X270:X272)</f>
        <v>5.989000000000001</v>
      </c>
      <c r="Z270" s="126" t="s">
        <v>365</v>
      </c>
    </row>
    <row r="271" spans="1:26" s="29" customFormat="1" ht="36" customHeight="1">
      <c r="A271" s="122"/>
      <c r="B271" s="3" t="s">
        <v>350</v>
      </c>
      <c r="C271" s="67">
        <v>25</v>
      </c>
      <c r="D271" s="17">
        <v>3.9</v>
      </c>
      <c r="E271" s="13"/>
      <c r="F271" s="14"/>
      <c r="G271" s="13">
        <f t="shared" si="40"/>
        <v>3.9</v>
      </c>
      <c r="H271" s="14">
        <v>0</v>
      </c>
      <c r="I271" s="13">
        <f t="shared" si="49"/>
        <v>26.25</v>
      </c>
      <c r="J271" s="13">
        <f t="shared" si="42"/>
        <v>22.35</v>
      </c>
      <c r="K271" s="123"/>
      <c r="L271" s="126"/>
      <c r="M271" s="20"/>
      <c r="N271" s="124"/>
      <c r="O271" s="56" t="s">
        <v>350</v>
      </c>
      <c r="P271" s="56">
        <v>25</v>
      </c>
      <c r="Q271" s="60">
        <v>1.161</v>
      </c>
      <c r="R271" s="13">
        <f t="shared" si="41"/>
        <v>5.061</v>
      </c>
      <c r="S271" s="13"/>
      <c r="T271" s="14"/>
      <c r="U271" s="13">
        <f t="shared" si="45"/>
        <v>5.061</v>
      </c>
      <c r="V271" s="14">
        <v>0</v>
      </c>
      <c r="W271" s="13">
        <f t="shared" si="50"/>
        <v>26.25</v>
      </c>
      <c r="X271" s="13">
        <f t="shared" si="43"/>
        <v>21.189</v>
      </c>
      <c r="Y271" s="123"/>
      <c r="Z271" s="126"/>
    </row>
    <row r="272" spans="1:26" s="29" customFormat="1" ht="36.75" customHeight="1">
      <c r="A272" s="122"/>
      <c r="B272" s="3" t="s">
        <v>351</v>
      </c>
      <c r="C272" s="67">
        <v>25</v>
      </c>
      <c r="D272" s="17">
        <v>9.7</v>
      </c>
      <c r="E272" s="13">
        <v>0</v>
      </c>
      <c r="F272" s="14">
        <v>0</v>
      </c>
      <c r="G272" s="13">
        <f t="shared" si="40"/>
        <v>9.7</v>
      </c>
      <c r="H272" s="14">
        <v>0</v>
      </c>
      <c r="I272" s="13">
        <f t="shared" si="49"/>
        <v>26.25</v>
      </c>
      <c r="J272" s="13">
        <f t="shared" si="42"/>
        <v>16.55</v>
      </c>
      <c r="K272" s="123"/>
      <c r="L272" s="126"/>
      <c r="M272" s="20"/>
      <c r="N272" s="124"/>
      <c r="O272" s="56" t="s">
        <v>351</v>
      </c>
      <c r="P272" s="56">
        <v>25</v>
      </c>
      <c r="Q272" s="60">
        <v>5.5</v>
      </c>
      <c r="R272" s="13">
        <f t="shared" si="41"/>
        <v>15.2</v>
      </c>
      <c r="S272" s="13">
        <v>0</v>
      </c>
      <c r="T272" s="14">
        <v>0</v>
      </c>
      <c r="U272" s="13">
        <f t="shared" si="45"/>
        <v>15.2</v>
      </c>
      <c r="V272" s="14">
        <v>0</v>
      </c>
      <c r="W272" s="13">
        <f t="shared" si="50"/>
        <v>26.25</v>
      </c>
      <c r="X272" s="13">
        <f t="shared" si="43"/>
        <v>11.05</v>
      </c>
      <c r="Y272" s="123"/>
      <c r="Z272" s="126"/>
    </row>
    <row r="273" spans="1:26" s="29" customFormat="1" ht="36" customHeight="1">
      <c r="A273" s="122">
        <v>53</v>
      </c>
      <c r="B273" s="3" t="s">
        <v>212</v>
      </c>
      <c r="C273" s="67" t="s">
        <v>330</v>
      </c>
      <c r="D273" s="17">
        <v>5.51</v>
      </c>
      <c r="E273" s="13">
        <f>E274+E275</f>
        <v>3.44</v>
      </c>
      <c r="F273" s="14">
        <v>120</v>
      </c>
      <c r="G273" s="13">
        <f t="shared" si="40"/>
        <v>2.07</v>
      </c>
      <c r="H273" s="14">
        <v>0</v>
      </c>
      <c r="I273" s="13">
        <f>1.05*10</f>
        <v>10.5</v>
      </c>
      <c r="J273" s="13">
        <f t="shared" si="42"/>
        <v>8.43</v>
      </c>
      <c r="K273" s="123">
        <f>MIN(J273:J275)</f>
        <v>7.630000000000001</v>
      </c>
      <c r="L273" s="126" t="s">
        <v>365</v>
      </c>
      <c r="M273" s="20"/>
      <c r="N273" s="124">
        <v>53</v>
      </c>
      <c r="O273" s="56" t="s">
        <v>212</v>
      </c>
      <c r="P273" s="56" t="s">
        <v>330</v>
      </c>
      <c r="Q273" s="60">
        <v>0.059000000000000004</v>
      </c>
      <c r="R273" s="13">
        <f t="shared" si="41"/>
        <v>5.569</v>
      </c>
      <c r="S273" s="13">
        <f>S274+S275</f>
        <v>3.44</v>
      </c>
      <c r="T273" s="14">
        <v>120</v>
      </c>
      <c r="U273" s="13">
        <f t="shared" si="45"/>
        <v>2.129</v>
      </c>
      <c r="V273" s="14">
        <v>0</v>
      </c>
      <c r="W273" s="13">
        <f>1.05*10</f>
        <v>10.5</v>
      </c>
      <c r="X273" s="13">
        <f t="shared" si="43"/>
        <v>8.371</v>
      </c>
      <c r="Y273" s="123">
        <f>MIN(X273:X275)</f>
        <v>7.588000000000001</v>
      </c>
      <c r="Z273" s="126" t="s">
        <v>365</v>
      </c>
    </row>
    <row r="274" spans="1:26" s="29" customFormat="1" ht="36" customHeight="1">
      <c r="A274" s="122"/>
      <c r="B274" s="3" t="s">
        <v>350</v>
      </c>
      <c r="C274" s="67">
        <v>10</v>
      </c>
      <c r="D274" s="17">
        <v>1.2</v>
      </c>
      <c r="E274" s="13">
        <v>2</v>
      </c>
      <c r="F274" s="14"/>
      <c r="G274" s="13">
        <f t="shared" si="40"/>
        <v>-0.8</v>
      </c>
      <c r="H274" s="14">
        <v>0</v>
      </c>
      <c r="I274" s="13">
        <f>1.05*10</f>
        <v>10.5</v>
      </c>
      <c r="J274" s="13">
        <f t="shared" si="42"/>
        <v>11.3</v>
      </c>
      <c r="K274" s="123"/>
      <c r="L274" s="126"/>
      <c r="M274" s="20"/>
      <c r="N274" s="124"/>
      <c r="O274" s="56" t="s">
        <v>350</v>
      </c>
      <c r="P274" s="56">
        <v>10</v>
      </c>
      <c r="Q274" s="60">
        <v>0.017</v>
      </c>
      <c r="R274" s="13">
        <f t="shared" si="41"/>
        <v>1.2169999999999999</v>
      </c>
      <c r="S274" s="13">
        <v>2</v>
      </c>
      <c r="T274" s="14"/>
      <c r="U274" s="13">
        <f t="shared" si="45"/>
        <v>-0.7830000000000001</v>
      </c>
      <c r="V274" s="14">
        <v>0</v>
      </c>
      <c r="W274" s="13">
        <f>1.05*10</f>
        <v>10.5</v>
      </c>
      <c r="X274" s="13">
        <f t="shared" si="43"/>
        <v>11.283</v>
      </c>
      <c r="Y274" s="123"/>
      <c r="Z274" s="126"/>
    </row>
    <row r="275" spans="1:26" s="29" customFormat="1" ht="36.75" customHeight="1">
      <c r="A275" s="122"/>
      <c r="B275" s="3" t="s">
        <v>351</v>
      </c>
      <c r="C275" s="67">
        <v>10</v>
      </c>
      <c r="D275" s="17">
        <v>4.31</v>
      </c>
      <c r="E275" s="13">
        <v>1.44</v>
      </c>
      <c r="F275" s="14"/>
      <c r="G275" s="13">
        <f t="shared" si="40"/>
        <v>2.8699999999999997</v>
      </c>
      <c r="H275" s="14">
        <v>0</v>
      </c>
      <c r="I275" s="13">
        <f>1.05*10</f>
        <v>10.5</v>
      </c>
      <c r="J275" s="13">
        <f t="shared" si="42"/>
        <v>7.630000000000001</v>
      </c>
      <c r="K275" s="123"/>
      <c r="L275" s="126"/>
      <c r="M275" s="20"/>
      <c r="N275" s="124"/>
      <c r="O275" s="56" t="s">
        <v>351</v>
      </c>
      <c r="P275" s="56">
        <v>10</v>
      </c>
      <c r="Q275" s="60">
        <v>0.042</v>
      </c>
      <c r="R275" s="13">
        <f t="shared" si="41"/>
        <v>4.351999999999999</v>
      </c>
      <c r="S275" s="13">
        <v>1.44</v>
      </c>
      <c r="T275" s="14"/>
      <c r="U275" s="13">
        <f t="shared" si="45"/>
        <v>2.9119999999999995</v>
      </c>
      <c r="V275" s="14">
        <v>0</v>
      </c>
      <c r="W275" s="13">
        <f>1.05*10</f>
        <v>10.5</v>
      </c>
      <c r="X275" s="13">
        <f t="shared" si="43"/>
        <v>7.588000000000001</v>
      </c>
      <c r="Y275" s="123"/>
      <c r="Z275" s="126"/>
    </row>
    <row r="276" spans="1:26" s="29" customFormat="1" ht="36" customHeight="1">
      <c r="A276" s="122">
        <v>54</v>
      </c>
      <c r="B276" s="3" t="s">
        <v>213</v>
      </c>
      <c r="C276" s="67" t="s">
        <v>332</v>
      </c>
      <c r="D276" s="17">
        <v>5.7</v>
      </c>
      <c r="E276" s="13">
        <f>E277+E278</f>
        <v>9.59</v>
      </c>
      <c r="F276" s="14">
        <v>120</v>
      </c>
      <c r="G276" s="13">
        <f t="shared" si="40"/>
        <v>-3.8899999999999997</v>
      </c>
      <c r="H276" s="14">
        <v>0</v>
      </c>
      <c r="I276" s="13">
        <f>1.05*6.3</f>
        <v>6.615</v>
      </c>
      <c r="J276" s="13">
        <f t="shared" si="42"/>
        <v>10.504999999999999</v>
      </c>
      <c r="K276" s="123">
        <f>MIN(J276:J278)</f>
        <v>5.015000000000001</v>
      </c>
      <c r="L276" s="126" t="s">
        <v>365</v>
      </c>
      <c r="M276" s="20"/>
      <c r="N276" s="124">
        <v>54</v>
      </c>
      <c r="O276" s="56" t="s">
        <v>213</v>
      </c>
      <c r="P276" s="56" t="s">
        <v>332</v>
      </c>
      <c r="Q276" s="60">
        <v>0.46199999999999997</v>
      </c>
      <c r="R276" s="13">
        <f t="shared" si="41"/>
        <v>6.162</v>
      </c>
      <c r="S276" s="13">
        <f>S277+S278</f>
        <v>9.59</v>
      </c>
      <c r="T276" s="14">
        <v>120</v>
      </c>
      <c r="U276" s="13">
        <f t="shared" si="45"/>
        <v>-3.428</v>
      </c>
      <c r="V276" s="14">
        <v>0</v>
      </c>
      <c r="W276" s="13">
        <f>1.05*6.3</f>
        <v>6.615</v>
      </c>
      <c r="X276" s="13">
        <f t="shared" si="43"/>
        <v>10.043</v>
      </c>
      <c r="Y276" s="123">
        <f>MIN(X276:X278)</f>
        <v>4.922000000000001</v>
      </c>
      <c r="Z276" s="126" t="s">
        <v>365</v>
      </c>
    </row>
    <row r="277" spans="1:26" s="29" customFormat="1" ht="36" customHeight="1">
      <c r="A277" s="122"/>
      <c r="B277" s="3" t="s">
        <v>350</v>
      </c>
      <c r="C277" s="67" t="s">
        <v>332</v>
      </c>
      <c r="D277" s="17">
        <v>3.6</v>
      </c>
      <c r="E277" s="13">
        <v>9.09</v>
      </c>
      <c r="F277" s="14"/>
      <c r="G277" s="13">
        <f t="shared" si="40"/>
        <v>-5.49</v>
      </c>
      <c r="H277" s="14">
        <v>0</v>
      </c>
      <c r="I277" s="13">
        <f>1.05*6.3</f>
        <v>6.615</v>
      </c>
      <c r="J277" s="13">
        <f t="shared" si="42"/>
        <v>12.105</v>
      </c>
      <c r="K277" s="123"/>
      <c r="L277" s="126"/>
      <c r="M277" s="20"/>
      <c r="N277" s="124"/>
      <c r="O277" s="56" t="s">
        <v>350</v>
      </c>
      <c r="P277" s="56" t="s">
        <v>332</v>
      </c>
      <c r="Q277" s="60">
        <v>0.369</v>
      </c>
      <c r="R277" s="13">
        <f t="shared" si="41"/>
        <v>3.9690000000000003</v>
      </c>
      <c r="S277" s="13">
        <v>9.09</v>
      </c>
      <c r="T277" s="14"/>
      <c r="U277" s="13">
        <f t="shared" si="45"/>
        <v>-5.1209999999999996</v>
      </c>
      <c r="V277" s="14">
        <v>0</v>
      </c>
      <c r="W277" s="13">
        <f>1.05*6.3</f>
        <v>6.615</v>
      </c>
      <c r="X277" s="13">
        <f t="shared" si="43"/>
        <v>11.736</v>
      </c>
      <c r="Y277" s="123"/>
      <c r="Z277" s="126"/>
    </row>
    <row r="278" spans="1:26" s="29" customFormat="1" ht="36.75" customHeight="1">
      <c r="A278" s="122"/>
      <c r="B278" s="3" t="s">
        <v>351</v>
      </c>
      <c r="C278" s="67" t="s">
        <v>332</v>
      </c>
      <c r="D278" s="17">
        <v>2.1</v>
      </c>
      <c r="E278" s="13">
        <v>0.5</v>
      </c>
      <c r="F278" s="14">
        <v>120</v>
      </c>
      <c r="G278" s="13">
        <f t="shared" si="40"/>
        <v>1.6</v>
      </c>
      <c r="H278" s="14">
        <v>0</v>
      </c>
      <c r="I278" s="13">
        <f>1.05*6.3</f>
        <v>6.615</v>
      </c>
      <c r="J278" s="13">
        <f t="shared" si="42"/>
        <v>5.015000000000001</v>
      </c>
      <c r="K278" s="123"/>
      <c r="L278" s="126"/>
      <c r="M278" s="20"/>
      <c r="N278" s="124"/>
      <c r="O278" s="56" t="s">
        <v>351</v>
      </c>
      <c r="P278" s="56" t="s">
        <v>332</v>
      </c>
      <c r="Q278" s="60">
        <v>0.093</v>
      </c>
      <c r="R278" s="13">
        <f t="shared" si="41"/>
        <v>2.193</v>
      </c>
      <c r="S278" s="13">
        <v>0.5</v>
      </c>
      <c r="T278" s="14">
        <v>120</v>
      </c>
      <c r="U278" s="13">
        <f t="shared" si="45"/>
        <v>1.693</v>
      </c>
      <c r="V278" s="14">
        <v>0</v>
      </c>
      <c r="W278" s="13">
        <f>1.05*6.3</f>
        <v>6.615</v>
      </c>
      <c r="X278" s="13">
        <f t="shared" si="43"/>
        <v>4.922000000000001</v>
      </c>
      <c r="Y278" s="123"/>
      <c r="Z278" s="126"/>
    </row>
    <row r="279" spans="1:26" s="29" customFormat="1" ht="36" customHeight="1">
      <c r="A279" s="122">
        <v>55</v>
      </c>
      <c r="B279" s="3" t="s">
        <v>214</v>
      </c>
      <c r="C279" s="67" t="s">
        <v>333</v>
      </c>
      <c r="D279" s="80">
        <v>1.01</v>
      </c>
      <c r="E279" s="13">
        <f>E281</f>
        <v>0.5</v>
      </c>
      <c r="F279" s="14">
        <v>120</v>
      </c>
      <c r="G279" s="13">
        <f t="shared" si="40"/>
        <v>0.51</v>
      </c>
      <c r="H279" s="14">
        <v>0</v>
      </c>
      <c r="I279" s="13">
        <f>1.05*10</f>
        <v>10.5</v>
      </c>
      <c r="J279" s="13">
        <f t="shared" si="42"/>
        <v>9.99</v>
      </c>
      <c r="K279" s="123">
        <f>MIN(J279:J281)</f>
        <v>9.83</v>
      </c>
      <c r="L279" s="126" t="s">
        <v>365</v>
      </c>
      <c r="M279" s="20"/>
      <c r="N279" s="124">
        <v>55</v>
      </c>
      <c r="O279" s="56" t="s">
        <v>214</v>
      </c>
      <c r="P279" s="56" t="s">
        <v>333</v>
      </c>
      <c r="Q279" s="60">
        <v>0.038</v>
      </c>
      <c r="R279" s="13">
        <f t="shared" si="41"/>
        <v>1.048</v>
      </c>
      <c r="S279" s="13">
        <f>S281</f>
        <v>0.5</v>
      </c>
      <c r="T279" s="14">
        <v>120</v>
      </c>
      <c r="U279" s="13">
        <f t="shared" si="45"/>
        <v>0.548</v>
      </c>
      <c r="V279" s="14">
        <v>0</v>
      </c>
      <c r="W279" s="13">
        <f>1.05*10</f>
        <v>10.5</v>
      </c>
      <c r="X279" s="13">
        <f t="shared" si="43"/>
        <v>9.952</v>
      </c>
      <c r="Y279" s="123">
        <f>MIN(X279:X281)</f>
        <v>9.822</v>
      </c>
      <c r="Z279" s="126" t="s">
        <v>365</v>
      </c>
    </row>
    <row r="280" spans="1:26" s="29" customFormat="1" ht="36" customHeight="1">
      <c r="A280" s="122"/>
      <c r="B280" s="3" t="s">
        <v>350</v>
      </c>
      <c r="C280" s="67" t="s">
        <v>333</v>
      </c>
      <c r="D280" s="80">
        <v>0.67</v>
      </c>
      <c r="E280" s="13"/>
      <c r="F280" s="14"/>
      <c r="G280" s="13">
        <f t="shared" si="40"/>
        <v>0.67</v>
      </c>
      <c r="H280" s="14">
        <v>0</v>
      </c>
      <c r="I280" s="13">
        <f>1.05*10</f>
        <v>10.5</v>
      </c>
      <c r="J280" s="13">
        <f t="shared" si="42"/>
        <v>9.83</v>
      </c>
      <c r="K280" s="123"/>
      <c r="L280" s="126"/>
      <c r="M280" s="20"/>
      <c r="N280" s="124"/>
      <c r="O280" s="56" t="s">
        <v>350</v>
      </c>
      <c r="P280" s="56" t="s">
        <v>333</v>
      </c>
      <c r="Q280" s="60">
        <v>0.008</v>
      </c>
      <c r="R280" s="13">
        <f t="shared" si="41"/>
        <v>0.678</v>
      </c>
      <c r="S280" s="13"/>
      <c r="T280" s="14"/>
      <c r="U280" s="13">
        <f t="shared" si="45"/>
        <v>0.678</v>
      </c>
      <c r="V280" s="14">
        <v>0</v>
      </c>
      <c r="W280" s="13">
        <f>1.05*10</f>
        <v>10.5</v>
      </c>
      <c r="X280" s="13">
        <f t="shared" si="43"/>
        <v>9.822</v>
      </c>
      <c r="Y280" s="123"/>
      <c r="Z280" s="126"/>
    </row>
    <row r="281" spans="1:26" s="29" customFormat="1" ht="36.75" customHeight="1">
      <c r="A281" s="122"/>
      <c r="B281" s="3" t="s">
        <v>351</v>
      </c>
      <c r="C281" s="67" t="s">
        <v>333</v>
      </c>
      <c r="D281" s="80">
        <v>0.34</v>
      </c>
      <c r="E281" s="13">
        <v>0.5</v>
      </c>
      <c r="F281" s="14">
        <v>120</v>
      </c>
      <c r="G281" s="13">
        <f aca="true" t="shared" si="51" ref="G281:G344">D281-E281</f>
        <v>-0.15999999999999998</v>
      </c>
      <c r="H281" s="14">
        <v>0</v>
      </c>
      <c r="I281" s="13">
        <f>1.05*10</f>
        <v>10.5</v>
      </c>
      <c r="J281" s="13">
        <f t="shared" si="42"/>
        <v>10.66</v>
      </c>
      <c r="K281" s="123"/>
      <c r="L281" s="126"/>
      <c r="M281" s="20"/>
      <c r="N281" s="124"/>
      <c r="O281" s="56" t="s">
        <v>351</v>
      </c>
      <c r="P281" s="56" t="s">
        <v>333</v>
      </c>
      <c r="Q281" s="60">
        <v>0.03</v>
      </c>
      <c r="R281" s="13">
        <f aca="true" t="shared" si="52" ref="R281:R344">Q281+D281</f>
        <v>0.37</v>
      </c>
      <c r="S281" s="13">
        <v>0.5</v>
      </c>
      <c r="T281" s="14">
        <v>120</v>
      </c>
      <c r="U281" s="13">
        <f t="shared" si="45"/>
        <v>-0.13</v>
      </c>
      <c r="V281" s="14">
        <v>0</v>
      </c>
      <c r="W281" s="13">
        <f>1.05*10</f>
        <v>10.5</v>
      </c>
      <c r="X281" s="13">
        <f t="shared" si="43"/>
        <v>10.63</v>
      </c>
      <c r="Y281" s="123"/>
      <c r="Z281" s="126"/>
    </row>
    <row r="282" spans="1:26" s="29" customFormat="1" ht="36" customHeight="1">
      <c r="A282" s="122">
        <v>56</v>
      </c>
      <c r="B282" s="3" t="s">
        <v>215</v>
      </c>
      <c r="C282" s="67" t="s">
        <v>324</v>
      </c>
      <c r="D282" s="80">
        <v>6.32</v>
      </c>
      <c r="E282" s="13">
        <f>E283+E284</f>
        <v>17.4</v>
      </c>
      <c r="F282" s="14">
        <v>120</v>
      </c>
      <c r="G282" s="13">
        <f t="shared" si="51"/>
        <v>-11.079999999999998</v>
      </c>
      <c r="H282" s="14">
        <v>0</v>
      </c>
      <c r="I282" s="13">
        <f>1.05*16</f>
        <v>16.8</v>
      </c>
      <c r="J282" s="13">
        <f aca="true" t="shared" si="53" ref="J282:J345">I282-H282-G282</f>
        <v>27.88</v>
      </c>
      <c r="K282" s="123">
        <f>MIN(J282:J284)</f>
        <v>17.08</v>
      </c>
      <c r="L282" s="126" t="s">
        <v>365</v>
      </c>
      <c r="M282" s="20"/>
      <c r="N282" s="124">
        <v>56</v>
      </c>
      <c r="O282" s="56" t="s">
        <v>215</v>
      </c>
      <c r="P282" s="56" t="s">
        <v>324</v>
      </c>
      <c r="Q282" s="60">
        <v>2.475</v>
      </c>
      <c r="R282" s="13">
        <f t="shared" si="52"/>
        <v>8.795</v>
      </c>
      <c r="S282" s="13">
        <f>S283+S284</f>
        <v>17.4</v>
      </c>
      <c r="T282" s="14">
        <v>120</v>
      </c>
      <c r="U282" s="13">
        <f t="shared" si="45"/>
        <v>-8.604999999999999</v>
      </c>
      <c r="V282" s="14">
        <v>0</v>
      </c>
      <c r="W282" s="13">
        <f>1.05*16</f>
        <v>16.8</v>
      </c>
      <c r="X282" s="13">
        <f aca="true" t="shared" si="54" ref="X282:X345">W282-V282-U282</f>
        <v>25.405</v>
      </c>
      <c r="Y282" s="123">
        <f>MIN(X282:X284)</f>
        <v>16.955</v>
      </c>
      <c r="Z282" s="126" t="s">
        <v>365</v>
      </c>
    </row>
    <row r="283" spans="1:26" s="29" customFormat="1" ht="36" customHeight="1">
      <c r="A283" s="122"/>
      <c r="B283" s="3" t="s">
        <v>350</v>
      </c>
      <c r="C283" s="67">
        <v>16</v>
      </c>
      <c r="D283" s="80">
        <v>2</v>
      </c>
      <c r="E283" s="13">
        <v>12.8</v>
      </c>
      <c r="F283" s="14"/>
      <c r="G283" s="13">
        <f t="shared" si="51"/>
        <v>-10.8</v>
      </c>
      <c r="H283" s="14">
        <v>0</v>
      </c>
      <c r="I283" s="13">
        <f>1.05*16</f>
        <v>16.8</v>
      </c>
      <c r="J283" s="13">
        <f t="shared" si="53"/>
        <v>27.6</v>
      </c>
      <c r="K283" s="123"/>
      <c r="L283" s="126"/>
      <c r="M283" s="20"/>
      <c r="N283" s="124"/>
      <c r="O283" s="56" t="s">
        <v>350</v>
      </c>
      <c r="P283" s="56">
        <v>16</v>
      </c>
      <c r="Q283" s="60">
        <v>2.35</v>
      </c>
      <c r="R283" s="13">
        <f t="shared" si="52"/>
        <v>4.35</v>
      </c>
      <c r="S283" s="13">
        <v>12.8</v>
      </c>
      <c r="T283" s="14"/>
      <c r="U283" s="13">
        <f t="shared" si="45"/>
        <v>-8.450000000000001</v>
      </c>
      <c r="V283" s="14">
        <v>0</v>
      </c>
      <c r="W283" s="13">
        <f>1.05*16</f>
        <v>16.8</v>
      </c>
      <c r="X283" s="13">
        <f t="shared" si="54"/>
        <v>25.25</v>
      </c>
      <c r="Y283" s="123"/>
      <c r="Z283" s="126"/>
    </row>
    <row r="284" spans="1:26" s="29" customFormat="1" ht="36.75" customHeight="1">
      <c r="A284" s="122"/>
      <c r="B284" s="3" t="s">
        <v>351</v>
      </c>
      <c r="C284" s="67">
        <v>16</v>
      </c>
      <c r="D284" s="80">
        <v>4.32</v>
      </c>
      <c r="E284" s="13">
        <v>4.6</v>
      </c>
      <c r="F284" s="14">
        <v>120</v>
      </c>
      <c r="G284" s="13">
        <f t="shared" si="51"/>
        <v>-0.27999999999999936</v>
      </c>
      <c r="H284" s="14">
        <v>0</v>
      </c>
      <c r="I284" s="13">
        <f>1.05*16</f>
        <v>16.8</v>
      </c>
      <c r="J284" s="13">
        <f t="shared" si="53"/>
        <v>17.08</v>
      </c>
      <c r="K284" s="123"/>
      <c r="L284" s="126"/>
      <c r="M284" s="20"/>
      <c r="N284" s="124"/>
      <c r="O284" s="56" t="s">
        <v>351</v>
      </c>
      <c r="P284" s="56">
        <v>16</v>
      </c>
      <c r="Q284" s="60">
        <v>0.125</v>
      </c>
      <c r="R284" s="13">
        <f t="shared" si="52"/>
        <v>4.445</v>
      </c>
      <c r="S284" s="13">
        <v>4.6</v>
      </c>
      <c r="T284" s="14">
        <v>120</v>
      </c>
      <c r="U284" s="13">
        <f t="shared" si="45"/>
        <v>-0.15499999999999936</v>
      </c>
      <c r="V284" s="14">
        <v>0</v>
      </c>
      <c r="W284" s="13">
        <f>1.05*16</f>
        <v>16.8</v>
      </c>
      <c r="X284" s="13">
        <f t="shared" si="54"/>
        <v>16.955</v>
      </c>
      <c r="Y284" s="123"/>
      <c r="Z284" s="126"/>
    </row>
    <row r="285" spans="1:26" s="29" customFormat="1" ht="36" customHeight="1">
      <c r="A285" s="122">
        <v>57</v>
      </c>
      <c r="B285" s="3" t="s">
        <v>216</v>
      </c>
      <c r="C285" s="67" t="s">
        <v>327</v>
      </c>
      <c r="D285" s="17">
        <v>5.44</v>
      </c>
      <c r="E285" s="13">
        <f>E286+E287</f>
        <v>12.34</v>
      </c>
      <c r="F285" s="14">
        <v>120</v>
      </c>
      <c r="G285" s="13">
        <f t="shared" si="51"/>
        <v>-6.8999999999999995</v>
      </c>
      <c r="H285" s="14">
        <v>0</v>
      </c>
      <c r="I285" s="13">
        <f>1.05*25</f>
        <v>26.25</v>
      </c>
      <c r="J285" s="13">
        <f t="shared" si="53"/>
        <v>33.15</v>
      </c>
      <c r="K285" s="123">
        <f>MIN(J285:J287)</f>
        <v>24.41</v>
      </c>
      <c r="L285" s="126" t="s">
        <v>365</v>
      </c>
      <c r="M285" s="20"/>
      <c r="N285" s="124">
        <v>57</v>
      </c>
      <c r="O285" s="56" t="s">
        <v>216</v>
      </c>
      <c r="P285" s="56" t="s">
        <v>327</v>
      </c>
      <c r="Q285" s="60">
        <v>0.254</v>
      </c>
      <c r="R285" s="13">
        <f t="shared" si="52"/>
        <v>5.694000000000001</v>
      </c>
      <c r="S285" s="13">
        <f>S286+S287</f>
        <v>12.34</v>
      </c>
      <c r="T285" s="14">
        <v>120</v>
      </c>
      <c r="U285" s="13">
        <f t="shared" si="45"/>
        <v>-6.645999999999999</v>
      </c>
      <c r="V285" s="14">
        <v>0</v>
      </c>
      <c r="W285" s="13">
        <f>1.05*25</f>
        <v>26.25</v>
      </c>
      <c r="X285" s="13">
        <f t="shared" si="54"/>
        <v>32.896</v>
      </c>
      <c r="Y285" s="123">
        <f>MIN(X285:X287)</f>
        <v>24.36</v>
      </c>
      <c r="Z285" s="126" t="s">
        <v>365</v>
      </c>
    </row>
    <row r="286" spans="1:26" s="29" customFormat="1" ht="36" customHeight="1">
      <c r="A286" s="122"/>
      <c r="B286" s="3" t="s">
        <v>350</v>
      </c>
      <c r="C286" s="67">
        <v>25</v>
      </c>
      <c r="D286" s="17">
        <v>3.38</v>
      </c>
      <c r="E286" s="13">
        <v>12.12</v>
      </c>
      <c r="F286" s="14"/>
      <c r="G286" s="13">
        <f t="shared" si="51"/>
        <v>-8.739999999999998</v>
      </c>
      <c r="H286" s="14">
        <v>0</v>
      </c>
      <c r="I286" s="13">
        <f>1.05*25</f>
        <v>26.25</v>
      </c>
      <c r="J286" s="13">
        <f t="shared" si="53"/>
        <v>34.989999999999995</v>
      </c>
      <c r="K286" s="123"/>
      <c r="L286" s="126"/>
      <c r="M286" s="20"/>
      <c r="N286" s="124"/>
      <c r="O286" s="56" t="s">
        <v>350</v>
      </c>
      <c r="P286" s="56">
        <v>25</v>
      </c>
      <c r="Q286" s="60">
        <v>0.20400000000000001</v>
      </c>
      <c r="R286" s="13">
        <f t="shared" si="52"/>
        <v>3.584</v>
      </c>
      <c r="S286" s="13">
        <v>12.12</v>
      </c>
      <c r="T286" s="14"/>
      <c r="U286" s="13">
        <f t="shared" si="45"/>
        <v>-8.536</v>
      </c>
      <c r="V286" s="14">
        <v>0</v>
      </c>
      <c r="W286" s="13">
        <f>1.05*25</f>
        <v>26.25</v>
      </c>
      <c r="X286" s="13">
        <f t="shared" si="54"/>
        <v>34.786</v>
      </c>
      <c r="Y286" s="123"/>
      <c r="Z286" s="126"/>
    </row>
    <row r="287" spans="1:26" s="29" customFormat="1" ht="36.75" customHeight="1">
      <c r="A287" s="122"/>
      <c r="B287" s="3" t="s">
        <v>351</v>
      </c>
      <c r="C287" s="67">
        <v>25</v>
      </c>
      <c r="D287" s="17">
        <v>2.06</v>
      </c>
      <c r="E287" s="13">
        <v>0.22</v>
      </c>
      <c r="F287" s="14">
        <v>10</v>
      </c>
      <c r="G287" s="13">
        <f t="shared" si="51"/>
        <v>1.84</v>
      </c>
      <c r="H287" s="14">
        <v>0</v>
      </c>
      <c r="I287" s="13">
        <f>1.05*25</f>
        <v>26.25</v>
      </c>
      <c r="J287" s="13">
        <f t="shared" si="53"/>
        <v>24.41</v>
      </c>
      <c r="K287" s="123"/>
      <c r="L287" s="126"/>
      <c r="M287" s="20"/>
      <c r="N287" s="124"/>
      <c r="O287" s="56" t="s">
        <v>351</v>
      </c>
      <c r="P287" s="56">
        <v>25</v>
      </c>
      <c r="Q287" s="60">
        <v>0.05</v>
      </c>
      <c r="R287" s="13">
        <f t="shared" si="52"/>
        <v>2.11</v>
      </c>
      <c r="S287" s="13">
        <v>0.22</v>
      </c>
      <c r="T287" s="14">
        <v>10</v>
      </c>
      <c r="U287" s="13">
        <f t="shared" si="45"/>
        <v>1.89</v>
      </c>
      <c r="V287" s="14">
        <v>0</v>
      </c>
      <c r="W287" s="13">
        <f>1.05*25</f>
        <v>26.25</v>
      </c>
      <c r="X287" s="13">
        <f t="shared" si="54"/>
        <v>24.36</v>
      </c>
      <c r="Y287" s="123"/>
      <c r="Z287" s="126"/>
    </row>
    <row r="288" spans="1:26" s="29" customFormat="1" ht="36" customHeight="1">
      <c r="A288" s="122">
        <v>58</v>
      </c>
      <c r="B288" s="3" t="s">
        <v>217</v>
      </c>
      <c r="C288" s="67" t="s">
        <v>334</v>
      </c>
      <c r="D288" s="80">
        <v>5.69</v>
      </c>
      <c r="E288" s="13">
        <f>E289+E290</f>
        <v>6.3</v>
      </c>
      <c r="F288" s="14">
        <v>80</v>
      </c>
      <c r="G288" s="13">
        <f t="shared" si="51"/>
        <v>-0.6099999999999994</v>
      </c>
      <c r="H288" s="14">
        <v>0</v>
      </c>
      <c r="I288" s="13">
        <f>1.05*7.5</f>
        <v>7.875</v>
      </c>
      <c r="J288" s="13">
        <f t="shared" si="53"/>
        <v>8.485</v>
      </c>
      <c r="K288" s="123">
        <f>MIN(J288:J290)</f>
        <v>5.3149999999999995</v>
      </c>
      <c r="L288" s="126" t="s">
        <v>365</v>
      </c>
      <c r="M288" s="20"/>
      <c r="N288" s="124">
        <v>58</v>
      </c>
      <c r="O288" s="56" t="s">
        <v>217</v>
      </c>
      <c r="P288" s="56" t="s">
        <v>334</v>
      </c>
      <c r="Q288" s="60">
        <v>0.151</v>
      </c>
      <c r="R288" s="13">
        <f t="shared" si="52"/>
        <v>5.841</v>
      </c>
      <c r="S288" s="13">
        <f>S289+S290</f>
        <v>6.3</v>
      </c>
      <c r="T288" s="14">
        <v>80</v>
      </c>
      <c r="U288" s="13">
        <f t="shared" si="45"/>
        <v>-0.45899999999999963</v>
      </c>
      <c r="V288" s="14">
        <v>0</v>
      </c>
      <c r="W288" s="13">
        <f>1.05*7.5</f>
        <v>7.875</v>
      </c>
      <c r="X288" s="13">
        <f t="shared" si="54"/>
        <v>8.334</v>
      </c>
      <c r="Y288" s="123">
        <f>MIN(X288:X290)</f>
        <v>5.191000000000001</v>
      </c>
      <c r="Z288" s="126" t="s">
        <v>365</v>
      </c>
    </row>
    <row r="289" spans="1:26" s="29" customFormat="1" ht="36" customHeight="1">
      <c r="A289" s="122"/>
      <c r="B289" s="3" t="s">
        <v>350</v>
      </c>
      <c r="C289" s="67" t="s">
        <v>334</v>
      </c>
      <c r="D289" s="80">
        <v>0.73</v>
      </c>
      <c r="E289" s="13">
        <v>3.9</v>
      </c>
      <c r="F289" s="14"/>
      <c r="G289" s="13">
        <f t="shared" si="51"/>
        <v>-3.17</v>
      </c>
      <c r="H289" s="14">
        <v>0</v>
      </c>
      <c r="I289" s="13">
        <f>1.05*7.5</f>
        <v>7.875</v>
      </c>
      <c r="J289" s="13">
        <f t="shared" si="53"/>
        <v>11.045</v>
      </c>
      <c r="K289" s="123"/>
      <c r="L289" s="126"/>
      <c r="M289" s="20"/>
      <c r="N289" s="124"/>
      <c r="O289" s="56" t="s">
        <v>350</v>
      </c>
      <c r="P289" s="56" t="s">
        <v>334</v>
      </c>
      <c r="Q289" s="60">
        <v>0.027000000000000003</v>
      </c>
      <c r="R289" s="13">
        <f t="shared" si="52"/>
        <v>0.757</v>
      </c>
      <c r="S289" s="13">
        <v>3.9</v>
      </c>
      <c r="T289" s="14"/>
      <c r="U289" s="13">
        <f t="shared" si="45"/>
        <v>-3.143</v>
      </c>
      <c r="V289" s="14">
        <v>0</v>
      </c>
      <c r="W289" s="13">
        <f>1.05*7.5</f>
        <v>7.875</v>
      </c>
      <c r="X289" s="13">
        <f t="shared" si="54"/>
        <v>11.018</v>
      </c>
      <c r="Y289" s="123"/>
      <c r="Z289" s="126"/>
    </row>
    <row r="290" spans="1:26" s="29" customFormat="1" ht="36.75" customHeight="1">
      <c r="A290" s="122"/>
      <c r="B290" s="3" t="s">
        <v>351</v>
      </c>
      <c r="C290" s="67" t="s">
        <v>334</v>
      </c>
      <c r="D290" s="80">
        <v>4.96</v>
      </c>
      <c r="E290" s="13">
        <v>2.4</v>
      </c>
      <c r="F290" s="14">
        <v>80</v>
      </c>
      <c r="G290" s="13">
        <f t="shared" si="51"/>
        <v>2.56</v>
      </c>
      <c r="H290" s="14">
        <v>0</v>
      </c>
      <c r="I290" s="13">
        <f>1.05*7.5</f>
        <v>7.875</v>
      </c>
      <c r="J290" s="13">
        <f t="shared" si="53"/>
        <v>5.3149999999999995</v>
      </c>
      <c r="K290" s="123"/>
      <c r="L290" s="126"/>
      <c r="M290" s="20"/>
      <c r="N290" s="124"/>
      <c r="O290" s="56" t="s">
        <v>351</v>
      </c>
      <c r="P290" s="56" t="s">
        <v>334</v>
      </c>
      <c r="Q290" s="60">
        <v>0.124</v>
      </c>
      <c r="R290" s="13">
        <f t="shared" si="52"/>
        <v>5.084</v>
      </c>
      <c r="S290" s="13">
        <v>2.4</v>
      </c>
      <c r="T290" s="14">
        <v>80</v>
      </c>
      <c r="U290" s="13">
        <f t="shared" si="45"/>
        <v>2.6839999999999997</v>
      </c>
      <c r="V290" s="14">
        <v>0</v>
      </c>
      <c r="W290" s="13">
        <f>1.05*7.5</f>
        <v>7.875</v>
      </c>
      <c r="X290" s="13">
        <f t="shared" si="54"/>
        <v>5.191000000000001</v>
      </c>
      <c r="Y290" s="123"/>
      <c r="Z290" s="126"/>
    </row>
    <row r="291" spans="1:26" s="29" customFormat="1" ht="36" customHeight="1">
      <c r="A291" s="122">
        <v>59</v>
      </c>
      <c r="B291" s="3" t="s">
        <v>218</v>
      </c>
      <c r="C291" s="67" t="s">
        <v>324</v>
      </c>
      <c r="D291" s="17">
        <v>6.15</v>
      </c>
      <c r="E291" s="13">
        <f>E292+E293</f>
        <v>9.379999999999999</v>
      </c>
      <c r="F291" s="14">
        <v>10</v>
      </c>
      <c r="G291" s="13">
        <f t="shared" si="51"/>
        <v>-3.2299999999999986</v>
      </c>
      <c r="H291" s="14">
        <v>0</v>
      </c>
      <c r="I291" s="13">
        <f>1.05*16</f>
        <v>16.8</v>
      </c>
      <c r="J291" s="13">
        <f t="shared" si="53"/>
        <v>20.03</v>
      </c>
      <c r="K291" s="123">
        <f>MIN(J291:J293)</f>
        <v>15.06</v>
      </c>
      <c r="L291" s="126" t="s">
        <v>365</v>
      </c>
      <c r="M291" s="20"/>
      <c r="N291" s="124">
        <v>59</v>
      </c>
      <c r="O291" s="56" t="s">
        <v>218</v>
      </c>
      <c r="P291" s="56" t="s">
        <v>324</v>
      </c>
      <c r="Q291" s="60">
        <v>0.42</v>
      </c>
      <c r="R291" s="13">
        <f t="shared" si="52"/>
        <v>6.57</v>
      </c>
      <c r="S291" s="13">
        <f>S292+S293</f>
        <v>9.379999999999999</v>
      </c>
      <c r="T291" s="14">
        <v>10</v>
      </c>
      <c r="U291" s="13">
        <f t="shared" si="45"/>
        <v>-2.8099999999999987</v>
      </c>
      <c r="V291" s="14">
        <v>0</v>
      </c>
      <c r="W291" s="13">
        <f>1.05*16</f>
        <v>16.8</v>
      </c>
      <c r="X291" s="13">
        <f t="shared" si="54"/>
        <v>19.61</v>
      </c>
      <c r="Y291" s="123">
        <f>MIN(X291:X293)</f>
        <v>14.846</v>
      </c>
      <c r="Z291" s="126" t="s">
        <v>365</v>
      </c>
    </row>
    <row r="292" spans="1:26" s="29" customFormat="1" ht="36" customHeight="1">
      <c r="A292" s="122"/>
      <c r="B292" s="3" t="s">
        <v>350</v>
      </c>
      <c r="C292" s="67">
        <v>16</v>
      </c>
      <c r="D292" s="17">
        <v>4.12</v>
      </c>
      <c r="E292" s="13">
        <v>9.09</v>
      </c>
      <c r="F292" s="14"/>
      <c r="G292" s="13">
        <f t="shared" si="51"/>
        <v>-4.97</v>
      </c>
      <c r="H292" s="14">
        <v>0</v>
      </c>
      <c r="I292" s="13">
        <f>1.05*16</f>
        <v>16.8</v>
      </c>
      <c r="J292" s="13">
        <f t="shared" si="53"/>
        <v>21.77</v>
      </c>
      <c r="K292" s="123"/>
      <c r="L292" s="126"/>
      <c r="M292" s="20"/>
      <c r="N292" s="124"/>
      <c r="O292" s="56" t="s">
        <v>350</v>
      </c>
      <c r="P292" s="56">
        <v>16</v>
      </c>
      <c r="Q292" s="60">
        <v>0.206</v>
      </c>
      <c r="R292" s="13">
        <f t="shared" si="52"/>
        <v>4.3260000000000005</v>
      </c>
      <c r="S292" s="13">
        <v>9.09</v>
      </c>
      <c r="T292" s="14"/>
      <c r="U292" s="13">
        <f aca="true" t="shared" si="55" ref="U292:U355">R292-S292</f>
        <v>-4.763999999999999</v>
      </c>
      <c r="V292" s="14">
        <v>0</v>
      </c>
      <c r="W292" s="13">
        <f>1.05*16</f>
        <v>16.8</v>
      </c>
      <c r="X292" s="13">
        <f t="shared" si="54"/>
        <v>21.564</v>
      </c>
      <c r="Y292" s="123"/>
      <c r="Z292" s="126"/>
    </row>
    <row r="293" spans="1:26" s="29" customFormat="1" ht="36.75" customHeight="1">
      <c r="A293" s="122"/>
      <c r="B293" s="3" t="s">
        <v>351</v>
      </c>
      <c r="C293" s="67">
        <v>16</v>
      </c>
      <c r="D293" s="17">
        <v>2.03</v>
      </c>
      <c r="E293" s="13">
        <v>0.29</v>
      </c>
      <c r="F293" s="14">
        <v>120</v>
      </c>
      <c r="G293" s="13">
        <f t="shared" si="51"/>
        <v>1.7399999999999998</v>
      </c>
      <c r="H293" s="14">
        <v>0</v>
      </c>
      <c r="I293" s="13">
        <f>1.05*16</f>
        <v>16.8</v>
      </c>
      <c r="J293" s="13">
        <f t="shared" si="53"/>
        <v>15.06</v>
      </c>
      <c r="K293" s="123"/>
      <c r="L293" s="126"/>
      <c r="M293" s="20"/>
      <c r="N293" s="124"/>
      <c r="O293" s="56" t="s">
        <v>351</v>
      </c>
      <c r="P293" s="56">
        <v>16</v>
      </c>
      <c r="Q293" s="60">
        <v>0.214</v>
      </c>
      <c r="R293" s="13">
        <f t="shared" si="52"/>
        <v>2.2439999999999998</v>
      </c>
      <c r="S293" s="13">
        <v>0.29</v>
      </c>
      <c r="T293" s="14">
        <v>120</v>
      </c>
      <c r="U293" s="13">
        <f t="shared" si="55"/>
        <v>1.9539999999999997</v>
      </c>
      <c r="V293" s="14">
        <v>0</v>
      </c>
      <c r="W293" s="13">
        <f>1.05*16</f>
        <v>16.8</v>
      </c>
      <c r="X293" s="13">
        <f t="shared" si="54"/>
        <v>14.846</v>
      </c>
      <c r="Y293" s="123"/>
      <c r="Z293" s="126"/>
    </row>
    <row r="294" spans="1:26" s="29" customFormat="1" ht="36" customHeight="1">
      <c r="A294" s="122">
        <v>60</v>
      </c>
      <c r="B294" s="3" t="s">
        <v>219</v>
      </c>
      <c r="C294" s="67" t="s">
        <v>325</v>
      </c>
      <c r="D294" s="17">
        <v>3.34</v>
      </c>
      <c r="E294" s="13">
        <v>8.25</v>
      </c>
      <c r="F294" s="14">
        <v>120</v>
      </c>
      <c r="G294" s="13">
        <f t="shared" si="51"/>
        <v>-4.91</v>
      </c>
      <c r="H294" s="14">
        <v>0</v>
      </c>
      <c r="I294" s="13">
        <f>1.05*6.3</f>
        <v>6.615</v>
      </c>
      <c r="J294" s="13">
        <f t="shared" si="53"/>
        <v>11.525</v>
      </c>
      <c r="K294" s="123">
        <f>MIN(J294:J296)</f>
        <v>7.085</v>
      </c>
      <c r="L294" s="126" t="s">
        <v>365</v>
      </c>
      <c r="M294" s="20"/>
      <c r="N294" s="124">
        <v>60</v>
      </c>
      <c r="O294" s="56" t="s">
        <v>219</v>
      </c>
      <c r="P294" s="56" t="s">
        <v>325</v>
      </c>
      <c r="Q294" s="60">
        <v>0.07200000000000001</v>
      </c>
      <c r="R294" s="13">
        <f t="shared" si="52"/>
        <v>3.412</v>
      </c>
      <c r="S294" s="13">
        <v>8.25</v>
      </c>
      <c r="T294" s="14">
        <v>120</v>
      </c>
      <c r="U294" s="13">
        <f t="shared" si="55"/>
        <v>-4.838</v>
      </c>
      <c r="V294" s="14">
        <v>0</v>
      </c>
      <c r="W294" s="13">
        <f>1.05*6.3</f>
        <v>6.615</v>
      </c>
      <c r="X294" s="13">
        <f t="shared" si="54"/>
        <v>11.453</v>
      </c>
      <c r="Y294" s="123">
        <f>MIN(X294:X296)</f>
        <v>7.08</v>
      </c>
      <c r="Z294" s="126" t="s">
        <v>365</v>
      </c>
    </row>
    <row r="295" spans="1:26" s="29" customFormat="1" ht="36" customHeight="1">
      <c r="A295" s="122"/>
      <c r="B295" s="3" t="s">
        <v>350</v>
      </c>
      <c r="C295" s="67">
        <v>6.3</v>
      </c>
      <c r="D295" s="17">
        <v>2.56</v>
      </c>
      <c r="E295" s="13">
        <v>7</v>
      </c>
      <c r="F295" s="14"/>
      <c r="G295" s="13">
        <f t="shared" si="51"/>
        <v>-4.4399999999999995</v>
      </c>
      <c r="H295" s="14">
        <v>0</v>
      </c>
      <c r="I295" s="13">
        <f>1.05*6.3</f>
        <v>6.615</v>
      </c>
      <c r="J295" s="13">
        <f t="shared" si="53"/>
        <v>11.055</v>
      </c>
      <c r="K295" s="123"/>
      <c r="L295" s="126"/>
      <c r="M295" s="20"/>
      <c r="N295" s="124"/>
      <c r="O295" s="56" t="s">
        <v>350</v>
      </c>
      <c r="P295" s="56">
        <v>6.3</v>
      </c>
      <c r="Q295" s="60">
        <v>0.067</v>
      </c>
      <c r="R295" s="13">
        <f t="shared" si="52"/>
        <v>2.6270000000000002</v>
      </c>
      <c r="S295" s="13">
        <v>7</v>
      </c>
      <c r="T295" s="14"/>
      <c r="U295" s="13">
        <f t="shared" si="55"/>
        <v>-4.372999999999999</v>
      </c>
      <c r="V295" s="14">
        <v>0</v>
      </c>
      <c r="W295" s="13">
        <f>1.05*6.3</f>
        <v>6.615</v>
      </c>
      <c r="X295" s="13">
        <f t="shared" si="54"/>
        <v>10.988</v>
      </c>
      <c r="Y295" s="123"/>
      <c r="Z295" s="126"/>
    </row>
    <row r="296" spans="1:26" s="29" customFormat="1" ht="36.75" customHeight="1">
      <c r="A296" s="122"/>
      <c r="B296" s="3" t="s">
        <v>351</v>
      </c>
      <c r="C296" s="67">
        <v>6.3</v>
      </c>
      <c r="D296" s="17">
        <v>0.78</v>
      </c>
      <c r="E296" s="13">
        <v>1.25</v>
      </c>
      <c r="F296" s="14">
        <v>129</v>
      </c>
      <c r="G296" s="13">
        <f t="shared" si="51"/>
        <v>-0.47</v>
      </c>
      <c r="H296" s="14">
        <v>0</v>
      </c>
      <c r="I296" s="13">
        <f>1.05*6.3</f>
        <v>6.615</v>
      </c>
      <c r="J296" s="13">
        <f t="shared" si="53"/>
        <v>7.085</v>
      </c>
      <c r="K296" s="123"/>
      <c r="L296" s="126"/>
      <c r="M296" s="20"/>
      <c r="N296" s="124"/>
      <c r="O296" s="56" t="s">
        <v>351</v>
      </c>
      <c r="P296" s="56">
        <v>6.3</v>
      </c>
      <c r="Q296" s="60">
        <v>0.005</v>
      </c>
      <c r="R296" s="13">
        <f t="shared" si="52"/>
        <v>0.785</v>
      </c>
      <c r="S296" s="13">
        <v>1.25</v>
      </c>
      <c r="T296" s="14">
        <v>129</v>
      </c>
      <c r="U296" s="13">
        <f t="shared" si="55"/>
        <v>-0.46499999999999997</v>
      </c>
      <c r="V296" s="14">
        <v>0</v>
      </c>
      <c r="W296" s="13">
        <f>1.05*6.3</f>
        <v>6.615</v>
      </c>
      <c r="X296" s="13">
        <f t="shared" si="54"/>
        <v>7.08</v>
      </c>
      <c r="Y296" s="123"/>
      <c r="Z296" s="126"/>
    </row>
    <row r="297" spans="1:26" s="29" customFormat="1" ht="36" customHeight="1">
      <c r="A297" s="122">
        <v>61</v>
      </c>
      <c r="B297" s="3" t="s">
        <v>220</v>
      </c>
      <c r="C297" s="67" t="s">
        <v>330</v>
      </c>
      <c r="D297" s="17">
        <v>4.4</v>
      </c>
      <c r="E297" s="13">
        <v>13.73</v>
      </c>
      <c r="F297" s="14">
        <v>120</v>
      </c>
      <c r="G297" s="13">
        <f t="shared" si="51"/>
        <v>-9.33</v>
      </c>
      <c r="H297" s="14">
        <v>0</v>
      </c>
      <c r="I297" s="13">
        <f>1.05*10</f>
        <v>10.5</v>
      </c>
      <c r="J297" s="13">
        <f t="shared" si="53"/>
        <v>19.83</v>
      </c>
      <c r="K297" s="123">
        <f>MIN(J297:J299)</f>
        <v>12.03</v>
      </c>
      <c r="L297" s="126" t="s">
        <v>365</v>
      </c>
      <c r="M297" s="20"/>
      <c r="N297" s="124">
        <v>61</v>
      </c>
      <c r="O297" s="56" t="s">
        <v>220</v>
      </c>
      <c r="P297" s="56" t="s">
        <v>330</v>
      </c>
      <c r="Q297" s="60">
        <v>0.355</v>
      </c>
      <c r="R297" s="13">
        <f t="shared" si="52"/>
        <v>4.755000000000001</v>
      </c>
      <c r="S297" s="13">
        <v>13.73</v>
      </c>
      <c r="T297" s="14">
        <v>120</v>
      </c>
      <c r="U297" s="13">
        <f t="shared" si="55"/>
        <v>-8.975</v>
      </c>
      <c r="V297" s="14">
        <v>0</v>
      </c>
      <c r="W297" s="13">
        <f>1.05*10</f>
        <v>10.5</v>
      </c>
      <c r="X297" s="13">
        <f t="shared" si="54"/>
        <v>19.475</v>
      </c>
      <c r="Y297" s="123">
        <f>MIN(X297:X299)</f>
        <v>11.937999999999999</v>
      </c>
      <c r="Z297" s="126" t="s">
        <v>365</v>
      </c>
    </row>
    <row r="298" spans="1:26" s="29" customFormat="1" ht="36" customHeight="1">
      <c r="A298" s="122"/>
      <c r="B298" s="3" t="s">
        <v>350</v>
      </c>
      <c r="C298" s="67">
        <v>10</v>
      </c>
      <c r="D298" s="17">
        <v>3.8</v>
      </c>
      <c r="E298" s="13">
        <v>11.2</v>
      </c>
      <c r="F298" s="14"/>
      <c r="G298" s="13">
        <f t="shared" si="51"/>
        <v>-7.3999999999999995</v>
      </c>
      <c r="H298" s="14">
        <v>0</v>
      </c>
      <c r="I298" s="13">
        <f>1.05*10</f>
        <v>10.5</v>
      </c>
      <c r="J298" s="13">
        <f t="shared" si="53"/>
        <v>17.9</v>
      </c>
      <c r="K298" s="123"/>
      <c r="L298" s="126"/>
      <c r="M298" s="20"/>
      <c r="N298" s="124"/>
      <c r="O298" s="56" t="s">
        <v>350</v>
      </c>
      <c r="P298" s="56">
        <v>10</v>
      </c>
      <c r="Q298" s="60">
        <v>0.263</v>
      </c>
      <c r="R298" s="13">
        <f t="shared" si="52"/>
        <v>4.063</v>
      </c>
      <c r="S298" s="13">
        <v>11.2</v>
      </c>
      <c r="T298" s="14"/>
      <c r="U298" s="13">
        <f t="shared" si="55"/>
        <v>-7.137</v>
      </c>
      <c r="V298" s="14">
        <v>0</v>
      </c>
      <c r="W298" s="13">
        <f>1.05*10</f>
        <v>10.5</v>
      </c>
      <c r="X298" s="13">
        <f t="shared" si="54"/>
        <v>17.637</v>
      </c>
      <c r="Y298" s="123"/>
      <c r="Z298" s="126"/>
    </row>
    <row r="299" spans="1:26" s="29" customFormat="1" ht="36.75" customHeight="1">
      <c r="A299" s="122"/>
      <c r="B299" s="3" t="s">
        <v>351</v>
      </c>
      <c r="C299" s="67">
        <v>10</v>
      </c>
      <c r="D299" s="17">
        <v>1</v>
      </c>
      <c r="E299" s="13">
        <v>2.53</v>
      </c>
      <c r="F299" s="14">
        <v>120</v>
      </c>
      <c r="G299" s="13">
        <f t="shared" si="51"/>
        <v>-1.5299999999999998</v>
      </c>
      <c r="H299" s="14">
        <v>0</v>
      </c>
      <c r="I299" s="13">
        <f>1.05*10</f>
        <v>10.5</v>
      </c>
      <c r="J299" s="13">
        <f t="shared" si="53"/>
        <v>12.03</v>
      </c>
      <c r="K299" s="123"/>
      <c r="L299" s="126"/>
      <c r="M299" s="20"/>
      <c r="N299" s="124"/>
      <c r="O299" s="56" t="s">
        <v>351</v>
      </c>
      <c r="P299" s="56">
        <v>10</v>
      </c>
      <c r="Q299" s="60">
        <v>0.092</v>
      </c>
      <c r="R299" s="13">
        <f t="shared" si="52"/>
        <v>1.092</v>
      </c>
      <c r="S299" s="13">
        <v>2.53</v>
      </c>
      <c r="T299" s="14">
        <v>120</v>
      </c>
      <c r="U299" s="13">
        <f t="shared" si="55"/>
        <v>-1.4379999999999997</v>
      </c>
      <c r="V299" s="14">
        <v>0</v>
      </c>
      <c r="W299" s="13">
        <f>1.05*10</f>
        <v>10.5</v>
      </c>
      <c r="X299" s="13">
        <f t="shared" si="54"/>
        <v>11.937999999999999</v>
      </c>
      <c r="Y299" s="123"/>
      <c r="Z299" s="126"/>
    </row>
    <row r="300" spans="1:26" s="29" customFormat="1" ht="36" customHeight="1">
      <c r="A300" s="122">
        <v>62</v>
      </c>
      <c r="B300" s="3" t="s">
        <v>221</v>
      </c>
      <c r="C300" s="67" t="s">
        <v>327</v>
      </c>
      <c r="D300" s="17">
        <v>11.28</v>
      </c>
      <c r="E300" s="13">
        <f>E301+E302</f>
        <v>12.899999999999999</v>
      </c>
      <c r="F300" s="14">
        <v>120</v>
      </c>
      <c r="G300" s="13">
        <f t="shared" si="51"/>
        <v>-1.6199999999999992</v>
      </c>
      <c r="H300" s="14">
        <v>0</v>
      </c>
      <c r="I300" s="13">
        <f>1.05*25</f>
        <v>26.25</v>
      </c>
      <c r="J300" s="13">
        <f t="shared" si="53"/>
        <v>27.869999999999997</v>
      </c>
      <c r="K300" s="123">
        <f>MIN(J300:J302)</f>
        <v>21.3</v>
      </c>
      <c r="L300" s="126" t="s">
        <v>365</v>
      </c>
      <c r="M300" s="20"/>
      <c r="N300" s="124">
        <v>62</v>
      </c>
      <c r="O300" s="56" t="s">
        <v>221</v>
      </c>
      <c r="P300" s="56" t="s">
        <v>327</v>
      </c>
      <c r="Q300" s="60">
        <v>0.582</v>
      </c>
      <c r="R300" s="13">
        <f t="shared" si="52"/>
        <v>11.862</v>
      </c>
      <c r="S300" s="13">
        <f>S301+S302</f>
        <v>12.899999999999999</v>
      </c>
      <c r="T300" s="14">
        <v>120</v>
      </c>
      <c r="U300" s="13">
        <f t="shared" si="55"/>
        <v>-1.0379999999999985</v>
      </c>
      <c r="V300" s="14">
        <v>0</v>
      </c>
      <c r="W300" s="13">
        <f>1.05*25</f>
        <v>26.25</v>
      </c>
      <c r="X300" s="13">
        <f t="shared" si="54"/>
        <v>27.287999999999997</v>
      </c>
      <c r="Y300" s="123">
        <f>MIN(X300:X302)</f>
        <v>21.091</v>
      </c>
      <c r="Z300" s="126" t="s">
        <v>365</v>
      </c>
    </row>
    <row r="301" spans="1:26" s="29" customFormat="1" ht="36" customHeight="1">
      <c r="A301" s="122"/>
      <c r="B301" s="3" t="s">
        <v>350</v>
      </c>
      <c r="C301" s="67">
        <v>25</v>
      </c>
      <c r="D301" s="17">
        <v>5.55</v>
      </c>
      <c r="E301" s="13">
        <v>12.12</v>
      </c>
      <c r="F301" s="14"/>
      <c r="G301" s="13">
        <f t="shared" si="51"/>
        <v>-6.569999999999999</v>
      </c>
      <c r="H301" s="14">
        <v>0</v>
      </c>
      <c r="I301" s="13">
        <f>1.05*25</f>
        <v>26.25</v>
      </c>
      <c r="J301" s="13">
        <f t="shared" si="53"/>
        <v>32.82</v>
      </c>
      <c r="K301" s="123"/>
      <c r="L301" s="126"/>
      <c r="M301" s="20"/>
      <c r="N301" s="124"/>
      <c r="O301" s="56" t="s">
        <v>350</v>
      </c>
      <c r="P301" s="56">
        <v>25</v>
      </c>
      <c r="Q301" s="60">
        <v>0.373</v>
      </c>
      <c r="R301" s="13">
        <f t="shared" si="52"/>
        <v>5.923</v>
      </c>
      <c r="S301" s="13">
        <v>12.12</v>
      </c>
      <c r="T301" s="14"/>
      <c r="U301" s="13">
        <f t="shared" si="55"/>
        <v>-6.196999999999999</v>
      </c>
      <c r="V301" s="14">
        <v>0</v>
      </c>
      <c r="W301" s="13">
        <f>1.05*25</f>
        <v>26.25</v>
      </c>
      <c r="X301" s="13">
        <f t="shared" si="54"/>
        <v>32.447</v>
      </c>
      <c r="Y301" s="123"/>
      <c r="Z301" s="126"/>
    </row>
    <row r="302" spans="1:26" s="29" customFormat="1" ht="36.75" customHeight="1">
      <c r="A302" s="122"/>
      <c r="B302" s="3" t="s">
        <v>351</v>
      </c>
      <c r="C302" s="67">
        <v>25</v>
      </c>
      <c r="D302" s="17">
        <v>5.73</v>
      </c>
      <c r="E302" s="13">
        <v>0.78</v>
      </c>
      <c r="F302" s="14">
        <v>120</v>
      </c>
      <c r="G302" s="13">
        <f t="shared" si="51"/>
        <v>4.95</v>
      </c>
      <c r="H302" s="14">
        <v>0</v>
      </c>
      <c r="I302" s="13">
        <f>1.05*25</f>
        <v>26.25</v>
      </c>
      <c r="J302" s="13">
        <f t="shared" si="53"/>
        <v>21.3</v>
      </c>
      <c r="K302" s="123"/>
      <c r="L302" s="126"/>
      <c r="M302" s="20"/>
      <c r="N302" s="124"/>
      <c r="O302" s="56" t="s">
        <v>351</v>
      </c>
      <c r="P302" s="56">
        <v>25</v>
      </c>
      <c r="Q302" s="60">
        <v>0.209</v>
      </c>
      <c r="R302" s="13">
        <f t="shared" si="52"/>
        <v>5.939</v>
      </c>
      <c r="S302" s="13">
        <v>0.78</v>
      </c>
      <c r="T302" s="14">
        <v>120</v>
      </c>
      <c r="U302" s="13">
        <f t="shared" si="55"/>
        <v>5.159</v>
      </c>
      <c r="V302" s="14">
        <v>0</v>
      </c>
      <c r="W302" s="13">
        <f>1.05*25</f>
        <v>26.25</v>
      </c>
      <c r="X302" s="13">
        <f t="shared" si="54"/>
        <v>21.091</v>
      </c>
      <c r="Y302" s="123"/>
      <c r="Z302" s="126"/>
    </row>
    <row r="303" spans="1:26" s="29" customFormat="1" ht="36" customHeight="1">
      <c r="A303" s="122">
        <v>63</v>
      </c>
      <c r="B303" s="3" t="s">
        <v>222</v>
      </c>
      <c r="C303" s="67" t="s">
        <v>334</v>
      </c>
      <c r="D303" s="17">
        <v>2.56</v>
      </c>
      <c r="E303" s="13">
        <f>E304+E305</f>
        <v>6.31</v>
      </c>
      <c r="F303" s="14">
        <v>10</v>
      </c>
      <c r="G303" s="13">
        <f t="shared" si="51"/>
        <v>-3.7499999999999996</v>
      </c>
      <c r="H303" s="14">
        <v>0</v>
      </c>
      <c r="I303" s="13">
        <f>1.05*7.5</f>
        <v>7.875</v>
      </c>
      <c r="J303" s="13">
        <f t="shared" si="53"/>
        <v>11.625</v>
      </c>
      <c r="K303" s="123">
        <f>MIN(J303:J305)</f>
        <v>6.9399999999999995</v>
      </c>
      <c r="L303" s="126" t="s">
        <v>365</v>
      </c>
      <c r="M303" s="20"/>
      <c r="N303" s="124">
        <v>63</v>
      </c>
      <c r="O303" s="56" t="s">
        <v>222</v>
      </c>
      <c r="P303" s="56" t="s">
        <v>334</v>
      </c>
      <c r="Q303" s="60">
        <v>0.27</v>
      </c>
      <c r="R303" s="13">
        <f t="shared" si="52"/>
        <v>2.83</v>
      </c>
      <c r="S303" s="13">
        <f>S304+S305</f>
        <v>6.31</v>
      </c>
      <c r="T303" s="14">
        <v>10</v>
      </c>
      <c r="U303" s="13">
        <f t="shared" si="55"/>
        <v>-3.4799999999999995</v>
      </c>
      <c r="V303" s="14">
        <v>0</v>
      </c>
      <c r="W303" s="13">
        <f>1.05*7.5</f>
        <v>7.875</v>
      </c>
      <c r="X303" s="13">
        <f t="shared" si="54"/>
        <v>11.355</v>
      </c>
      <c r="Y303" s="123">
        <f>MIN(X303:X305)</f>
        <v>6.89</v>
      </c>
      <c r="Z303" s="126" t="s">
        <v>365</v>
      </c>
    </row>
    <row r="304" spans="1:26" s="29" customFormat="1" ht="36" customHeight="1">
      <c r="A304" s="122"/>
      <c r="B304" s="3" t="s">
        <v>350</v>
      </c>
      <c r="C304" s="67" t="s">
        <v>334</v>
      </c>
      <c r="D304" s="17">
        <v>1.38</v>
      </c>
      <c r="E304" s="13">
        <v>6.06</v>
      </c>
      <c r="F304" s="14"/>
      <c r="G304" s="13">
        <f t="shared" si="51"/>
        <v>-4.68</v>
      </c>
      <c r="H304" s="14">
        <v>0</v>
      </c>
      <c r="I304" s="13">
        <v>7.88</v>
      </c>
      <c r="J304" s="13">
        <f t="shared" si="53"/>
        <v>12.559999999999999</v>
      </c>
      <c r="K304" s="123"/>
      <c r="L304" s="126"/>
      <c r="M304" s="20"/>
      <c r="N304" s="124"/>
      <c r="O304" s="56" t="s">
        <v>350</v>
      </c>
      <c r="P304" s="56" t="s">
        <v>334</v>
      </c>
      <c r="Q304" s="60">
        <v>0.22000000000000003</v>
      </c>
      <c r="R304" s="13">
        <f t="shared" si="52"/>
        <v>1.5999999999999999</v>
      </c>
      <c r="S304" s="13">
        <v>6.06</v>
      </c>
      <c r="T304" s="14"/>
      <c r="U304" s="13">
        <f t="shared" si="55"/>
        <v>-4.46</v>
      </c>
      <c r="V304" s="14">
        <v>0</v>
      </c>
      <c r="W304" s="13">
        <v>7.88</v>
      </c>
      <c r="X304" s="13">
        <f t="shared" si="54"/>
        <v>12.34</v>
      </c>
      <c r="Y304" s="123"/>
      <c r="Z304" s="126"/>
    </row>
    <row r="305" spans="1:26" s="29" customFormat="1" ht="36.75" customHeight="1">
      <c r="A305" s="122"/>
      <c r="B305" s="3" t="s">
        <v>351</v>
      </c>
      <c r="C305" s="67" t="s">
        <v>334</v>
      </c>
      <c r="D305" s="17">
        <v>1.19</v>
      </c>
      <c r="E305" s="13">
        <v>0.25</v>
      </c>
      <c r="F305" s="14">
        <v>10</v>
      </c>
      <c r="G305" s="13">
        <f t="shared" si="51"/>
        <v>0.94</v>
      </c>
      <c r="H305" s="14">
        <v>0</v>
      </c>
      <c r="I305" s="13">
        <v>7.88</v>
      </c>
      <c r="J305" s="13">
        <f t="shared" si="53"/>
        <v>6.9399999999999995</v>
      </c>
      <c r="K305" s="123"/>
      <c r="L305" s="126"/>
      <c r="M305" s="20"/>
      <c r="N305" s="124"/>
      <c r="O305" s="56" t="s">
        <v>351</v>
      </c>
      <c r="P305" s="56" t="s">
        <v>334</v>
      </c>
      <c r="Q305" s="60">
        <v>0.05</v>
      </c>
      <c r="R305" s="13">
        <f t="shared" si="52"/>
        <v>1.24</v>
      </c>
      <c r="S305" s="13">
        <v>0.25</v>
      </c>
      <c r="T305" s="14">
        <v>10</v>
      </c>
      <c r="U305" s="13">
        <f t="shared" si="55"/>
        <v>0.99</v>
      </c>
      <c r="V305" s="14">
        <v>0</v>
      </c>
      <c r="W305" s="13">
        <v>7.88</v>
      </c>
      <c r="X305" s="13">
        <f t="shared" si="54"/>
        <v>6.89</v>
      </c>
      <c r="Y305" s="123"/>
      <c r="Z305" s="126"/>
    </row>
    <row r="306" spans="1:26" s="29" customFormat="1" ht="15">
      <c r="A306" s="14">
        <v>64</v>
      </c>
      <c r="B306" s="3" t="s">
        <v>223</v>
      </c>
      <c r="C306" s="67" t="s">
        <v>326</v>
      </c>
      <c r="D306" s="17">
        <v>0.42</v>
      </c>
      <c r="E306" s="13">
        <v>0.2</v>
      </c>
      <c r="F306" s="14">
        <v>120</v>
      </c>
      <c r="G306" s="13">
        <f t="shared" si="51"/>
        <v>0.21999999999999997</v>
      </c>
      <c r="H306" s="14">
        <v>0</v>
      </c>
      <c r="I306" s="13">
        <f>1.05*2.5</f>
        <v>2.625</v>
      </c>
      <c r="J306" s="13">
        <f t="shared" si="53"/>
        <v>2.4050000000000002</v>
      </c>
      <c r="K306" s="13">
        <f>J306</f>
        <v>2.4050000000000002</v>
      </c>
      <c r="L306" s="28" t="s">
        <v>365</v>
      </c>
      <c r="M306" s="20"/>
      <c r="N306" s="55">
        <v>64</v>
      </c>
      <c r="O306" s="56" t="s">
        <v>223</v>
      </c>
      <c r="P306" s="56" t="s">
        <v>326</v>
      </c>
      <c r="Q306" s="60">
        <v>0.008</v>
      </c>
      <c r="R306" s="13">
        <f t="shared" si="52"/>
        <v>0.428</v>
      </c>
      <c r="S306" s="13">
        <v>0.2</v>
      </c>
      <c r="T306" s="14">
        <v>120</v>
      </c>
      <c r="U306" s="13">
        <f t="shared" si="55"/>
        <v>0.22799999999999998</v>
      </c>
      <c r="V306" s="14">
        <v>0</v>
      </c>
      <c r="W306" s="13">
        <f>1.05*2.5</f>
        <v>2.625</v>
      </c>
      <c r="X306" s="13">
        <f t="shared" si="54"/>
        <v>2.3970000000000002</v>
      </c>
      <c r="Y306" s="13">
        <f>X306</f>
        <v>2.3970000000000002</v>
      </c>
      <c r="Z306" s="28" t="s">
        <v>365</v>
      </c>
    </row>
    <row r="307" spans="1:26" s="29" customFormat="1" ht="28.5">
      <c r="A307" s="14">
        <v>65</v>
      </c>
      <c r="B307" s="3" t="s">
        <v>224</v>
      </c>
      <c r="C307" s="67" t="s">
        <v>335</v>
      </c>
      <c r="D307" s="17">
        <v>0.5</v>
      </c>
      <c r="E307" s="13">
        <v>0.37</v>
      </c>
      <c r="F307" s="14">
        <v>120</v>
      </c>
      <c r="G307" s="13">
        <f t="shared" si="51"/>
        <v>0.13</v>
      </c>
      <c r="H307" s="14">
        <v>0</v>
      </c>
      <c r="I307" s="13">
        <f>1.05*1.6</f>
        <v>1.6800000000000002</v>
      </c>
      <c r="J307" s="13">
        <f t="shared" si="53"/>
        <v>1.5500000000000003</v>
      </c>
      <c r="K307" s="13">
        <f>J307</f>
        <v>1.5500000000000003</v>
      </c>
      <c r="L307" s="28" t="s">
        <v>365</v>
      </c>
      <c r="M307" s="20"/>
      <c r="N307" s="55">
        <v>65</v>
      </c>
      <c r="O307" s="56" t="s">
        <v>224</v>
      </c>
      <c r="P307" s="56" t="s">
        <v>335</v>
      </c>
      <c r="Q307" s="60"/>
      <c r="R307" s="13">
        <f t="shared" si="52"/>
        <v>0.5</v>
      </c>
      <c r="S307" s="13">
        <v>0.37</v>
      </c>
      <c r="T307" s="14">
        <v>120</v>
      </c>
      <c r="U307" s="13">
        <f t="shared" si="55"/>
        <v>0.13</v>
      </c>
      <c r="V307" s="14">
        <v>0</v>
      </c>
      <c r="W307" s="13">
        <f>1.05*1.6</f>
        <v>1.6800000000000002</v>
      </c>
      <c r="X307" s="13">
        <f t="shared" si="54"/>
        <v>1.5500000000000003</v>
      </c>
      <c r="Y307" s="13">
        <f aca="true" t="shared" si="56" ref="Y307:Y370">X307</f>
        <v>1.5500000000000003</v>
      </c>
      <c r="Z307" s="28" t="s">
        <v>365</v>
      </c>
    </row>
    <row r="308" spans="1:26" s="29" customFormat="1" ht="15">
      <c r="A308" s="14">
        <v>66</v>
      </c>
      <c r="B308" s="3" t="s">
        <v>225</v>
      </c>
      <c r="C308" s="67" t="s">
        <v>336</v>
      </c>
      <c r="D308" s="17">
        <v>1.4</v>
      </c>
      <c r="E308" s="13">
        <v>1.1</v>
      </c>
      <c r="F308" s="14">
        <v>80</v>
      </c>
      <c r="G308" s="13">
        <f t="shared" si="51"/>
        <v>0.2999999999999998</v>
      </c>
      <c r="H308" s="14">
        <v>0</v>
      </c>
      <c r="I308" s="13">
        <f>1.05*4</f>
        <v>4.2</v>
      </c>
      <c r="J308" s="13">
        <f t="shared" si="53"/>
        <v>3.9000000000000004</v>
      </c>
      <c r="K308" s="13">
        <f>J308</f>
        <v>3.9000000000000004</v>
      </c>
      <c r="L308" s="28" t="s">
        <v>365</v>
      </c>
      <c r="M308" s="20"/>
      <c r="N308" s="55">
        <v>66</v>
      </c>
      <c r="O308" s="56" t="s">
        <v>225</v>
      </c>
      <c r="P308" s="56" t="s">
        <v>336</v>
      </c>
      <c r="Q308" s="60"/>
      <c r="R308" s="13">
        <f t="shared" si="52"/>
        <v>1.4</v>
      </c>
      <c r="S308" s="13">
        <v>1.1</v>
      </c>
      <c r="T308" s="14">
        <v>80</v>
      </c>
      <c r="U308" s="13">
        <f t="shared" si="55"/>
        <v>0.2999999999999998</v>
      </c>
      <c r="V308" s="14">
        <v>0</v>
      </c>
      <c r="W308" s="13">
        <f>1.05*4</f>
        <v>4.2</v>
      </c>
      <c r="X308" s="13">
        <f t="shared" si="54"/>
        <v>3.9000000000000004</v>
      </c>
      <c r="Y308" s="13">
        <f t="shared" si="56"/>
        <v>3.9000000000000004</v>
      </c>
      <c r="Z308" s="28" t="s">
        <v>365</v>
      </c>
    </row>
    <row r="309" spans="1:26" s="29" customFormat="1" ht="15">
      <c r="A309" s="14">
        <v>67</v>
      </c>
      <c r="B309" s="3" t="s">
        <v>37</v>
      </c>
      <c r="C309" s="67" t="s">
        <v>340</v>
      </c>
      <c r="D309" s="17">
        <v>0.23</v>
      </c>
      <c r="E309" s="13">
        <v>1.43</v>
      </c>
      <c r="F309" s="14">
        <v>120</v>
      </c>
      <c r="G309" s="13">
        <f t="shared" si="51"/>
        <v>-1.2</v>
      </c>
      <c r="H309" s="14">
        <v>0</v>
      </c>
      <c r="I309" s="13">
        <f>1.05*1.6</f>
        <v>1.6800000000000002</v>
      </c>
      <c r="J309" s="13">
        <f t="shared" si="53"/>
        <v>2.88</v>
      </c>
      <c r="K309" s="13">
        <f aca="true" t="shared" si="57" ref="K309:K372">J309</f>
        <v>2.88</v>
      </c>
      <c r="L309" s="28" t="s">
        <v>365</v>
      </c>
      <c r="M309" s="20"/>
      <c r="N309" s="55">
        <v>67</v>
      </c>
      <c r="O309" s="56" t="s">
        <v>37</v>
      </c>
      <c r="P309" s="56" t="s">
        <v>340</v>
      </c>
      <c r="Q309" s="60">
        <v>0.05</v>
      </c>
      <c r="R309" s="13">
        <f t="shared" si="52"/>
        <v>0.28</v>
      </c>
      <c r="S309" s="13">
        <v>1.43</v>
      </c>
      <c r="T309" s="14">
        <v>120</v>
      </c>
      <c r="U309" s="13">
        <f t="shared" si="55"/>
        <v>-1.15</v>
      </c>
      <c r="V309" s="14">
        <v>0</v>
      </c>
      <c r="W309" s="13">
        <f>1.05*1.6</f>
        <v>1.6800000000000002</v>
      </c>
      <c r="X309" s="13">
        <f t="shared" si="54"/>
        <v>2.83</v>
      </c>
      <c r="Y309" s="13">
        <f t="shared" si="56"/>
        <v>2.83</v>
      </c>
      <c r="Z309" s="28" t="s">
        <v>365</v>
      </c>
    </row>
    <row r="310" spans="1:26" s="29" customFormat="1" ht="15">
      <c r="A310" s="14">
        <v>68</v>
      </c>
      <c r="B310" s="3" t="s">
        <v>226</v>
      </c>
      <c r="C310" s="67" t="s">
        <v>336</v>
      </c>
      <c r="D310" s="17">
        <v>1.26</v>
      </c>
      <c r="E310" s="13">
        <v>6.1</v>
      </c>
      <c r="F310" s="14">
        <v>0</v>
      </c>
      <c r="G310" s="13">
        <f t="shared" si="51"/>
        <v>-4.84</v>
      </c>
      <c r="H310" s="14">
        <v>0</v>
      </c>
      <c r="I310" s="13">
        <f>1.05*4</f>
        <v>4.2</v>
      </c>
      <c r="J310" s="13">
        <f t="shared" si="53"/>
        <v>9.04</v>
      </c>
      <c r="K310" s="13">
        <f t="shared" si="57"/>
        <v>9.04</v>
      </c>
      <c r="L310" s="28" t="s">
        <v>365</v>
      </c>
      <c r="M310" s="20"/>
      <c r="N310" s="55">
        <v>68</v>
      </c>
      <c r="O310" s="56" t="s">
        <v>226</v>
      </c>
      <c r="P310" s="56" t="s">
        <v>336</v>
      </c>
      <c r="Q310" s="60">
        <v>0.276</v>
      </c>
      <c r="R310" s="13">
        <f t="shared" si="52"/>
        <v>1.536</v>
      </c>
      <c r="S310" s="13">
        <v>6.1</v>
      </c>
      <c r="T310" s="14">
        <v>0</v>
      </c>
      <c r="U310" s="13">
        <f t="shared" si="55"/>
        <v>-4.564</v>
      </c>
      <c r="V310" s="14">
        <v>0</v>
      </c>
      <c r="W310" s="13">
        <f>1.05*4</f>
        <v>4.2</v>
      </c>
      <c r="X310" s="13">
        <f t="shared" si="54"/>
        <v>8.764</v>
      </c>
      <c r="Y310" s="13">
        <f t="shared" si="56"/>
        <v>8.764</v>
      </c>
      <c r="Z310" s="28" t="s">
        <v>365</v>
      </c>
    </row>
    <row r="311" spans="1:26" s="29" customFormat="1" ht="15">
      <c r="A311" s="14">
        <v>69</v>
      </c>
      <c r="B311" s="3" t="s">
        <v>227</v>
      </c>
      <c r="C311" s="67" t="s">
        <v>337</v>
      </c>
      <c r="D311" s="79">
        <v>0.49</v>
      </c>
      <c r="E311" s="13">
        <v>0.15</v>
      </c>
      <c r="F311" s="14">
        <v>120</v>
      </c>
      <c r="G311" s="13">
        <f t="shared" si="51"/>
        <v>0.33999999999999997</v>
      </c>
      <c r="H311" s="14">
        <v>0</v>
      </c>
      <c r="I311" s="13">
        <f>1.05*1</f>
        <v>1.05</v>
      </c>
      <c r="J311" s="13">
        <f t="shared" si="53"/>
        <v>0.7100000000000001</v>
      </c>
      <c r="K311" s="13">
        <f t="shared" si="57"/>
        <v>0.7100000000000001</v>
      </c>
      <c r="L311" s="28" t="s">
        <v>365</v>
      </c>
      <c r="M311" s="20"/>
      <c r="N311" s="55">
        <v>69</v>
      </c>
      <c r="O311" s="56" t="s">
        <v>227</v>
      </c>
      <c r="P311" s="56" t="s">
        <v>337</v>
      </c>
      <c r="Q311" s="60">
        <v>0.0188</v>
      </c>
      <c r="R311" s="13">
        <f t="shared" si="52"/>
        <v>0.5088</v>
      </c>
      <c r="S311" s="13">
        <v>0.15</v>
      </c>
      <c r="T311" s="14">
        <v>120</v>
      </c>
      <c r="U311" s="13">
        <f t="shared" si="55"/>
        <v>0.3588</v>
      </c>
      <c r="V311" s="14">
        <v>0</v>
      </c>
      <c r="W311" s="13">
        <f>1.05*1</f>
        <v>1.05</v>
      </c>
      <c r="X311" s="13">
        <f t="shared" si="54"/>
        <v>0.6912</v>
      </c>
      <c r="Y311" s="13">
        <f t="shared" si="56"/>
        <v>0.6912</v>
      </c>
      <c r="Z311" s="28" t="s">
        <v>365</v>
      </c>
    </row>
    <row r="312" spans="1:26" s="29" customFormat="1" ht="15">
      <c r="A312" s="14">
        <v>70</v>
      </c>
      <c r="B312" s="3" t="s">
        <v>228</v>
      </c>
      <c r="C312" s="67" t="s">
        <v>338</v>
      </c>
      <c r="D312" s="17">
        <v>0.99</v>
      </c>
      <c r="E312" s="13">
        <v>0.29</v>
      </c>
      <c r="F312" s="14">
        <v>120</v>
      </c>
      <c r="G312" s="13">
        <f t="shared" si="51"/>
        <v>0.7</v>
      </c>
      <c r="H312" s="14">
        <v>0</v>
      </c>
      <c r="I312" s="13">
        <f>1.05*2.5</f>
        <v>2.625</v>
      </c>
      <c r="J312" s="13">
        <f t="shared" si="53"/>
        <v>1.925</v>
      </c>
      <c r="K312" s="13">
        <f t="shared" si="57"/>
        <v>1.925</v>
      </c>
      <c r="L312" s="28" t="s">
        <v>365</v>
      </c>
      <c r="M312" s="20"/>
      <c r="N312" s="55">
        <v>70</v>
      </c>
      <c r="O312" s="56" t="s">
        <v>228</v>
      </c>
      <c r="P312" s="56" t="s">
        <v>338</v>
      </c>
      <c r="Q312" s="60">
        <v>0.076</v>
      </c>
      <c r="R312" s="13">
        <f t="shared" si="52"/>
        <v>1.066</v>
      </c>
      <c r="S312" s="13">
        <v>0.29</v>
      </c>
      <c r="T312" s="14">
        <v>120</v>
      </c>
      <c r="U312" s="13">
        <f t="shared" si="55"/>
        <v>0.776</v>
      </c>
      <c r="V312" s="14">
        <v>0</v>
      </c>
      <c r="W312" s="13">
        <f>1.05*2.5</f>
        <v>2.625</v>
      </c>
      <c r="X312" s="13">
        <f t="shared" si="54"/>
        <v>1.849</v>
      </c>
      <c r="Y312" s="13">
        <f t="shared" si="56"/>
        <v>1.849</v>
      </c>
      <c r="Z312" s="28" t="s">
        <v>365</v>
      </c>
    </row>
    <row r="313" spans="1:26" s="29" customFormat="1" ht="15">
      <c r="A313" s="14">
        <v>71</v>
      </c>
      <c r="B313" s="3" t="s">
        <v>229</v>
      </c>
      <c r="C313" s="67" t="s">
        <v>326</v>
      </c>
      <c r="D313" s="17">
        <v>0.5</v>
      </c>
      <c r="E313" s="13">
        <v>0.41</v>
      </c>
      <c r="F313" s="14">
        <v>120</v>
      </c>
      <c r="G313" s="13">
        <f t="shared" si="51"/>
        <v>0.09000000000000002</v>
      </c>
      <c r="H313" s="14">
        <v>0</v>
      </c>
      <c r="I313" s="13">
        <f>1.05*2.5</f>
        <v>2.625</v>
      </c>
      <c r="J313" s="13">
        <f t="shared" si="53"/>
        <v>2.535</v>
      </c>
      <c r="K313" s="13">
        <f t="shared" si="57"/>
        <v>2.535</v>
      </c>
      <c r="L313" s="28" t="s">
        <v>365</v>
      </c>
      <c r="M313" s="20"/>
      <c r="N313" s="55">
        <v>71</v>
      </c>
      <c r="O313" s="56" t="s">
        <v>229</v>
      </c>
      <c r="P313" s="56" t="s">
        <v>326</v>
      </c>
      <c r="Q313" s="60">
        <v>0.029</v>
      </c>
      <c r="R313" s="13">
        <f t="shared" si="52"/>
        <v>0.529</v>
      </c>
      <c r="S313" s="13">
        <v>0.41</v>
      </c>
      <c r="T313" s="14">
        <v>120</v>
      </c>
      <c r="U313" s="13">
        <f t="shared" si="55"/>
        <v>0.11900000000000005</v>
      </c>
      <c r="V313" s="14">
        <v>0</v>
      </c>
      <c r="W313" s="13">
        <f>1.05*2.5</f>
        <v>2.625</v>
      </c>
      <c r="X313" s="13">
        <f t="shared" si="54"/>
        <v>2.506</v>
      </c>
      <c r="Y313" s="13">
        <f t="shared" si="56"/>
        <v>2.506</v>
      </c>
      <c r="Z313" s="28" t="s">
        <v>365</v>
      </c>
    </row>
    <row r="314" spans="1:26" s="29" customFormat="1" ht="15">
      <c r="A314" s="14">
        <v>72</v>
      </c>
      <c r="B314" s="3" t="s">
        <v>230</v>
      </c>
      <c r="C314" s="67" t="s">
        <v>339</v>
      </c>
      <c r="D314" s="79">
        <v>1.17</v>
      </c>
      <c r="E314" s="13">
        <v>0.4</v>
      </c>
      <c r="F314" s="14">
        <v>120</v>
      </c>
      <c r="G314" s="13">
        <f t="shared" si="51"/>
        <v>0.7699999999999999</v>
      </c>
      <c r="H314" s="14">
        <v>0</v>
      </c>
      <c r="I314" s="13">
        <f>1.05*4</f>
        <v>4.2</v>
      </c>
      <c r="J314" s="13">
        <f t="shared" si="53"/>
        <v>3.43</v>
      </c>
      <c r="K314" s="13">
        <f t="shared" si="57"/>
        <v>3.43</v>
      </c>
      <c r="L314" s="28" t="s">
        <v>365</v>
      </c>
      <c r="M314" s="20"/>
      <c r="N314" s="55">
        <v>72</v>
      </c>
      <c r="O314" s="56" t="s">
        <v>230</v>
      </c>
      <c r="P314" s="56" t="s">
        <v>339</v>
      </c>
      <c r="Q314" s="60">
        <v>0.55</v>
      </c>
      <c r="R314" s="13">
        <f t="shared" si="52"/>
        <v>1.72</v>
      </c>
      <c r="S314" s="13">
        <v>0.4</v>
      </c>
      <c r="T314" s="14">
        <v>120</v>
      </c>
      <c r="U314" s="13">
        <f t="shared" si="55"/>
        <v>1.3199999999999998</v>
      </c>
      <c r="V314" s="14">
        <v>0</v>
      </c>
      <c r="W314" s="13">
        <f>1.05*4</f>
        <v>4.2</v>
      </c>
      <c r="X314" s="13">
        <f t="shared" si="54"/>
        <v>2.8800000000000003</v>
      </c>
      <c r="Y314" s="13">
        <f t="shared" si="56"/>
        <v>2.8800000000000003</v>
      </c>
      <c r="Z314" s="28" t="s">
        <v>365</v>
      </c>
    </row>
    <row r="315" spans="1:26" s="29" customFormat="1" ht="15">
      <c r="A315" s="14">
        <v>73</v>
      </c>
      <c r="B315" s="3" t="s">
        <v>231</v>
      </c>
      <c r="C315" s="67" t="s">
        <v>340</v>
      </c>
      <c r="D315" s="17">
        <v>0.8</v>
      </c>
      <c r="E315" s="13">
        <v>0.22</v>
      </c>
      <c r="F315" s="14">
        <v>120</v>
      </c>
      <c r="G315" s="13">
        <f t="shared" si="51"/>
        <v>0.5800000000000001</v>
      </c>
      <c r="H315" s="14">
        <v>0</v>
      </c>
      <c r="I315" s="13">
        <f>1.05*1.6</f>
        <v>1.6800000000000002</v>
      </c>
      <c r="J315" s="13">
        <f t="shared" si="53"/>
        <v>1.1</v>
      </c>
      <c r="K315" s="13">
        <f t="shared" si="57"/>
        <v>1.1</v>
      </c>
      <c r="L315" s="28" t="s">
        <v>365</v>
      </c>
      <c r="M315" s="20"/>
      <c r="N315" s="55">
        <v>73</v>
      </c>
      <c r="O315" s="56" t="s">
        <v>231</v>
      </c>
      <c r="P315" s="56" t="s">
        <v>340</v>
      </c>
      <c r="Q315" s="60">
        <v>0.456</v>
      </c>
      <c r="R315" s="13">
        <f t="shared" si="52"/>
        <v>1.256</v>
      </c>
      <c r="S315" s="13">
        <v>0.22</v>
      </c>
      <c r="T315" s="14">
        <v>120</v>
      </c>
      <c r="U315" s="13">
        <f t="shared" si="55"/>
        <v>1.036</v>
      </c>
      <c r="V315" s="14">
        <v>0</v>
      </c>
      <c r="W315" s="13">
        <f>1.05*1.6</f>
        <v>1.6800000000000002</v>
      </c>
      <c r="X315" s="13">
        <f t="shared" si="54"/>
        <v>0.6440000000000001</v>
      </c>
      <c r="Y315" s="13">
        <f t="shared" si="56"/>
        <v>0.6440000000000001</v>
      </c>
      <c r="Z315" s="28" t="s">
        <v>365</v>
      </c>
    </row>
    <row r="316" spans="1:26" s="29" customFormat="1" ht="15">
      <c r="A316" s="14">
        <v>74</v>
      </c>
      <c r="B316" s="3" t="s">
        <v>232</v>
      </c>
      <c r="C316" s="67" t="s">
        <v>338</v>
      </c>
      <c r="D316" s="17">
        <v>0.57</v>
      </c>
      <c r="E316" s="13">
        <v>0.46</v>
      </c>
      <c r="F316" s="14">
        <v>120</v>
      </c>
      <c r="G316" s="13">
        <f t="shared" si="51"/>
        <v>0.10999999999999993</v>
      </c>
      <c r="H316" s="14">
        <v>0</v>
      </c>
      <c r="I316" s="13">
        <f>1.05*2.5</f>
        <v>2.625</v>
      </c>
      <c r="J316" s="13">
        <f t="shared" si="53"/>
        <v>2.515</v>
      </c>
      <c r="K316" s="13">
        <f t="shared" si="57"/>
        <v>2.515</v>
      </c>
      <c r="L316" s="28" t="s">
        <v>365</v>
      </c>
      <c r="M316" s="20"/>
      <c r="N316" s="55">
        <v>74</v>
      </c>
      <c r="O316" s="56" t="s">
        <v>232</v>
      </c>
      <c r="P316" s="56" t="s">
        <v>338</v>
      </c>
      <c r="Q316" s="60">
        <v>0.044</v>
      </c>
      <c r="R316" s="13">
        <f t="shared" si="52"/>
        <v>0.614</v>
      </c>
      <c r="S316" s="13">
        <v>0.46</v>
      </c>
      <c r="T316" s="14">
        <v>120</v>
      </c>
      <c r="U316" s="13">
        <f t="shared" si="55"/>
        <v>0.15399999999999997</v>
      </c>
      <c r="V316" s="14">
        <v>0</v>
      </c>
      <c r="W316" s="13">
        <f>1.05*2.5</f>
        <v>2.625</v>
      </c>
      <c r="X316" s="13">
        <f t="shared" si="54"/>
        <v>2.471</v>
      </c>
      <c r="Y316" s="13">
        <f t="shared" si="56"/>
        <v>2.471</v>
      </c>
      <c r="Z316" s="28" t="s">
        <v>365</v>
      </c>
    </row>
    <row r="317" spans="1:26" s="29" customFormat="1" ht="15">
      <c r="A317" s="14">
        <v>75</v>
      </c>
      <c r="B317" s="3" t="s">
        <v>233</v>
      </c>
      <c r="C317" s="67" t="s">
        <v>336</v>
      </c>
      <c r="D317" s="79">
        <v>0.87</v>
      </c>
      <c r="E317" s="13">
        <v>0</v>
      </c>
      <c r="F317" s="14">
        <v>0</v>
      </c>
      <c r="G317" s="13">
        <f t="shared" si="51"/>
        <v>0.87</v>
      </c>
      <c r="H317" s="14">
        <v>0</v>
      </c>
      <c r="I317" s="13">
        <f>1.05*4</f>
        <v>4.2</v>
      </c>
      <c r="J317" s="13">
        <f t="shared" si="53"/>
        <v>3.33</v>
      </c>
      <c r="K317" s="13">
        <f t="shared" si="57"/>
        <v>3.33</v>
      </c>
      <c r="L317" s="28" t="s">
        <v>365</v>
      </c>
      <c r="M317" s="20"/>
      <c r="N317" s="55">
        <v>75</v>
      </c>
      <c r="O317" s="56" t="s">
        <v>233</v>
      </c>
      <c r="P317" s="56" t="s">
        <v>336</v>
      </c>
      <c r="Q317" s="60">
        <v>0.025</v>
      </c>
      <c r="R317" s="13">
        <f t="shared" si="52"/>
        <v>0.895</v>
      </c>
      <c r="S317" s="13">
        <v>0</v>
      </c>
      <c r="T317" s="14">
        <v>0</v>
      </c>
      <c r="U317" s="13">
        <f t="shared" si="55"/>
        <v>0.895</v>
      </c>
      <c r="V317" s="14">
        <v>0</v>
      </c>
      <c r="W317" s="13">
        <f>1.05*4</f>
        <v>4.2</v>
      </c>
      <c r="X317" s="13">
        <f t="shared" si="54"/>
        <v>3.305</v>
      </c>
      <c r="Y317" s="13">
        <f t="shared" si="56"/>
        <v>3.305</v>
      </c>
      <c r="Z317" s="28" t="s">
        <v>365</v>
      </c>
    </row>
    <row r="318" spans="1:26" s="29" customFormat="1" ht="15">
      <c r="A318" s="14">
        <v>76</v>
      </c>
      <c r="B318" s="3" t="s">
        <v>234</v>
      </c>
      <c r="C318" s="67" t="s">
        <v>325</v>
      </c>
      <c r="D318" s="17">
        <v>4.13</v>
      </c>
      <c r="E318" s="13">
        <v>0.46</v>
      </c>
      <c r="F318" s="14">
        <v>120</v>
      </c>
      <c r="G318" s="13">
        <f t="shared" si="51"/>
        <v>3.67</v>
      </c>
      <c r="H318" s="14">
        <v>0</v>
      </c>
      <c r="I318" s="13">
        <f>1.05*6.3</f>
        <v>6.615</v>
      </c>
      <c r="J318" s="13">
        <f t="shared" si="53"/>
        <v>2.9450000000000003</v>
      </c>
      <c r="K318" s="13">
        <f t="shared" si="57"/>
        <v>2.9450000000000003</v>
      </c>
      <c r="L318" s="28" t="s">
        <v>365</v>
      </c>
      <c r="M318" s="20"/>
      <c r="N318" s="55">
        <v>76</v>
      </c>
      <c r="O318" s="56" t="s">
        <v>234</v>
      </c>
      <c r="P318" s="56" t="s">
        <v>325</v>
      </c>
      <c r="Q318" s="60">
        <v>0.189</v>
      </c>
      <c r="R318" s="13">
        <f t="shared" si="52"/>
        <v>4.319</v>
      </c>
      <c r="S318" s="13">
        <v>0.46</v>
      </c>
      <c r="T318" s="14">
        <v>120</v>
      </c>
      <c r="U318" s="13">
        <f t="shared" si="55"/>
        <v>3.859</v>
      </c>
      <c r="V318" s="14">
        <v>0</v>
      </c>
      <c r="W318" s="13">
        <f>1.05*6.3</f>
        <v>6.615</v>
      </c>
      <c r="X318" s="13">
        <f t="shared" si="54"/>
        <v>2.7560000000000002</v>
      </c>
      <c r="Y318" s="13">
        <f t="shared" si="56"/>
        <v>2.7560000000000002</v>
      </c>
      <c r="Z318" s="28" t="s">
        <v>365</v>
      </c>
    </row>
    <row r="319" spans="1:26" s="29" customFormat="1" ht="15">
      <c r="A319" s="14">
        <v>77</v>
      </c>
      <c r="B319" s="3" t="s">
        <v>235</v>
      </c>
      <c r="C319" s="67" t="s">
        <v>326</v>
      </c>
      <c r="D319" s="17">
        <v>1.22</v>
      </c>
      <c r="E319" s="13">
        <v>0.51</v>
      </c>
      <c r="F319" s="14">
        <v>120</v>
      </c>
      <c r="G319" s="13">
        <f t="shared" si="51"/>
        <v>0.71</v>
      </c>
      <c r="H319" s="14">
        <v>0</v>
      </c>
      <c r="I319" s="13">
        <f>1.05*2.5</f>
        <v>2.625</v>
      </c>
      <c r="J319" s="13">
        <f t="shared" si="53"/>
        <v>1.915</v>
      </c>
      <c r="K319" s="13">
        <f t="shared" si="57"/>
        <v>1.915</v>
      </c>
      <c r="L319" s="28" t="s">
        <v>365</v>
      </c>
      <c r="M319" s="20"/>
      <c r="N319" s="55">
        <v>77</v>
      </c>
      <c r="O319" s="56" t="s">
        <v>235</v>
      </c>
      <c r="P319" s="56" t="s">
        <v>326</v>
      </c>
      <c r="Q319" s="60">
        <v>0.145</v>
      </c>
      <c r="R319" s="13">
        <f t="shared" si="52"/>
        <v>1.365</v>
      </c>
      <c r="S319" s="13">
        <v>0.51</v>
      </c>
      <c r="T319" s="14">
        <v>120</v>
      </c>
      <c r="U319" s="13">
        <f t="shared" si="55"/>
        <v>0.855</v>
      </c>
      <c r="V319" s="14">
        <v>0</v>
      </c>
      <c r="W319" s="13">
        <f>1.05*2.5</f>
        <v>2.625</v>
      </c>
      <c r="X319" s="13">
        <f t="shared" si="54"/>
        <v>1.77</v>
      </c>
      <c r="Y319" s="13">
        <f t="shared" si="56"/>
        <v>1.77</v>
      </c>
      <c r="Z319" s="28" t="s">
        <v>365</v>
      </c>
    </row>
    <row r="320" spans="1:26" s="29" customFormat="1" ht="15">
      <c r="A320" s="14">
        <v>78</v>
      </c>
      <c r="B320" s="3" t="s">
        <v>236</v>
      </c>
      <c r="C320" s="67" t="s">
        <v>340</v>
      </c>
      <c r="D320" s="17">
        <v>0.3</v>
      </c>
      <c r="E320" s="13">
        <v>0.17</v>
      </c>
      <c r="F320" s="14">
        <v>120</v>
      </c>
      <c r="G320" s="13">
        <f t="shared" si="51"/>
        <v>0.12999999999999998</v>
      </c>
      <c r="H320" s="14">
        <v>0</v>
      </c>
      <c r="I320" s="13">
        <f>1.05*1.6</f>
        <v>1.6800000000000002</v>
      </c>
      <c r="J320" s="13">
        <f t="shared" si="53"/>
        <v>1.5500000000000003</v>
      </c>
      <c r="K320" s="13">
        <f t="shared" si="57"/>
        <v>1.5500000000000003</v>
      </c>
      <c r="L320" s="28" t="s">
        <v>365</v>
      </c>
      <c r="M320" s="20"/>
      <c r="N320" s="55">
        <v>78</v>
      </c>
      <c r="O320" s="56" t="s">
        <v>236</v>
      </c>
      <c r="P320" s="56" t="s">
        <v>340</v>
      </c>
      <c r="Q320" s="60">
        <v>0.009</v>
      </c>
      <c r="R320" s="13">
        <f t="shared" si="52"/>
        <v>0.309</v>
      </c>
      <c r="S320" s="13">
        <v>0.17</v>
      </c>
      <c r="T320" s="14">
        <v>120</v>
      </c>
      <c r="U320" s="13">
        <f t="shared" si="55"/>
        <v>0.13899999999999998</v>
      </c>
      <c r="V320" s="14">
        <v>0</v>
      </c>
      <c r="W320" s="13">
        <f>1.05*1.6</f>
        <v>1.6800000000000002</v>
      </c>
      <c r="X320" s="13">
        <f t="shared" si="54"/>
        <v>1.5410000000000001</v>
      </c>
      <c r="Y320" s="13">
        <f t="shared" si="56"/>
        <v>1.5410000000000001</v>
      </c>
      <c r="Z320" s="28" t="s">
        <v>365</v>
      </c>
    </row>
    <row r="321" spans="1:26" s="29" customFormat="1" ht="15">
      <c r="A321" s="14">
        <v>79</v>
      </c>
      <c r="B321" s="3" t="s">
        <v>237</v>
      </c>
      <c r="C321" s="67" t="s">
        <v>336</v>
      </c>
      <c r="D321" s="17">
        <v>1.6</v>
      </c>
      <c r="E321" s="13">
        <v>0.7</v>
      </c>
      <c r="F321" s="14">
        <v>45</v>
      </c>
      <c r="G321" s="13">
        <f t="shared" si="51"/>
        <v>0.9000000000000001</v>
      </c>
      <c r="H321" s="14">
        <v>0</v>
      </c>
      <c r="I321" s="13">
        <f>1.05*4</f>
        <v>4.2</v>
      </c>
      <c r="J321" s="13">
        <f t="shared" si="53"/>
        <v>3.3</v>
      </c>
      <c r="K321" s="13">
        <f t="shared" si="57"/>
        <v>3.3</v>
      </c>
      <c r="L321" s="28" t="s">
        <v>365</v>
      </c>
      <c r="M321" s="20"/>
      <c r="N321" s="55">
        <v>79</v>
      </c>
      <c r="O321" s="56" t="s">
        <v>237</v>
      </c>
      <c r="P321" s="56" t="s">
        <v>336</v>
      </c>
      <c r="Q321" s="60"/>
      <c r="R321" s="13">
        <f t="shared" si="52"/>
        <v>1.6</v>
      </c>
      <c r="S321" s="13">
        <v>0.7</v>
      </c>
      <c r="T321" s="14">
        <v>45</v>
      </c>
      <c r="U321" s="13">
        <f t="shared" si="55"/>
        <v>0.9000000000000001</v>
      </c>
      <c r="V321" s="14">
        <v>0</v>
      </c>
      <c r="W321" s="13">
        <f>1.05*4</f>
        <v>4.2</v>
      </c>
      <c r="X321" s="13">
        <f t="shared" si="54"/>
        <v>3.3</v>
      </c>
      <c r="Y321" s="13">
        <f t="shared" si="56"/>
        <v>3.3</v>
      </c>
      <c r="Z321" s="28" t="s">
        <v>365</v>
      </c>
    </row>
    <row r="322" spans="1:26" s="29" customFormat="1" ht="15">
      <c r="A322" s="14">
        <v>80</v>
      </c>
      <c r="B322" s="3" t="s">
        <v>238</v>
      </c>
      <c r="C322" s="67" t="s">
        <v>326</v>
      </c>
      <c r="D322" s="17">
        <v>1.2</v>
      </c>
      <c r="E322" s="13">
        <v>1.69</v>
      </c>
      <c r="F322" s="14">
        <v>20</v>
      </c>
      <c r="G322" s="13">
        <f t="shared" si="51"/>
        <v>-0.49</v>
      </c>
      <c r="H322" s="14">
        <v>0</v>
      </c>
      <c r="I322" s="13">
        <f>1.05*2.5</f>
        <v>2.625</v>
      </c>
      <c r="J322" s="13">
        <f t="shared" si="53"/>
        <v>3.115</v>
      </c>
      <c r="K322" s="13">
        <f t="shared" si="57"/>
        <v>3.115</v>
      </c>
      <c r="L322" s="28" t="s">
        <v>365</v>
      </c>
      <c r="M322" s="20"/>
      <c r="N322" s="55">
        <v>80</v>
      </c>
      <c r="O322" s="56" t="s">
        <v>238</v>
      </c>
      <c r="P322" s="56" t="s">
        <v>326</v>
      </c>
      <c r="Q322" s="60"/>
      <c r="R322" s="13">
        <f t="shared" si="52"/>
        <v>1.2</v>
      </c>
      <c r="S322" s="13">
        <v>1.69</v>
      </c>
      <c r="T322" s="14">
        <v>20</v>
      </c>
      <c r="U322" s="13">
        <f t="shared" si="55"/>
        <v>-0.49</v>
      </c>
      <c r="V322" s="14">
        <v>0</v>
      </c>
      <c r="W322" s="13">
        <f>1.05*2.5</f>
        <v>2.625</v>
      </c>
      <c r="X322" s="13">
        <f t="shared" si="54"/>
        <v>3.115</v>
      </c>
      <c r="Y322" s="13">
        <f t="shared" si="56"/>
        <v>3.115</v>
      </c>
      <c r="Z322" s="28" t="s">
        <v>365</v>
      </c>
    </row>
    <row r="323" spans="1:26" s="29" customFormat="1" ht="15">
      <c r="A323" s="14">
        <v>81</v>
      </c>
      <c r="B323" s="3" t="s">
        <v>239</v>
      </c>
      <c r="C323" s="67" t="s">
        <v>340</v>
      </c>
      <c r="D323" s="17">
        <v>0.4</v>
      </c>
      <c r="E323" s="13">
        <v>0.38</v>
      </c>
      <c r="F323" s="14">
        <v>120</v>
      </c>
      <c r="G323" s="13">
        <f t="shared" si="51"/>
        <v>0.020000000000000018</v>
      </c>
      <c r="H323" s="14">
        <v>0</v>
      </c>
      <c r="I323" s="13">
        <f>1.05*1.6</f>
        <v>1.6800000000000002</v>
      </c>
      <c r="J323" s="13">
        <f t="shared" si="53"/>
        <v>1.6600000000000001</v>
      </c>
      <c r="K323" s="13">
        <f t="shared" si="57"/>
        <v>1.6600000000000001</v>
      </c>
      <c r="L323" s="28" t="s">
        <v>365</v>
      </c>
      <c r="M323" s="20"/>
      <c r="N323" s="55">
        <v>81</v>
      </c>
      <c r="O323" s="56" t="s">
        <v>239</v>
      </c>
      <c r="P323" s="56" t="s">
        <v>340</v>
      </c>
      <c r="Q323" s="60">
        <v>0.042</v>
      </c>
      <c r="R323" s="13">
        <f t="shared" si="52"/>
        <v>0.442</v>
      </c>
      <c r="S323" s="13">
        <v>0.38</v>
      </c>
      <c r="T323" s="14">
        <v>120</v>
      </c>
      <c r="U323" s="13">
        <f t="shared" si="55"/>
        <v>0.062</v>
      </c>
      <c r="V323" s="14">
        <v>0</v>
      </c>
      <c r="W323" s="13">
        <f>1.05*1.6</f>
        <v>1.6800000000000002</v>
      </c>
      <c r="X323" s="13">
        <f t="shared" si="54"/>
        <v>1.618</v>
      </c>
      <c r="Y323" s="13">
        <f t="shared" si="56"/>
        <v>1.618</v>
      </c>
      <c r="Z323" s="28" t="s">
        <v>365</v>
      </c>
    </row>
    <row r="324" spans="1:26" s="29" customFormat="1" ht="15">
      <c r="A324" s="14">
        <v>82</v>
      </c>
      <c r="B324" s="3" t="s">
        <v>240</v>
      </c>
      <c r="C324" s="67" t="s">
        <v>338</v>
      </c>
      <c r="D324" s="17">
        <v>3.33</v>
      </c>
      <c r="E324" s="13">
        <v>3.5</v>
      </c>
      <c r="F324" s="14">
        <v>0</v>
      </c>
      <c r="G324" s="13">
        <f t="shared" si="51"/>
        <v>-0.16999999999999993</v>
      </c>
      <c r="H324" s="14">
        <v>0</v>
      </c>
      <c r="I324" s="13">
        <f>1.05*2.5</f>
        <v>2.625</v>
      </c>
      <c r="J324" s="13">
        <f t="shared" si="53"/>
        <v>2.795</v>
      </c>
      <c r="K324" s="13">
        <f t="shared" si="57"/>
        <v>2.795</v>
      </c>
      <c r="L324" s="28" t="s">
        <v>365</v>
      </c>
      <c r="M324" s="20"/>
      <c r="N324" s="55">
        <v>82</v>
      </c>
      <c r="O324" s="56" t="s">
        <v>240</v>
      </c>
      <c r="P324" s="56" t="s">
        <v>338</v>
      </c>
      <c r="Q324" s="60">
        <v>0.115</v>
      </c>
      <c r="R324" s="13">
        <f t="shared" si="52"/>
        <v>3.4450000000000003</v>
      </c>
      <c r="S324" s="13">
        <v>3.5</v>
      </c>
      <c r="T324" s="14">
        <v>0</v>
      </c>
      <c r="U324" s="13">
        <f t="shared" si="55"/>
        <v>-0.054999999999999716</v>
      </c>
      <c r="V324" s="14">
        <v>0</v>
      </c>
      <c r="W324" s="13">
        <f>1.05*2.5</f>
        <v>2.625</v>
      </c>
      <c r="X324" s="13">
        <f t="shared" si="54"/>
        <v>2.6799999999999997</v>
      </c>
      <c r="Y324" s="13">
        <f t="shared" si="56"/>
        <v>2.6799999999999997</v>
      </c>
      <c r="Z324" s="28" t="s">
        <v>365</v>
      </c>
    </row>
    <row r="325" spans="1:26" s="29" customFormat="1" ht="15">
      <c r="A325" s="14">
        <v>83</v>
      </c>
      <c r="B325" s="3" t="s">
        <v>241</v>
      </c>
      <c r="C325" s="67" t="s">
        <v>326</v>
      </c>
      <c r="D325" s="17">
        <v>0.4</v>
      </c>
      <c r="E325" s="13">
        <v>0.26</v>
      </c>
      <c r="F325" s="14">
        <v>120</v>
      </c>
      <c r="G325" s="13">
        <f t="shared" si="51"/>
        <v>0.14</v>
      </c>
      <c r="H325" s="14">
        <v>0</v>
      </c>
      <c r="I325" s="13">
        <f>1.05*2.5</f>
        <v>2.625</v>
      </c>
      <c r="J325" s="13">
        <f t="shared" si="53"/>
        <v>2.485</v>
      </c>
      <c r="K325" s="13">
        <f t="shared" si="57"/>
        <v>2.485</v>
      </c>
      <c r="L325" s="28" t="s">
        <v>365</v>
      </c>
      <c r="M325" s="20"/>
      <c r="N325" s="55">
        <v>83</v>
      </c>
      <c r="O325" s="56" t="s">
        <v>241</v>
      </c>
      <c r="P325" s="56" t="s">
        <v>326</v>
      </c>
      <c r="Q325" s="60">
        <v>0.005</v>
      </c>
      <c r="R325" s="13">
        <f t="shared" si="52"/>
        <v>0.405</v>
      </c>
      <c r="S325" s="13">
        <v>0.26</v>
      </c>
      <c r="T325" s="14">
        <v>120</v>
      </c>
      <c r="U325" s="13">
        <f t="shared" si="55"/>
        <v>0.14500000000000002</v>
      </c>
      <c r="V325" s="14">
        <v>0</v>
      </c>
      <c r="W325" s="13">
        <f>1.05*2.5</f>
        <v>2.625</v>
      </c>
      <c r="X325" s="13">
        <f t="shared" si="54"/>
        <v>2.48</v>
      </c>
      <c r="Y325" s="13">
        <f t="shared" si="56"/>
        <v>2.48</v>
      </c>
      <c r="Z325" s="28" t="s">
        <v>365</v>
      </c>
    </row>
    <row r="326" spans="1:26" s="29" customFormat="1" ht="15">
      <c r="A326" s="14">
        <v>84</v>
      </c>
      <c r="B326" s="3" t="s">
        <v>242</v>
      </c>
      <c r="C326" s="67" t="s">
        <v>330</v>
      </c>
      <c r="D326" s="17">
        <v>12.57</v>
      </c>
      <c r="E326" s="13">
        <v>2.5</v>
      </c>
      <c r="F326" s="14">
        <v>0</v>
      </c>
      <c r="G326" s="13">
        <f t="shared" si="51"/>
        <v>10.07</v>
      </c>
      <c r="H326" s="14">
        <v>0</v>
      </c>
      <c r="I326" s="13">
        <f>1.05*10</f>
        <v>10.5</v>
      </c>
      <c r="J326" s="13">
        <f t="shared" si="53"/>
        <v>0.4299999999999997</v>
      </c>
      <c r="K326" s="13">
        <f t="shared" si="57"/>
        <v>0.4299999999999997</v>
      </c>
      <c r="L326" s="28" t="s">
        <v>365</v>
      </c>
      <c r="M326" s="20"/>
      <c r="N326" s="55">
        <v>84</v>
      </c>
      <c r="O326" s="56" t="s">
        <v>242</v>
      </c>
      <c r="P326" s="56" t="s">
        <v>330</v>
      </c>
      <c r="Q326" s="60">
        <v>0.01</v>
      </c>
      <c r="R326" s="13">
        <f t="shared" si="52"/>
        <v>12.58</v>
      </c>
      <c r="S326" s="13">
        <v>2.5</v>
      </c>
      <c r="T326" s="14">
        <v>0</v>
      </c>
      <c r="U326" s="13">
        <f t="shared" si="55"/>
        <v>10.08</v>
      </c>
      <c r="V326" s="14">
        <v>0</v>
      </c>
      <c r="W326" s="13">
        <f>1.05*10</f>
        <v>10.5</v>
      </c>
      <c r="X326" s="13">
        <f t="shared" si="54"/>
        <v>0.41999999999999993</v>
      </c>
      <c r="Y326" s="13">
        <f t="shared" si="56"/>
        <v>0.41999999999999993</v>
      </c>
      <c r="Z326" s="28" t="s">
        <v>365</v>
      </c>
    </row>
    <row r="327" spans="1:26" s="29" customFormat="1" ht="18.75" customHeight="1">
      <c r="A327" s="14">
        <v>85</v>
      </c>
      <c r="B327" s="3" t="s">
        <v>243</v>
      </c>
      <c r="C327" s="67" t="s">
        <v>336</v>
      </c>
      <c r="D327" s="17">
        <v>1.1</v>
      </c>
      <c r="E327" s="13">
        <v>1.67</v>
      </c>
      <c r="F327" s="14">
        <v>0</v>
      </c>
      <c r="G327" s="13">
        <f t="shared" si="51"/>
        <v>-0.5699999999999998</v>
      </c>
      <c r="H327" s="14">
        <v>0</v>
      </c>
      <c r="I327" s="13">
        <f>1.05*4</f>
        <v>4.2</v>
      </c>
      <c r="J327" s="13">
        <f t="shared" si="53"/>
        <v>4.77</v>
      </c>
      <c r="K327" s="13">
        <f t="shared" si="57"/>
        <v>4.77</v>
      </c>
      <c r="L327" s="28" t="s">
        <v>365</v>
      </c>
      <c r="M327" s="20"/>
      <c r="N327" s="55">
        <v>85</v>
      </c>
      <c r="O327" s="56" t="s">
        <v>243</v>
      </c>
      <c r="P327" s="56" t="s">
        <v>336</v>
      </c>
      <c r="Q327" s="60">
        <v>0.625</v>
      </c>
      <c r="R327" s="13">
        <f t="shared" si="52"/>
        <v>1.725</v>
      </c>
      <c r="S327" s="13">
        <v>1.67</v>
      </c>
      <c r="T327" s="14">
        <v>0</v>
      </c>
      <c r="U327" s="13">
        <f t="shared" si="55"/>
        <v>0.05500000000000016</v>
      </c>
      <c r="V327" s="14">
        <v>0</v>
      </c>
      <c r="W327" s="13">
        <f>1.05*4</f>
        <v>4.2</v>
      </c>
      <c r="X327" s="13">
        <f t="shared" si="54"/>
        <v>4.145</v>
      </c>
      <c r="Y327" s="13">
        <f t="shared" si="56"/>
        <v>4.145</v>
      </c>
      <c r="Z327" s="28" t="s">
        <v>365</v>
      </c>
    </row>
    <row r="328" spans="1:26" s="29" customFormat="1" ht="15">
      <c r="A328" s="14">
        <v>86</v>
      </c>
      <c r="B328" s="3" t="s">
        <v>244</v>
      </c>
      <c r="C328" s="67" t="s">
        <v>335</v>
      </c>
      <c r="D328" s="17">
        <v>0.9</v>
      </c>
      <c r="E328" s="13">
        <v>0.93</v>
      </c>
      <c r="F328" s="14">
        <v>45</v>
      </c>
      <c r="G328" s="13">
        <f t="shared" si="51"/>
        <v>-0.030000000000000027</v>
      </c>
      <c r="H328" s="14">
        <v>0</v>
      </c>
      <c r="I328" s="13">
        <f>1.05*1.6</f>
        <v>1.6800000000000002</v>
      </c>
      <c r="J328" s="13">
        <f t="shared" si="53"/>
        <v>1.7100000000000002</v>
      </c>
      <c r="K328" s="13">
        <f t="shared" si="57"/>
        <v>1.7100000000000002</v>
      </c>
      <c r="L328" s="28" t="s">
        <v>365</v>
      </c>
      <c r="M328" s="20"/>
      <c r="N328" s="55">
        <v>86</v>
      </c>
      <c r="O328" s="56" t="s">
        <v>244</v>
      </c>
      <c r="P328" s="56" t="s">
        <v>335</v>
      </c>
      <c r="Q328" s="60">
        <v>0.109</v>
      </c>
      <c r="R328" s="13">
        <f t="shared" si="52"/>
        <v>1.0090000000000001</v>
      </c>
      <c r="S328" s="13">
        <v>0.93</v>
      </c>
      <c r="T328" s="14">
        <v>45</v>
      </c>
      <c r="U328" s="13">
        <f t="shared" si="55"/>
        <v>0.07900000000000007</v>
      </c>
      <c r="V328" s="14">
        <v>0</v>
      </c>
      <c r="W328" s="13">
        <f>1.05*1.6</f>
        <v>1.6800000000000002</v>
      </c>
      <c r="X328" s="13">
        <f t="shared" si="54"/>
        <v>1.601</v>
      </c>
      <c r="Y328" s="13">
        <f t="shared" si="56"/>
        <v>1.601</v>
      </c>
      <c r="Z328" s="28" t="s">
        <v>365</v>
      </c>
    </row>
    <row r="329" spans="1:26" s="29" customFormat="1" ht="15">
      <c r="A329" s="14">
        <v>87</v>
      </c>
      <c r="B329" s="3" t="s">
        <v>245</v>
      </c>
      <c r="C329" s="67" t="s">
        <v>325</v>
      </c>
      <c r="D329" s="17">
        <v>2.19</v>
      </c>
      <c r="E329" s="13">
        <v>2.69</v>
      </c>
      <c r="F329" s="14">
        <v>80</v>
      </c>
      <c r="G329" s="13">
        <f t="shared" si="51"/>
        <v>-0.5</v>
      </c>
      <c r="H329" s="14">
        <v>0</v>
      </c>
      <c r="I329" s="13">
        <f>1.05*6.3</f>
        <v>6.615</v>
      </c>
      <c r="J329" s="13">
        <f t="shared" si="53"/>
        <v>7.115</v>
      </c>
      <c r="K329" s="13">
        <f t="shared" si="57"/>
        <v>7.115</v>
      </c>
      <c r="L329" s="28" t="s">
        <v>365</v>
      </c>
      <c r="M329" s="20"/>
      <c r="N329" s="55">
        <v>87</v>
      </c>
      <c r="O329" s="56" t="s">
        <v>245</v>
      </c>
      <c r="P329" s="56" t="s">
        <v>325</v>
      </c>
      <c r="Q329" s="60">
        <v>0.077</v>
      </c>
      <c r="R329" s="13">
        <f t="shared" si="52"/>
        <v>2.267</v>
      </c>
      <c r="S329" s="13">
        <v>2.69</v>
      </c>
      <c r="T329" s="14">
        <v>80</v>
      </c>
      <c r="U329" s="13">
        <f t="shared" si="55"/>
        <v>-0.42300000000000004</v>
      </c>
      <c r="V329" s="14">
        <v>0</v>
      </c>
      <c r="W329" s="13">
        <f>1.05*6.3</f>
        <v>6.615</v>
      </c>
      <c r="X329" s="13">
        <f t="shared" si="54"/>
        <v>7.038</v>
      </c>
      <c r="Y329" s="13">
        <f t="shared" si="56"/>
        <v>7.038</v>
      </c>
      <c r="Z329" s="28" t="s">
        <v>365</v>
      </c>
    </row>
    <row r="330" spans="1:26" s="29" customFormat="1" ht="15">
      <c r="A330" s="14">
        <v>88</v>
      </c>
      <c r="B330" s="3" t="s">
        <v>246</v>
      </c>
      <c r="C330" s="67" t="s">
        <v>341</v>
      </c>
      <c r="D330" s="79">
        <v>0.68</v>
      </c>
      <c r="E330" s="13">
        <v>0.5</v>
      </c>
      <c r="F330" s="14">
        <v>120</v>
      </c>
      <c r="G330" s="13">
        <f t="shared" si="51"/>
        <v>0.18000000000000005</v>
      </c>
      <c r="H330" s="14">
        <v>0</v>
      </c>
      <c r="I330" s="13">
        <f>1.05*1.8</f>
        <v>1.8900000000000001</v>
      </c>
      <c r="J330" s="13">
        <f t="shared" si="53"/>
        <v>1.71</v>
      </c>
      <c r="K330" s="13">
        <f t="shared" si="57"/>
        <v>1.71</v>
      </c>
      <c r="L330" s="28" t="s">
        <v>365</v>
      </c>
      <c r="M330" s="20"/>
      <c r="N330" s="55">
        <v>88</v>
      </c>
      <c r="O330" s="56" t="s">
        <v>246</v>
      </c>
      <c r="P330" s="56" t="s">
        <v>341</v>
      </c>
      <c r="Q330" s="60"/>
      <c r="R330" s="13">
        <f t="shared" si="52"/>
        <v>0.68</v>
      </c>
      <c r="S330" s="13">
        <v>0.5</v>
      </c>
      <c r="T330" s="14">
        <v>120</v>
      </c>
      <c r="U330" s="13">
        <f t="shared" si="55"/>
        <v>0.18000000000000005</v>
      </c>
      <c r="V330" s="14">
        <v>0</v>
      </c>
      <c r="W330" s="13">
        <f>1.05*1.8</f>
        <v>1.8900000000000001</v>
      </c>
      <c r="X330" s="13">
        <f t="shared" si="54"/>
        <v>1.71</v>
      </c>
      <c r="Y330" s="13">
        <f t="shared" si="56"/>
        <v>1.71</v>
      </c>
      <c r="Z330" s="28" t="s">
        <v>365</v>
      </c>
    </row>
    <row r="331" spans="1:26" s="29" customFormat="1" ht="15">
      <c r="A331" s="14">
        <v>89</v>
      </c>
      <c r="B331" s="3" t="s">
        <v>80</v>
      </c>
      <c r="C331" s="67" t="s">
        <v>340</v>
      </c>
      <c r="D331" s="79">
        <v>0.29</v>
      </c>
      <c r="E331" s="13">
        <v>0.52</v>
      </c>
      <c r="F331" s="14">
        <v>120</v>
      </c>
      <c r="G331" s="13">
        <f t="shared" si="51"/>
        <v>-0.23000000000000004</v>
      </c>
      <c r="H331" s="14">
        <v>0</v>
      </c>
      <c r="I331" s="13">
        <f>1.05*1.6</f>
        <v>1.6800000000000002</v>
      </c>
      <c r="J331" s="13">
        <f t="shared" si="53"/>
        <v>1.9100000000000001</v>
      </c>
      <c r="K331" s="13">
        <f t="shared" si="57"/>
        <v>1.9100000000000001</v>
      </c>
      <c r="L331" s="28" t="s">
        <v>365</v>
      </c>
      <c r="M331" s="20"/>
      <c r="N331" s="55">
        <v>89</v>
      </c>
      <c r="O331" s="56" t="s">
        <v>80</v>
      </c>
      <c r="P331" s="56" t="s">
        <v>340</v>
      </c>
      <c r="Q331" s="60">
        <v>0.015</v>
      </c>
      <c r="R331" s="13">
        <f t="shared" si="52"/>
        <v>0.305</v>
      </c>
      <c r="S331" s="13">
        <v>0.52</v>
      </c>
      <c r="T331" s="14">
        <v>120</v>
      </c>
      <c r="U331" s="13">
        <f t="shared" si="55"/>
        <v>-0.21500000000000002</v>
      </c>
      <c r="V331" s="14">
        <v>0</v>
      </c>
      <c r="W331" s="13">
        <f>1.05*1.6</f>
        <v>1.6800000000000002</v>
      </c>
      <c r="X331" s="13">
        <f t="shared" si="54"/>
        <v>1.8950000000000002</v>
      </c>
      <c r="Y331" s="13">
        <f t="shared" si="56"/>
        <v>1.8950000000000002</v>
      </c>
      <c r="Z331" s="28" t="s">
        <v>365</v>
      </c>
    </row>
    <row r="332" spans="1:27" s="32" customFormat="1" ht="15">
      <c r="A332" s="14">
        <v>90</v>
      </c>
      <c r="B332" s="3" t="s">
        <v>247</v>
      </c>
      <c r="C332" s="67" t="s">
        <v>330</v>
      </c>
      <c r="D332" s="17">
        <v>16.7</v>
      </c>
      <c r="E332" s="13">
        <v>6.25</v>
      </c>
      <c r="F332" s="14">
        <v>20</v>
      </c>
      <c r="G332" s="13">
        <f t="shared" si="51"/>
        <v>10.45</v>
      </c>
      <c r="H332" s="14">
        <v>0</v>
      </c>
      <c r="I332" s="13">
        <f>1.05*10</f>
        <v>10.5</v>
      </c>
      <c r="J332" s="13">
        <f t="shared" si="53"/>
        <v>0.05000000000000071</v>
      </c>
      <c r="K332" s="13">
        <f t="shared" si="57"/>
        <v>0.05000000000000071</v>
      </c>
      <c r="L332" s="28" t="s">
        <v>365</v>
      </c>
      <c r="M332" s="20"/>
      <c r="N332" s="57">
        <v>90</v>
      </c>
      <c r="O332" s="34" t="s">
        <v>247</v>
      </c>
      <c r="P332" s="34" t="s">
        <v>330</v>
      </c>
      <c r="Q332" s="35">
        <v>0.409</v>
      </c>
      <c r="R332" s="58">
        <f t="shared" si="52"/>
        <v>17.108999999999998</v>
      </c>
      <c r="S332" s="58">
        <v>6.25</v>
      </c>
      <c r="T332" s="36">
        <v>20</v>
      </c>
      <c r="U332" s="58">
        <f t="shared" si="55"/>
        <v>10.858999999999998</v>
      </c>
      <c r="V332" s="36">
        <v>0</v>
      </c>
      <c r="W332" s="58">
        <f>1.05*10</f>
        <v>10.5</v>
      </c>
      <c r="X332" s="58">
        <f t="shared" si="54"/>
        <v>-0.3589999999999982</v>
      </c>
      <c r="Y332" s="58">
        <f t="shared" si="56"/>
        <v>-0.3589999999999982</v>
      </c>
      <c r="Z332" s="59" t="s">
        <v>366</v>
      </c>
      <c r="AA332" s="29"/>
    </row>
    <row r="333" spans="1:26" s="29" customFormat="1" ht="15">
      <c r="A333" s="14">
        <v>91</v>
      </c>
      <c r="B333" s="3" t="s">
        <v>248</v>
      </c>
      <c r="C333" s="67" t="s">
        <v>342</v>
      </c>
      <c r="D333" s="17">
        <v>0.29</v>
      </c>
      <c r="E333" s="13">
        <v>0</v>
      </c>
      <c r="F333" s="14">
        <v>0</v>
      </c>
      <c r="G333" s="13">
        <f t="shared" si="51"/>
        <v>0.29</v>
      </c>
      <c r="H333" s="14">
        <v>0</v>
      </c>
      <c r="I333" s="13">
        <f>1.05*4</f>
        <v>4.2</v>
      </c>
      <c r="J333" s="13">
        <f t="shared" si="53"/>
        <v>3.91</v>
      </c>
      <c r="K333" s="13">
        <f t="shared" si="57"/>
        <v>3.91</v>
      </c>
      <c r="L333" s="28" t="s">
        <v>365</v>
      </c>
      <c r="M333" s="20"/>
      <c r="N333" s="55">
        <v>91</v>
      </c>
      <c r="O333" s="56" t="s">
        <v>248</v>
      </c>
      <c r="P333" s="56" t="s">
        <v>342</v>
      </c>
      <c r="Q333" s="60"/>
      <c r="R333" s="13">
        <f t="shared" si="52"/>
        <v>0.29</v>
      </c>
      <c r="S333" s="13">
        <v>0</v>
      </c>
      <c r="T333" s="14">
        <v>0</v>
      </c>
      <c r="U333" s="13">
        <f t="shared" si="55"/>
        <v>0.29</v>
      </c>
      <c r="V333" s="14">
        <v>0</v>
      </c>
      <c r="W333" s="13">
        <f>1.05*4</f>
        <v>4.2</v>
      </c>
      <c r="X333" s="13">
        <f t="shared" si="54"/>
        <v>3.91</v>
      </c>
      <c r="Y333" s="13">
        <f t="shared" si="56"/>
        <v>3.91</v>
      </c>
      <c r="Z333" s="28" t="s">
        <v>365</v>
      </c>
    </row>
    <row r="334" spans="1:26" s="29" customFormat="1" ht="28.5">
      <c r="A334" s="14">
        <v>92</v>
      </c>
      <c r="B334" s="3" t="s">
        <v>249</v>
      </c>
      <c r="C334" s="67" t="s">
        <v>325</v>
      </c>
      <c r="D334" s="17">
        <v>3.31</v>
      </c>
      <c r="E334" s="13">
        <v>0.21</v>
      </c>
      <c r="F334" s="14">
        <v>120</v>
      </c>
      <c r="G334" s="13">
        <f t="shared" si="51"/>
        <v>3.1</v>
      </c>
      <c r="H334" s="14">
        <v>0</v>
      </c>
      <c r="I334" s="13">
        <f>1.05*6.3</f>
        <v>6.615</v>
      </c>
      <c r="J334" s="13">
        <f t="shared" si="53"/>
        <v>3.515</v>
      </c>
      <c r="K334" s="13">
        <f t="shared" si="57"/>
        <v>3.515</v>
      </c>
      <c r="L334" s="28" t="s">
        <v>365</v>
      </c>
      <c r="M334" s="20"/>
      <c r="N334" s="55">
        <v>92</v>
      </c>
      <c r="O334" s="56" t="s">
        <v>249</v>
      </c>
      <c r="P334" s="56" t="s">
        <v>325</v>
      </c>
      <c r="Q334" s="60">
        <v>0.083</v>
      </c>
      <c r="R334" s="13">
        <f t="shared" si="52"/>
        <v>3.3930000000000002</v>
      </c>
      <c r="S334" s="13">
        <v>0.21</v>
      </c>
      <c r="T334" s="14">
        <v>120</v>
      </c>
      <c r="U334" s="13">
        <f t="shared" si="55"/>
        <v>3.1830000000000003</v>
      </c>
      <c r="V334" s="14">
        <v>0</v>
      </c>
      <c r="W334" s="13">
        <f>1.05*6.3</f>
        <v>6.615</v>
      </c>
      <c r="X334" s="13">
        <f t="shared" si="54"/>
        <v>3.432</v>
      </c>
      <c r="Y334" s="13">
        <f t="shared" si="56"/>
        <v>3.432</v>
      </c>
      <c r="Z334" s="28" t="s">
        <v>365</v>
      </c>
    </row>
    <row r="335" spans="1:26" s="29" customFormat="1" ht="15">
      <c r="A335" s="14">
        <v>93</v>
      </c>
      <c r="B335" s="3" t="s">
        <v>250</v>
      </c>
      <c r="C335" s="67" t="s">
        <v>343</v>
      </c>
      <c r="D335" s="17">
        <v>2.66</v>
      </c>
      <c r="E335" s="13">
        <v>1.14</v>
      </c>
      <c r="F335" s="14">
        <v>80</v>
      </c>
      <c r="G335" s="13">
        <f t="shared" si="51"/>
        <v>1.5200000000000002</v>
      </c>
      <c r="H335" s="14">
        <v>0</v>
      </c>
      <c r="I335" s="13">
        <f>1.05*3.2</f>
        <v>3.3600000000000003</v>
      </c>
      <c r="J335" s="13">
        <f t="shared" si="53"/>
        <v>1.84</v>
      </c>
      <c r="K335" s="13">
        <f t="shared" si="57"/>
        <v>1.84</v>
      </c>
      <c r="L335" s="28" t="s">
        <v>365</v>
      </c>
      <c r="M335" s="20"/>
      <c r="N335" s="55">
        <v>93</v>
      </c>
      <c r="O335" s="56" t="s">
        <v>250</v>
      </c>
      <c r="P335" s="56" t="s">
        <v>343</v>
      </c>
      <c r="Q335" s="60">
        <v>0.5</v>
      </c>
      <c r="R335" s="13">
        <f t="shared" si="52"/>
        <v>3.16</v>
      </c>
      <c r="S335" s="13">
        <v>1.14</v>
      </c>
      <c r="T335" s="14">
        <v>80</v>
      </c>
      <c r="U335" s="13">
        <f t="shared" si="55"/>
        <v>2.0200000000000005</v>
      </c>
      <c r="V335" s="14">
        <v>0</v>
      </c>
      <c r="W335" s="13">
        <f>1.05*3.2</f>
        <v>3.3600000000000003</v>
      </c>
      <c r="X335" s="13">
        <f t="shared" si="54"/>
        <v>1.3399999999999999</v>
      </c>
      <c r="Y335" s="13">
        <f t="shared" si="56"/>
        <v>1.3399999999999999</v>
      </c>
      <c r="Z335" s="28" t="s">
        <v>365</v>
      </c>
    </row>
    <row r="336" spans="1:26" s="29" customFormat="1" ht="15">
      <c r="A336" s="14">
        <v>94</v>
      </c>
      <c r="B336" s="3" t="s">
        <v>251</v>
      </c>
      <c r="C336" s="67" t="s">
        <v>344</v>
      </c>
      <c r="D336" s="17">
        <v>3.45</v>
      </c>
      <c r="E336" s="13">
        <v>1.56</v>
      </c>
      <c r="F336" s="14">
        <v>80</v>
      </c>
      <c r="G336" s="13">
        <f t="shared" si="51"/>
        <v>1.8900000000000001</v>
      </c>
      <c r="H336" s="14">
        <v>0</v>
      </c>
      <c r="I336" s="13">
        <f>1.05*4</f>
        <v>4.2</v>
      </c>
      <c r="J336" s="13">
        <f t="shared" si="53"/>
        <v>2.31</v>
      </c>
      <c r="K336" s="13">
        <f t="shared" si="57"/>
        <v>2.31</v>
      </c>
      <c r="L336" s="28" t="s">
        <v>365</v>
      </c>
      <c r="M336" s="20"/>
      <c r="N336" s="57">
        <v>94</v>
      </c>
      <c r="O336" s="34" t="s">
        <v>251</v>
      </c>
      <c r="P336" s="34" t="s">
        <v>344</v>
      </c>
      <c r="Q336" s="35">
        <v>3.77</v>
      </c>
      <c r="R336" s="58">
        <f t="shared" si="52"/>
        <v>7.220000000000001</v>
      </c>
      <c r="S336" s="58">
        <v>1.56</v>
      </c>
      <c r="T336" s="36">
        <v>80</v>
      </c>
      <c r="U336" s="58">
        <f t="shared" si="55"/>
        <v>5.66</v>
      </c>
      <c r="V336" s="36">
        <v>0</v>
      </c>
      <c r="W336" s="58">
        <f>1.05*4</f>
        <v>4.2</v>
      </c>
      <c r="X336" s="58">
        <f t="shared" si="54"/>
        <v>-1.46</v>
      </c>
      <c r="Y336" s="58">
        <f t="shared" si="56"/>
        <v>-1.46</v>
      </c>
      <c r="Z336" s="59" t="s">
        <v>366</v>
      </c>
    </row>
    <row r="337" spans="1:26" s="29" customFormat="1" ht="15">
      <c r="A337" s="14">
        <v>95</v>
      </c>
      <c r="B337" s="3" t="s">
        <v>252</v>
      </c>
      <c r="C337" s="67" t="s">
        <v>338</v>
      </c>
      <c r="D337" s="17">
        <v>0.41</v>
      </c>
      <c r="E337" s="13">
        <v>0.24</v>
      </c>
      <c r="F337" s="14">
        <v>120</v>
      </c>
      <c r="G337" s="13">
        <f t="shared" si="51"/>
        <v>0.16999999999999998</v>
      </c>
      <c r="H337" s="14">
        <v>0</v>
      </c>
      <c r="I337" s="13">
        <f>1.05*2.5</f>
        <v>2.625</v>
      </c>
      <c r="J337" s="13">
        <f t="shared" si="53"/>
        <v>2.455</v>
      </c>
      <c r="K337" s="13">
        <f t="shared" si="57"/>
        <v>2.455</v>
      </c>
      <c r="L337" s="28" t="s">
        <v>365</v>
      </c>
      <c r="M337" s="20"/>
      <c r="N337" s="55">
        <v>95</v>
      </c>
      <c r="O337" s="56" t="s">
        <v>252</v>
      </c>
      <c r="P337" s="56" t="s">
        <v>338</v>
      </c>
      <c r="Q337" s="60"/>
      <c r="R337" s="13">
        <f t="shared" si="52"/>
        <v>0.41</v>
      </c>
      <c r="S337" s="13">
        <v>0.24</v>
      </c>
      <c r="T337" s="14">
        <v>120</v>
      </c>
      <c r="U337" s="13">
        <f t="shared" si="55"/>
        <v>0.16999999999999998</v>
      </c>
      <c r="V337" s="14">
        <v>0</v>
      </c>
      <c r="W337" s="13">
        <f>1.05*2.5</f>
        <v>2.625</v>
      </c>
      <c r="X337" s="13">
        <f t="shared" si="54"/>
        <v>2.455</v>
      </c>
      <c r="Y337" s="13">
        <f t="shared" si="56"/>
        <v>2.455</v>
      </c>
      <c r="Z337" s="28" t="s">
        <v>365</v>
      </c>
    </row>
    <row r="338" spans="1:26" s="29" customFormat="1" ht="15">
      <c r="A338" s="14">
        <v>96</v>
      </c>
      <c r="B338" s="3" t="s">
        <v>253</v>
      </c>
      <c r="C338" s="67" t="s">
        <v>341</v>
      </c>
      <c r="D338" s="17">
        <v>1.6</v>
      </c>
      <c r="E338" s="13">
        <v>0.42</v>
      </c>
      <c r="F338" s="14">
        <v>120</v>
      </c>
      <c r="G338" s="13">
        <f t="shared" si="51"/>
        <v>1.1800000000000002</v>
      </c>
      <c r="H338" s="14">
        <v>0</v>
      </c>
      <c r="I338" s="13">
        <f>1.05*1.8</f>
        <v>1.8900000000000001</v>
      </c>
      <c r="J338" s="13">
        <f t="shared" si="53"/>
        <v>0.71</v>
      </c>
      <c r="K338" s="13">
        <f t="shared" si="57"/>
        <v>0.71</v>
      </c>
      <c r="L338" s="28" t="s">
        <v>365</v>
      </c>
      <c r="M338" s="20"/>
      <c r="N338" s="55">
        <v>96</v>
      </c>
      <c r="O338" s="56" t="s">
        <v>253</v>
      </c>
      <c r="P338" s="56" t="s">
        <v>341</v>
      </c>
      <c r="Q338" s="60">
        <v>0.164</v>
      </c>
      <c r="R338" s="13">
        <f t="shared" si="52"/>
        <v>1.764</v>
      </c>
      <c r="S338" s="13">
        <v>0.42</v>
      </c>
      <c r="T338" s="14">
        <v>120</v>
      </c>
      <c r="U338" s="13">
        <f t="shared" si="55"/>
        <v>1.344</v>
      </c>
      <c r="V338" s="14">
        <v>0</v>
      </c>
      <c r="W338" s="13">
        <f>1.05*1.8</f>
        <v>1.8900000000000001</v>
      </c>
      <c r="X338" s="13">
        <f t="shared" si="54"/>
        <v>0.546</v>
      </c>
      <c r="Y338" s="13">
        <f t="shared" si="56"/>
        <v>0.546</v>
      </c>
      <c r="Z338" s="28" t="s">
        <v>365</v>
      </c>
    </row>
    <row r="339" spans="1:26" s="29" customFormat="1" ht="15">
      <c r="A339" s="14">
        <v>97</v>
      </c>
      <c r="B339" s="3" t="s">
        <v>254</v>
      </c>
      <c r="C339" s="67" t="s">
        <v>326</v>
      </c>
      <c r="D339" s="17">
        <v>0.88</v>
      </c>
      <c r="E339" s="13">
        <v>0.6</v>
      </c>
      <c r="F339" s="14">
        <v>120</v>
      </c>
      <c r="G339" s="13">
        <f t="shared" si="51"/>
        <v>0.28</v>
      </c>
      <c r="H339" s="14">
        <v>0</v>
      </c>
      <c r="I339" s="13">
        <f>1.05*2.5</f>
        <v>2.625</v>
      </c>
      <c r="J339" s="13">
        <f t="shared" si="53"/>
        <v>2.3449999999999998</v>
      </c>
      <c r="K339" s="13">
        <f t="shared" si="57"/>
        <v>2.3449999999999998</v>
      </c>
      <c r="L339" s="28" t="s">
        <v>365</v>
      </c>
      <c r="M339" s="20"/>
      <c r="N339" s="55">
        <v>97</v>
      </c>
      <c r="O339" s="56" t="s">
        <v>254</v>
      </c>
      <c r="P339" s="56" t="s">
        <v>326</v>
      </c>
      <c r="Q339" s="60">
        <v>0.967</v>
      </c>
      <c r="R339" s="13">
        <f t="shared" si="52"/>
        <v>1.847</v>
      </c>
      <c r="S339" s="13">
        <v>0.6</v>
      </c>
      <c r="T339" s="14">
        <v>120</v>
      </c>
      <c r="U339" s="13">
        <f t="shared" si="55"/>
        <v>1.2469999999999999</v>
      </c>
      <c r="V339" s="14">
        <v>0</v>
      </c>
      <c r="W339" s="13">
        <f>1.05*2.5</f>
        <v>2.625</v>
      </c>
      <c r="X339" s="13">
        <f t="shared" si="54"/>
        <v>1.3780000000000001</v>
      </c>
      <c r="Y339" s="13">
        <f t="shared" si="56"/>
        <v>1.3780000000000001</v>
      </c>
      <c r="Z339" s="28" t="s">
        <v>365</v>
      </c>
    </row>
    <row r="340" spans="1:26" s="29" customFormat="1" ht="15">
      <c r="A340" s="14">
        <v>98</v>
      </c>
      <c r="B340" s="3" t="s">
        <v>255</v>
      </c>
      <c r="C340" s="67" t="s">
        <v>326</v>
      </c>
      <c r="D340" s="79">
        <v>0.22</v>
      </c>
      <c r="E340" s="13">
        <v>0.17</v>
      </c>
      <c r="F340" s="14">
        <v>120</v>
      </c>
      <c r="G340" s="13">
        <f t="shared" si="51"/>
        <v>0.04999999999999999</v>
      </c>
      <c r="H340" s="14">
        <v>0</v>
      </c>
      <c r="I340" s="13">
        <f>1.05*2.5</f>
        <v>2.625</v>
      </c>
      <c r="J340" s="13">
        <f t="shared" si="53"/>
        <v>2.575</v>
      </c>
      <c r="K340" s="13">
        <f t="shared" si="57"/>
        <v>2.575</v>
      </c>
      <c r="L340" s="28" t="s">
        <v>365</v>
      </c>
      <c r="M340" s="20"/>
      <c r="N340" s="55">
        <v>98</v>
      </c>
      <c r="O340" s="56" t="s">
        <v>255</v>
      </c>
      <c r="P340" s="56" t="s">
        <v>326</v>
      </c>
      <c r="Q340" s="60">
        <v>0.003</v>
      </c>
      <c r="R340" s="13">
        <f t="shared" si="52"/>
        <v>0.223</v>
      </c>
      <c r="S340" s="13">
        <v>0.17</v>
      </c>
      <c r="T340" s="14">
        <v>120</v>
      </c>
      <c r="U340" s="13">
        <f t="shared" si="55"/>
        <v>0.05299999999999999</v>
      </c>
      <c r="V340" s="14">
        <v>0</v>
      </c>
      <c r="W340" s="13">
        <f>1.05*2.5</f>
        <v>2.625</v>
      </c>
      <c r="X340" s="13">
        <f t="shared" si="54"/>
        <v>2.572</v>
      </c>
      <c r="Y340" s="13">
        <f t="shared" si="56"/>
        <v>2.572</v>
      </c>
      <c r="Z340" s="28" t="s">
        <v>365</v>
      </c>
    </row>
    <row r="341" spans="1:26" s="29" customFormat="1" ht="15">
      <c r="A341" s="14">
        <v>99</v>
      </c>
      <c r="B341" s="3" t="s">
        <v>256</v>
      </c>
      <c r="C341" s="67" t="s">
        <v>330</v>
      </c>
      <c r="D341" s="17">
        <v>5.143</v>
      </c>
      <c r="E341" s="13">
        <v>4.5</v>
      </c>
      <c r="F341" s="14">
        <v>80</v>
      </c>
      <c r="G341" s="13">
        <f t="shared" si="51"/>
        <v>0.6429999999999998</v>
      </c>
      <c r="H341" s="14">
        <v>0</v>
      </c>
      <c r="I341" s="13">
        <f>1.05*10</f>
        <v>10.5</v>
      </c>
      <c r="J341" s="13">
        <f t="shared" si="53"/>
        <v>9.857</v>
      </c>
      <c r="K341" s="13">
        <f t="shared" si="57"/>
        <v>9.857</v>
      </c>
      <c r="L341" s="28" t="s">
        <v>365</v>
      </c>
      <c r="M341" s="20"/>
      <c r="N341" s="55">
        <v>99</v>
      </c>
      <c r="O341" s="56" t="s">
        <v>256</v>
      </c>
      <c r="P341" s="56" t="s">
        <v>330</v>
      </c>
      <c r="Q341" s="60">
        <v>0.005</v>
      </c>
      <c r="R341" s="13">
        <f t="shared" si="52"/>
        <v>5.148</v>
      </c>
      <c r="S341" s="13">
        <v>4.5</v>
      </c>
      <c r="T341" s="14">
        <v>80</v>
      </c>
      <c r="U341" s="13">
        <f t="shared" si="55"/>
        <v>0.6479999999999997</v>
      </c>
      <c r="V341" s="14">
        <v>0</v>
      </c>
      <c r="W341" s="13">
        <f>1.05*10</f>
        <v>10.5</v>
      </c>
      <c r="X341" s="13">
        <f t="shared" si="54"/>
        <v>9.852</v>
      </c>
      <c r="Y341" s="13">
        <f t="shared" si="56"/>
        <v>9.852</v>
      </c>
      <c r="Z341" s="28" t="s">
        <v>365</v>
      </c>
    </row>
    <row r="342" spans="1:26" s="29" customFormat="1" ht="15">
      <c r="A342" s="14">
        <v>100</v>
      </c>
      <c r="B342" s="3" t="s">
        <v>257</v>
      </c>
      <c r="C342" s="67" t="s">
        <v>326</v>
      </c>
      <c r="D342" s="79">
        <v>0.17</v>
      </c>
      <c r="E342" s="13">
        <v>0.05</v>
      </c>
      <c r="F342" s="14">
        <v>120</v>
      </c>
      <c r="G342" s="13">
        <f t="shared" si="51"/>
        <v>0.12000000000000001</v>
      </c>
      <c r="H342" s="14">
        <v>0</v>
      </c>
      <c r="I342" s="13">
        <f>1.05*2.5</f>
        <v>2.625</v>
      </c>
      <c r="J342" s="13">
        <f t="shared" si="53"/>
        <v>2.505</v>
      </c>
      <c r="K342" s="13">
        <f t="shared" si="57"/>
        <v>2.505</v>
      </c>
      <c r="L342" s="28" t="s">
        <v>365</v>
      </c>
      <c r="M342" s="20"/>
      <c r="N342" s="55">
        <v>100</v>
      </c>
      <c r="O342" s="56" t="s">
        <v>257</v>
      </c>
      <c r="P342" s="56" t="s">
        <v>326</v>
      </c>
      <c r="Q342" s="60">
        <v>0.009</v>
      </c>
      <c r="R342" s="13">
        <f t="shared" si="52"/>
        <v>0.17900000000000002</v>
      </c>
      <c r="S342" s="13">
        <v>0.05</v>
      </c>
      <c r="T342" s="14">
        <v>120</v>
      </c>
      <c r="U342" s="13">
        <f t="shared" si="55"/>
        <v>0.129</v>
      </c>
      <c r="V342" s="14">
        <v>0</v>
      </c>
      <c r="W342" s="13">
        <f>1.05*2.5</f>
        <v>2.625</v>
      </c>
      <c r="X342" s="13">
        <f t="shared" si="54"/>
        <v>2.496</v>
      </c>
      <c r="Y342" s="13">
        <f t="shared" si="56"/>
        <v>2.496</v>
      </c>
      <c r="Z342" s="28" t="s">
        <v>365</v>
      </c>
    </row>
    <row r="343" spans="1:26" s="29" customFormat="1" ht="15">
      <c r="A343" s="14">
        <v>101</v>
      </c>
      <c r="B343" s="3" t="s">
        <v>258</v>
      </c>
      <c r="C343" s="67" t="s">
        <v>326</v>
      </c>
      <c r="D343" s="79">
        <v>0.67</v>
      </c>
      <c r="E343" s="13">
        <v>0.25</v>
      </c>
      <c r="F343" s="14">
        <v>120</v>
      </c>
      <c r="G343" s="13">
        <f t="shared" si="51"/>
        <v>0.42000000000000004</v>
      </c>
      <c r="H343" s="14">
        <v>0</v>
      </c>
      <c r="I343" s="13">
        <f>1.05*2.5</f>
        <v>2.625</v>
      </c>
      <c r="J343" s="13">
        <f t="shared" si="53"/>
        <v>2.205</v>
      </c>
      <c r="K343" s="13">
        <f t="shared" si="57"/>
        <v>2.205</v>
      </c>
      <c r="L343" s="28" t="s">
        <v>365</v>
      </c>
      <c r="M343" s="20"/>
      <c r="N343" s="55">
        <v>101</v>
      </c>
      <c r="O343" s="56" t="s">
        <v>258</v>
      </c>
      <c r="P343" s="56" t="s">
        <v>326</v>
      </c>
      <c r="Q343" s="60">
        <v>1.11</v>
      </c>
      <c r="R343" s="13">
        <f t="shared" si="52"/>
        <v>1.7800000000000002</v>
      </c>
      <c r="S343" s="13">
        <v>0.25</v>
      </c>
      <c r="T343" s="14">
        <v>120</v>
      </c>
      <c r="U343" s="13">
        <f t="shared" si="55"/>
        <v>1.5300000000000002</v>
      </c>
      <c r="V343" s="14">
        <v>0</v>
      </c>
      <c r="W343" s="13">
        <f>1.05*2.5</f>
        <v>2.625</v>
      </c>
      <c r="X343" s="13">
        <f t="shared" si="54"/>
        <v>1.0949999999999998</v>
      </c>
      <c r="Y343" s="13">
        <f t="shared" si="56"/>
        <v>1.0949999999999998</v>
      </c>
      <c r="Z343" s="28" t="s">
        <v>365</v>
      </c>
    </row>
    <row r="344" spans="1:26" s="29" customFormat="1" ht="15">
      <c r="A344" s="14">
        <v>102</v>
      </c>
      <c r="B344" s="3" t="s">
        <v>259</v>
      </c>
      <c r="C344" s="67" t="s">
        <v>325</v>
      </c>
      <c r="D344" s="17">
        <v>2.83</v>
      </c>
      <c r="E344" s="13">
        <v>0.23</v>
      </c>
      <c r="F344" s="14">
        <v>120</v>
      </c>
      <c r="G344" s="13">
        <f t="shared" si="51"/>
        <v>2.6</v>
      </c>
      <c r="H344" s="14">
        <v>0</v>
      </c>
      <c r="I344" s="13">
        <f>1.05*6.3</f>
        <v>6.615</v>
      </c>
      <c r="J344" s="13">
        <f t="shared" si="53"/>
        <v>4.015000000000001</v>
      </c>
      <c r="K344" s="13">
        <f t="shared" si="57"/>
        <v>4.015000000000001</v>
      </c>
      <c r="L344" s="28" t="s">
        <v>365</v>
      </c>
      <c r="M344" s="20"/>
      <c r="N344" s="55">
        <v>102</v>
      </c>
      <c r="O344" s="56" t="s">
        <v>259</v>
      </c>
      <c r="P344" s="56" t="s">
        <v>325</v>
      </c>
      <c r="Q344" s="60">
        <v>0.308</v>
      </c>
      <c r="R344" s="13">
        <f t="shared" si="52"/>
        <v>3.138</v>
      </c>
      <c r="S344" s="13">
        <v>0.23</v>
      </c>
      <c r="T344" s="14">
        <v>120</v>
      </c>
      <c r="U344" s="13">
        <f t="shared" si="55"/>
        <v>2.908</v>
      </c>
      <c r="V344" s="14">
        <v>0</v>
      </c>
      <c r="W344" s="13">
        <f>1.05*6.3</f>
        <v>6.615</v>
      </c>
      <c r="X344" s="13">
        <f t="shared" si="54"/>
        <v>3.7070000000000003</v>
      </c>
      <c r="Y344" s="13">
        <f t="shared" si="56"/>
        <v>3.7070000000000003</v>
      </c>
      <c r="Z344" s="28" t="s">
        <v>365</v>
      </c>
    </row>
    <row r="345" spans="1:26" s="29" customFormat="1" ht="15">
      <c r="A345" s="14">
        <v>103</v>
      </c>
      <c r="B345" s="3" t="s">
        <v>260</v>
      </c>
      <c r="C345" s="67" t="s">
        <v>336</v>
      </c>
      <c r="D345" s="17">
        <v>0.75</v>
      </c>
      <c r="E345" s="13">
        <v>1.59</v>
      </c>
      <c r="F345" s="14">
        <v>80</v>
      </c>
      <c r="G345" s="13">
        <f aca="true" t="shared" si="58" ref="G345:G394">D345-E345</f>
        <v>-0.8400000000000001</v>
      </c>
      <c r="H345" s="14">
        <v>0</v>
      </c>
      <c r="I345" s="13">
        <f>1.05*4</f>
        <v>4.2</v>
      </c>
      <c r="J345" s="13">
        <f t="shared" si="53"/>
        <v>5.04</v>
      </c>
      <c r="K345" s="13">
        <f t="shared" si="57"/>
        <v>5.04</v>
      </c>
      <c r="L345" s="28" t="s">
        <v>365</v>
      </c>
      <c r="M345" s="20"/>
      <c r="N345" s="55">
        <v>103</v>
      </c>
      <c r="O345" s="56" t="s">
        <v>260</v>
      </c>
      <c r="P345" s="56" t="s">
        <v>336</v>
      </c>
      <c r="Q345" s="60">
        <v>0.029</v>
      </c>
      <c r="R345" s="13">
        <f aca="true" t="shared" si="59" ref="R345:R394">Q345+D345</f>
        <v>0.779</v>
      </c>
      <c r="S345" s="13">
        <v>1.59</v>
      </c>
      <c r="T345" s="14">
        <v>80</v>
      </c>
      <c r="U345" s="13">
        <f t="shared" si="55"/>
        <v>-0.811</v>
      </c>
      <c r="V345" s="14">
        <v>0</v>
      </c>
      <c r="W345" s="13">
        <f>1.05*4</f>
        <v>4.2</v>
      </c>
      <c r="X345" s="13">
        <f t="shared" si="54"/>
        <v>5.011</v>
      </c>
      <c r="Y345" s="13">
        <f t="shared" si="56"/>
        <v>5.011</v>
      </c>
      <c r="Z345" s="28" t="s">
        <v>365</v>
      </c>
    </row>
    <row r="346" spans="1:26" s="29" customFormat="1" ht="15">
      <c r="A346" s="14">
        <v>104</v>
      </c>
      <c r="B346" s="3" t="s">
        <v>261</v>
      </c>
      <c r="C346" s="67" t="s">
        <v>326</v>
      </c>
      <c r="D346" s="17">
        <v>0.67</v>
      </c>
      <c r="E346" s="13">
        <v>0.08</v>
      </c>
      <c r="F346" s="14">
        <v>120</v>
      </c>
      <c r="G346" s="13">
        <f t="shared" si="58"/>
        <v>0.5900000000000001</v>
      </c>
      <c r="H346" s="14">
        <v>0</v>
      </c>
      <c r="I346" s="13">
        <f>1.05*2.5</f>
        <v>2.625</v>
      </c>
      <c r="J346" s="13">
        <f aca="true" t="shared" si="60" ref="J346:J394">I346-H346-G346</f>
        <v>2.035</v>
      </c>
      <c r="K346" s="13">
        <f t="shared" si="57"/>
        <v>2.035</v>
      </c>
      <c r="L346" s="28" t="s">
        <v>365</v>
      </c>
      <c r="M346" s="20"/>
      <c r="N346" s="55">
        <v>104</v>
      </c>
      <c r="O346" s="56" t="s">
        <v>261</v>
      </c>
      <c r="P346" s="56" t="s">
        <v>326</v>
      </c>
      <c r="Q346" s="60">
        <v>0.02</v>
      </c>
      <c r="R346" s="13">
        <f t="shared" si="59"/>
        <v>0.6900000000000001</v>
      </c>
      <c r="S346" s="13">
        <v>0.08</v>
      </c>
      <c r="T346" s="14">
        <v>120</v>
      </c>
      <c r="U346" s="13">
        <f t="shared" si="55"/>
        <v>0.6100000000000001</v>
      </c>
      <c r="V346" s="14">
        <v>0</v>
      </c>
      <c r="W346" s="13">
        <f>1.05*2.5</f>
        <v>2.625</v>
      </c>
      <c r="X346" s="13">
        <f aca="true" t="shared" si="61" ref="X346:X394">W346-V346-U346</f>
        <v>2.0149999999999997</v>
      </c>
      <c r="Y346" s="13">
        <f t="shared" si="56"/>
        <v>2.0149999999999997</v>
      </c>
      <c r="Z346" s="28" t="s">
        <v>365</v>
      </c>
    </row>
    <row r="347" spans="1:26" s="29" customFormat="1" ht="15">
      <c r="A347" s="14">
        <v>105</v>
      </c>
      <c r="B347" s="3" t="s">
        <v>262</v>
      </c>
      <c r="C347" s="67" t="s">
        <v>326</v>
      </c>
      <c r="D347" s="17">
        <v>0.41</v>
      </c>
      <c r="E347" s="13">
        <v>0.3</v>
      </c>
      <c r="F347" s="14">
        <v>120</v>
      </c>
      <c r="G347" s="13">
        <f t="shared" si="58"/>
        <v>0.10999999999999999</v>
      </c>
      <c r="H347" s="14">
        <v>0</v>
      </c>
      <c r="I347" s="13">
        <f>1.05*2.5</f>
        <v>2.625</v>
      </c>
      <c r="J347" s="13">
        <f t="shared" si="60"/>
        <v>2.515</v>
      </c>
      <c r="K347" s="13">
        <f t="shared" si="57"/>
        <v>2.515</v>
      </c>
      <c r="L347" s="28" t="s">
        <v>365</v>
      </c>
      <c r="M347" s="20"/>
      <c r="N347" s="55">
        <v>105</v>
      </c>
      <c r="O347" s="56" t="s">
        <v>262</v>
      </c>
      <c r="P347" s="56" t="s">
        <v>326</v>
      </c>
      <c r="Q347" s="60">
        <v>0.011</v>
      </c>
      <c r="R347" s="13">
        <f t="shared" si="59"/>
        <v>0.421</v>
      </c>
      <c r="S347" s="13">
        <v>0.3</v>
      </c>
      <c r="T347" s="14">
        <v>120</v>
      </c>
      <c r="U347" s="13">
        <f t="shared" si="55"/>
        <v>0.121</v>
      </c>
      <c r="V347" s="14">
        <v>0</v>
      </c>
      <c r="W347" s="13">
        <f>1.05*2.5</f>
        <v>2.625</v>
      </c>
      <c r="X347" s="13">
        <f t="shared" si="61"/>
        <v>2.504</v>
      </c>
      <c r="Y347" s="13">
        <f t="shared" si="56"/>
        <v>2.504</v>
      </c>
      <c r="Z347" s="28" t="s">
        <v>365</v>
      </c>
    </row>
    <row r="348" spans="1:26" s="29" customFormat="1" ht="15">
      <c r="A348" s="14">
        <v>106</v>
      </c>
      <c r="B348" s="3" t="s">
        <v>263</v>
      </c>
      <c r="C348" s="67" t="s">
        <v>344</v>
      </c>
      <c r="D348" s="79">
        <v>2.15</v>
      </c>
      <c r="E348" s="13">
        <v>1.7</v>
      </c>
      <c r="F348" s="14">
        <v>80</v>
      </c>
      <c r="G348" s="13">
        <f t="shared" si="58"/>
        <v>0.44999999999999996</v>
      </c>
      <c r="H348" s="14">
        <v>0</v>
      </c>
      <c r="I348" s="13">
        <f>1.05*4</f>
        <v>4.2</v>
      </c>
      <c r="J348" s="13">
        <f t="shared" si="60"/>
        <v>3.75</v>
      </c>
      <c r="K348" s="13">
        <f t="shared" si="57"/>
        <v>3.75</v>
      </c>
      <c r="L348" s="28" t="s">
        <v>365</v>
      </c>
      <c r="M348" s="20"/>
      <c r="N348" s="55">
        <v>106</v>
      </c>
      <c r="O348" s="56" t="s">
        <v>263</v>
      </c>
      <c r="P348" s="56" t="s">
        <v>344</v>
      </c>
      <c r="Q348" s="60">
        <v>0.16999999999999998</v>
      </c>
      <c r="R348" s="13">
        <f t="shared" si="59"/>
        <v>2.32</v>
      </c>
      <c r="S348" s="13">
        <v>1.7</v>
      </c>
      <c r="T348" s="14">
        <v>80</v>
      </c>
      <c r="U348" s="13">
        <f t="shared" si="55"/>
        <v>0.6199999999999999</v>
      </c>
      <c r="V348" s="14">
        <v>0</v>
      </c>
      <c r="W348" s="13">
        <f>1.05*4</f>
        <v>4.2</v>
      </c>
      <c r="X348" s="13">
        <f t="shared" si="61"/>
        <v>3.58</v>
      </c>
      <c r="Y348" s="13">
        <f t="shared" si="56"/>
        <v>3.58</v>
      </c>
      <c r="Z348" s="28" t="s">
        <v>365</v>
      </c>
    </row>
    <row r="349" spans="1:26" s="29" customFormat="1" ht="15">
      <c r="A349" s="14">
        <v>107</v>
      </c>
      <c r="B349" s="3" t="s">
        <v>264</v>
      </c>
      <c r="C349" s="67" t="s">
        <v>336</v>
      </c>
      <c r="D349" s="17">
        <v>0.69</v>
      </c>
      <c r="E349" s="13">
        <v>0.3</v>
      </c>
      <c r="F349" s="14">
        <v>120</v>
      </c>
      <c r="G349" s="13">
        <f t="shared" si="58"/>
        <v>0.38999999999999996</v>
      </c>
      <c r="H349" s="14">
        <v>0</v>
      </c>
      <c r="I349" s="13">
        <f>1.05*4</f>
        <v>4.2</v>
      </c>
      <c r="J349" s="13">
        <f t="shared" si="60"/>
        <v>3.81</v>
      </c>
      <c r="K349" s="13">
        <f t="shared" si="57"/>
        <v>3.81</v>
      </c>
      <c r="L349" s="28" t="s">
        <v>365</v>
      </c>
      <c r="M349" s="20"/>
      <c r="N349" s="55">
        <v>107</v>
      </c>
      <c r="O349" s="56" t="s">
        <v>264</v>
      </c>
      <c r="P349" s="56" t="s">
        <v>336</v>
      </c>
      <c r="Q349" s="60">
        <v>0.195</v>
      </c>
      <c r="R349" s="13">
        <f t="shared" si="59"/>
        <v>0.885</v>
      </c>
      <c r="S349" s="13">
        <v>0.3</v>
      </c>
      <c r="T349" s="14">
        <v>120</v>
      </c>
      <c r="U349" s="13">
        <f t="shared" si="55"/>
        <v>0.585</v>
      </c>
      <c r="V349" s="14">
        <v>0</v>
      </c>
      <c r="W349" s="13">
        <f>1.05*4</f>
        <v>4.2</v>
      </c>
      <c r="X349" s="13">
        <f t="shared" si="61"/>
        <v>3.615</v>
      </c>
      <c r="Y349" s="13">
        <f t="shared" si="56"/>
        <v>3.615</v>
      </c>
      <c r="Z349" s="28" t="s">
        <v>365</v>
      </c>
    </row>
    <row r="350" spans="1:26" s="29" customFormat="1" ht="15">
      <c r="A350" s="14">
        <v>108</v>
      </c>
      <c r="B350" s="3" t="s">
        <v>265</v>
      </c>
      <c r="C350" s="67" t="s">
        <v>326</v>
      </c>
      <c r="D350" s="17">
        <v>0.5</v>
      </c>
      <c r="E350" s="13">
        <v>0.63</v>
      </c>
      <c r="F350" s="14">
        <v>120</v>
      </c>
      <c r="G350" s="13">
        <f t="shared" si="58"/>
        <v>-0.13</v>
      </c>
      <c r="H350" s="14">
        <v>0</v>
      </c>
      <c r="I350" s="13">
        <f>1.05*2.5</f>
        <v>2.625</v>
      </c>
      <c r="J350" s="13">
        <f t="shared" si="60"/>
        <v>2.755</v>
      </c>
      <c r="K350" s="13">
        <f t="shared" si="57"/>
        <v>2.755</v>
      </c>
      <c r="L350" s="28" t="s">
        <v>365</v>
      </c>
      <c r="M350" s="20"/>
      <c r="N350" s="55">
        <v>108</v>
      </c>
      <c r="O350" s="56" t="s">
        <v>265</v>
      </c>
      <c r="P350" s="56" t="s">
        <v>326</v>
      </c>
      <c r="Q350" s="60">
        <v>0.02</v>
      </c>
      <c r="R350" s="13">
        <f t="shared" si="59"/>
        <v>0.52</v>
      </c>
      <c r="S350" s="13">
        <v>0.63</v>
      </c>
      <c r="T350" s="14">
        <v>120</v>
      </c>
      <c r="U350" s="13">
        <f t="shared" si="55"/>
        <v>-0.10999999999999999</v>
      </c>
      <c r="V350" s="14">
        <v>0</v>
      </c>
      <c r="W350" s="13">
        <f>1.05*2.5</f>
        <v>2.625</v>
      </c>
      <c r="X350" s="13">
        <f t="shared" si="61"/>
        <v>2.735</v>
      </c>
      <c r="Y350" s="13">
        <f t="shared" si="56"/>
        <v>2.735</v>
      </c>
      <c r="Z350" s="28" t="s">
        <v>365</v>
      </c>
    </row>
    <row r="351" spans="1:26" s="29" customFormat="1" ht="15">
      <c r="A351" s="14">
        <v>109</v>
      </c>
      <c r="B351" s="3" t="s">
        <v>266</v>
      </c>
      <c r="C351" s="67" t="s">
        <v>345</v>
      </c>
      <c r="D351" s="17">
        <v>0.63</v>
      </c>
      <c r="E351" s="13">
        <v>0.03</v>
      </c>
      <c r="F351" s="14">
        <v>80</v>
      </c>
      <c r="G351" s="13">
        <f t="shared" si="58"/>
        <v>0.6</v>
      </c>
      <c r="H351" s="14">
        <v>0</v>
      </c>
      <c r="I351" s="13">
        <f>1.05*1.6</f>
        <v>1.6800000000000002</v>
      </c>
      <c r="J351" s="13">
        <f t="shared" si="60"/>
        <v>1.08</v>
      </c>
      <c r="K351" s="13">
        <f t="shared" si="57"/>
        <v>1.08</v>
      </c>
      <c r="L351" s="28" t="s">
        <v>365</v>
      </c>
      <c r="M351" s="20"/>
      <c r="N351" s="55">
        <v>109</v>
      </c>
      <c r="O351" s="56" t="s">
        <v>266</v>
      </c>
      <c r="P351" s="56" t="s">
        <v>345</v>
      </c>
      <c r="Q351" s="60"/>
      <c r="R351" s="13">
        <f t="shared" si="59"/>
        <v>0.63</v>
      </c>
      <c r="S351" s="13">
        <v>0.03</v>
      </c>
      <c r="T351" s="14">
        <v>80</v>
      </c>
      <c r="U351" s="13">
        <f t="shared" si="55"/>
        <v>0.6</v>
      </c>
      <c r="V351" s="14">
        <v>0</v>
      </c>
      <c r="W351" s="13">
        <f>1.05*1.6</f>
        <v>1.6800000000000002</v>
      </c>
      <c r="X351" s="13">
        <f t="shared" si="61"/>
        <v>1.08</v>
      </c>
      <c r="Y351" s="13">
        <f t="shared" si="56"/>
        <v>1.08</v>
      </c>
      <c r="Z351" s="28" t="s">
        <v>365</v>
      </c>
    </row>
    <row r="352" spans="1:26" s="29" customFormat="1" ht="15">
      <c r="A352" s="14">
        <v>110</v>
      </c>
      <c r="B352" s="3" t="s">
        <v>267</v>
      </c>
      <c r="C352" s="67" t="s">
        <v>326</v>
      </c>
      <c r="D352" s="17">
        <v>1.08</v>
      </c>
      <c r="E352" s="13">
        <v>0.4</v>
      </c>
      <c r="F352" s="14">
        <v>120</v>
      </c>
      <c r="G352" s="13">
        <f t="shared" si="58"/>
        <v>0.68</v>
      </c>
      <c r="H352" s="14">
        <v>0</v>
      </c>
      <c r="I352" s="13">
        <f>1.05*2.5</f>
        <v>2.625</v>
      </c>
      <c r="J352" s="13">
        <f t="shared" si="60"/>
        <v>1.9449999999999998</v>
      </c>
      <c r="K352" s="13">
        <f t="shared" si="57"/>
        <v>1.9449999999999998</v>
      </c>
      <c r="L352" s="28" t="s">
        <v>365</v>
      </c>
      <c r="M352" s="20"/>
      <c r="N352" s="55">
        <v>110</v>
      </c>
      <c r="O352" s="56" t="s">
        <v>267</v>
      </c>
      <c r="P352" s="56" t="s">
        <v>326</v>
      </c>
      <c r="Q352" s="60">
        <v>0.246</v>
      </c>
      <c r="R352" s="13">
        <f t="shared" si="59"/>
        <v>1.326</v>
      </c>
      <c r="S352" s="13">
        <v>0.4</v>
      </c>
      <c r="T352" s="14">
        <v>120</v>
      </c>
      <c r="U352" s="13">
        <f t="shared" si="55"/>
        <v>0.926</v>
      </c>
      <c r="V352" s="14">
        <v>0</v>
      </c>
      <c r="W352" s="13">
        <f>1.05*2.5</f>
        <v>2.625</v>
      </c>
      <c r="X352" s="13">
        <f t="shared" si="61"/>
        <v>1.6989999999999998</v>
      </c>
      <c r="Y352" s="13">
        <f t="shared" si="56"/>
        <v>1.6989999999999998</v>
      </c>
      <c r="Z352" s="28" t="s">
        <v>365</v>
      </c>
    </row>
    <row r="353" spans="1:26" s="29" customFormat="1" ht="15">
      <c r="A353" s="14">
        <v>111</v>
      </c>
      <c r="B353" s="3" t="s">
        <v>268</v>
      </c>
      <c r="C353" s="67" t="s">
        <v>326</v>
      </c>
      <c r="D353" s="17">
        <v>0.73</v>
      </c>
      <c r="E353" s="13">
        <v>0.19</v>
      </c>
      <c r="F353" s="14">
        <v>120</v>
      </c>
      <c r="G353" s="13">
        <f t="shared" si="58"/>
        <v>0.54</v>
      </c>
      <c r="H353" s="14">
        <v>0</v>
      </c>
      <c r="I353" s="13">
        <f>1.05*2.5</f>
        <v>2.625</v>
      </c>
      <c r="J353" s="13">
        <f t="shared" si="60"/>
        <v>2.085</v>
      </c>
      <c r="K353" s="13">
        <f t="shared" si="57"/>
        <v>2.085</v>
      </c>
      <c r="L353" s="28" t="s">
        <v>365</v>
      </c>
      <c r="M353" s="20"/>
      <c r="N353" s="55">
        <v>111</v>
      </c>
      <c r="O353" s="56" t="s">
        <v>268</v>
      </c>
      <c r="P353" s="56" t="s">
        <v>326</v>
      </c>
      <c r="Q353" s="60">
        <v>0.041</v>
      </c>
      <c r="R353" s="13">
        <f t="shared" si="59"/>
        <v>0.771</v>
      </c>
      <c r="S353" s="13">
        <v>0.19</v>
      </c>
      <c r="T353" s="14">
        <v>120</v>
      </c>
      <c r="U353" s="13">
        <f t="shared" si="55"/>
        <v>0.581</v>
      </c>
      <c r="V353" s="14">
        <v>0</v>
      </c>
      <c r="W353" s="13">
        <f>1.05*2.5</f>
        <v>2.625</v>
      </c>
      <c r="X353" s="13">
        <f t="shared" si="61"/>
        <v>2.044</v>
      </c>
      <c r="Y353" s="13">
        <f t="shared" si="56"/>
        <v>2.044</v>
      </c>
      <c r="Z353" s="28" t="s">
        <v>365</v>
      </c>
    </row>
    <row r="354" spans="1:26" s="29" customFormat="1" ht="15">
      <c r="A354" s="14">
        <v>112</v>
      </c>
      <c r="B354" s="3" t="s">
        <v>269</v>
      </c>
      <c r="C354" s="67" t="s">
        <v>326</v>
      </c>
      <c r="D354" s="17">
        <v>0.17</v>
      </c>
      <c r="E354" s="13">
        <v>0.52</v>
      </c>
      <c r="F354" s="14">
        <v>120</v>
      </c>
      <c r="G354" s="13">
        <f t="shared" si="58"/>
        <v>-0.35</v>
      </c>
      <c r="H354" s="14">
        <v>0</v>
      </c>
      <c r="I354" s="13">
        <f>1.05*2.5</f>
        <v>2.625</v>
      </c>
      <c r="J354" s="13">
        <f t="shared" si="60"/>
        <v>2.975</v>
      </c>
      <c r="K354" s="13">
        <f t="shared" si="57"/>
        <v>2.975</v>
      </c>
      <c r="L354" s="28" t="s">
        <v>365</v>
      </c>
      <c r="M354" s="20"/>
      <c r="N354" s="55">
        <v>112</v>
      </c>
      <c r="O354" s="56" t="s">
        <v>269</v>
      </c>
      <c r="P354" s="56" t="s">
        <v>326</v>
      </c>
      <c r="Q354" s="60">
        <v>2.562</v>
      </c>
      <c r="R354" s="13">
        <f t="shared" si="59"/>
        <v>2.7319999999999998</v>
      </c>
      <c r="S354" s="13">
        <v>0.52</v>
      </c>
      <c r="T354" s="14">
        <v>120</v>
      </c>
      <c r="U354" s="13">
        <f t="shared" si="55"/>
        <v>2.2119999999999997</v>
      </c>
      <c r="V354" s="14">
        <v>0</v>
      </c>
      <c r="W354" s="13">
        <f>1.05*2.5</f>
        <v>2.625</v>
      </c>
      <c r="X354" s="13">
        <f t="shared" si="61"/>
        <v>0.41300000000000026</v>
      </c>
      <c r="Y354" s="13">
        <f t="shared" si="56"/>
        <v>0.41300000000000026</v>
      </c>
      <c r="Z354" s="28" t="s">
        <v>365</v>
      </c>
    </row>
    <row r="355" spans="1:26" s="29" customFormat="1" ht="15">
      <c r="A355" s="14">
        <v>113</v>
      </c>
      <c r="B355" s="3" t="s">
        <v>270</v>
      </c>
      <c r="C355" s="67" t="s">
        <v>326</v>
      </c>
      <c r="D355" s="79">
        <v>0.19</v>
      </c>
      <c r="E355" s="13">
        <v>0.2</v>
      </c>
      <c r="F355" s="14">
        <v>120</v>
      </c>
      <c r="G355" s="13">
        <f t="shared" si="58"/>
        <v>-0.010000000000000009</v>
      </c>
      <c r="H355" s="14">
        <v>0</v>
      </c>
      <c r="I355" s="13">
        <f>1.05*2.5</f>
        <v>2.625</v>
      </c>
      <c r="J355" s="13">
        <f t="shared" si="60"/>
        <v>2.635</v>
      </c>
      <c r="K355" s="13">
        <f t="shared" si="57"/>
        <v>2.635</v>
      </c>
      <c r="L355" s="28" t="s">
        <v>365</v>
      </c>
      <c r="M355" s="20"/>
      <c r="N355" s="55">
        <v>113</v>
      </c>
      <c r="O355" s="56" t="s">
        <v>270</v>
      </c>
      <c r="P355" s="56" t="s">
        <v>326</v>
      </c>
      <c r="Q355" s="60"/>
      <c r="R355" s="13">
        <f t="shared" si="59"/>
        <v>0.19</v>
      </c>
      <c r="S355" s="13">
        <v>0.2</v>
      </c>
      <c r="T355" s="14">
        <v>120</v>
      </c>
      <c r="U355" s="13">
        <f t="shared" si="55"/>
        <v>-0.010000000000000009</v>
      </c>
      <c r="V355" s="14">
        <v>0</v>
      </c>
      <c r="W355" s="13">
        <f>1.05*2.5</f>
        <v>2.625</v>
      </c>
      <c r="X355" s="13">
        <f t="shared" si="61"/>
        <v>2.635</v>
      </c>
      <c r="Y355" s="13">
        <f t="shared" si="56"/>
        <v>2.635</v>
      </c>
      <c r="Z355" s="28" t="s">
        <v>365</v>
      </c>
    </row>
    <row r="356" spans="1:26" s="29" customFormat="1" ht="15">
      <c r="A356" s="14">
        <v>114</v>
      </c>
      <c r="B356" s="3" t="s">
        <v>271</v>
      </c>
      <c r="C356" s="67" t="s">
        <v>344</v>
      </c>
      <c r="D356" s="17">
        <v>1.27</v>
      </c>
      <c r="E356" s="13">
        <v>0.74</v>
      </c>
      <c r="F356" s="14">
        <v>120</v>
      </c>
      <c r="G356" s="13">
        <f t="shared" si="58"/>
        <v>0.53</v>
      </c>
      <c r="H356" s="14">
        <v>0</v>
      </c>
      <c r="I356" s="13">
        <f>1.05*4</f>
        <v>4.2</v>
      </c>
      <c r="J356" s="13">
        <f t="shared" si="60"/>
        <v>3.67</v>
      </c>
      <c r="K356" s="13">
        <f t="shared" si="57"/>
        <v>3.67</v>
      </c>
      <c r="L356" s="28" t="s">
        <v>365</v>
      </c>
      <c r="M356" s="20"/>
      <c r="N356" s="55">
        <v>114</v>
      </c>
      <c r="O356" s="56" t="s">
        <v>271</v>
      </c>
      <c r="P356" s="56" t="s">
        <v>344</v>
      </c>
      <c r="Q356" s="60">
        <v>0.172</v>
      </c>
      <c r="R356" s="13">
        <f t="shared" si="59"/>
        <v>1.442</v>
      </c>
      <c r="S356" s="13">
        <v>0.74</v>
      </c>
      <c r="T356" s="14">
        <v>120</v>
      </c>
      <c r="U356" s="13">
        <f aca="true" t="shared" si="62" ref="U356:U392">R356-S356</f>
        <v>0.702</v>
      </c>
      <c r="V356" s="14">
        <v>0</v>
      </c>
      <c r="W356" s="13">
        <f>1.05*4</f>
        <v>4.2</v>
      </c>
      <c r="X356" s="13">
        <f t="shared" si="61"/>
        <v>3.498</v>
      </c>
      <c r="Y356" s="13">
        <f t="shared" si="56"/>
        <v>3.498</v>
      </c>
      <c r="Z356" s="28" t="s">
        <v>365</v>
      </c>
    </row>
    <row r="357" spans="1:26" s="29" customFormat="1" ht="15">
      <c r="A357" s="14">
        <v>115</v>
      </c>
      <c r="B357" s="3" t="s">
        <v>272</v>
      </c>
      <c r="C357" s="67" t="s">
        <v>326</v>
      </c>
      <c r="D357" s="17">
        <v>0.26</v>
      </c>
      <c r="E357" s="13">
        <v>0.11</v>
      </c>
      <c r="F357" s="14">
        <v>80</v>
      </c>
      <c r="G357" s="13">
        <f t="shared" si="58"/>
        <v>0.15000000000000002</v>
      </c>
      <c r="H357" s="14">
        <v>0</v>
      </c>
      <c r="I357" s="13">
        <f>1.05*2.5</f>
        <v>2.625</v>
      </c>
      <c r="J357" s="13">
        <f t="shared" si="60"/>
        <v>2.475</v>
      </c>
      <c r="K357" s="13">
        <f t="shared" si="57"/>
        <v>2.475</v>
      </c>
      <c r="L357" s="28" t="s">
        <v>365</v>
      </c>
      <c r="M357" s="20"/>
      <c r="N357" s="55">
        <v>115</v>
      </c>
      <c r="O357" s="56" t="s">
        <v>272</v>
      </c>
      <c r="P357" s="56" t="s">
        <v>326</v>
      </c>
      <c r="Q357" s="60">
        <v>0.01</v>
      </c>
      <c r="R357" s="13">
        <f t="shared" si="59"/>
        <v>0.27</v>
      </c>
      <c r="S357" s="13">
        <v>0.11</v>
      </c>
      <c r="T357" s="14">
        <v>80</v>
      </c>
      <c r="U357" s="13">
        <f t="shared" si="62"/>
        <v>0.16000000000000003</v>
      </c>
      <c r="V357" s="14">
        <v>0</v>
      </c>
      <c r="W357" s="13">
        <f>1.05*2.5</f>
        <v>2.625</v>
      </c>
      <c r="X357" s="13">
        <f t="shared" si="61"/>
        <v>2.465</v>
      </c>
      <c r="Y357" s="13">
        <f t="shared" si="56"/>
        <v>2.465</v>
      </c>
      <c r="Z357" s="28" t="s">
        <v>365</v>
      </c>
    </row>
    <row r="358" spans="1:26" s="29" customFormat="1" ht="15.75" customHeight="1">
      <c r="A358" s="14">
        <v>116</v>
      </c>
      <c r="B358" s="3" t="s">
        <v>273</v>
      </c>
      <c r="C358" s="67" t="s">
        <v>346</v>
      </c>
      <c r="D358" s="79">
        <v>0.74</v>
      </c>
      <c r="E358" s="13">
        <v>0.52</v>
      </c>
      <c r="F358" s="14">
        <v>120</v>
      </c>
      <c r="G358" s="13">
        <f t="shared" si="58"/>
        <v>0.21999999999999997</v>
      </c>
      <c r="H358" s="14">
        <v>0</v>
      </c>
      <c r="I358" s="13">
        <f>1.05*2.5</f>
        <v>2.625</v>
      </c>
      <c r="J358" s="13">
        <f t="shared" si="60"/>
        <v>2.4050000000000002</v>
      </c>
      <c r="K358" s="13">
        <f t="shared" si="57"/>
        <v>2.4050000000000002</v>
      </c>
      <c r="L358" s="28" t="s">
        <v>365</v>
      </c>
      <c r="M358" s="20"/>
      <c r="N358" s="55">
        <v>116</v>
      </c>
      <c r="O358" s="56" t="s">
        <v>273</v>
      </c>
      <c r="P358" s="56" t="s">
        <v>346</v>
      </c>
      <c r="Q358" s="60">
        <v>0.066</v>
      </c>
      <c r="R358" s="13">
        <f t="shared" si="59"/>
        <v>0.806</v>
      </c>
      <c r="S358" s="13">
        <v>0.52</v>
      </c>
      <c r="T358" s="14">
        <v>120</v>
      </c>
      <c r="U358" s="13">
        <f t="shared" si="62"/>
        <v>0.28600000000000003</v>
      </c>
      <c r="V358" s="14">
        <v>0</v>
      </c>
      <c r="W358" s="13">
        <f>1.05*2.5</f>
        <v>2.625</v>
      </c>
      <c r="X358" s="13">
        <f t="shared" si="61"/>
        <v>2.339</v>
      </c>
      <c r="Y358" s="13">
        <f t="shared" si="56"/>
        <v>2.339</v>
      </c>
      <c r="Z358" s="28" t="s">
        <v>365</v>
      </c>
    </row>
    <row r="359" spans="1:26" s="29" customFormat="1" ht="15">
      <c r="A359" s="14">
        <v>117</v>
      </c>
      <c r="B359" s="3" t="s">
        <v>274</v>
      </c>
      <c r="C359" s="67" t="s">
        <v>338</v>
      </c>
      <c r="D359" s="17">
        <v>1.1</v>
      </c>
      <c r="E359" s="13">
        <v>0.3</v>
      </c>
      <c r="F359" s="14">
        <v>120</v>
      </c>
      <c r="G359" s="13">
        <f t="shared" si="58"/>
        <v>0.8</v>
      </c>
      <c r="H359" s="14">
        <v>0</v>
      </c>
      <c r="I359" s="13">
        <f>1.05*2.5</f>
        <v>2.625</v>
      </c>
      <c r="J359" s="13">
        <f t="shared" si="60"/>
        <v>1.825</v>
      </c>
      <c r="K359" s="13">
        <f t="shared" si="57"/>
        <v>1.825</v>
      </c>
      <c r="L359" s="28" t="s">
        <v>365</v>
      </c>
      <c r="M359" s="20"/>
      <c r="N359" s="55">
        <v>117</v>
      </c>
      <c r="O359" s="56" t="s">
        <v>274</v>
      </c>
      <c r="P359" s="56" t="s">
        <v>338</v>
      </c>
      <c r="Q359" s="60">
        <v>0.716</v>
      </c>
      <c r="R359" s="13">
        <f t="shared" si="59"/>
        <v>1.816</v>
      </c>
      <c r="S359" s="13">
        <v>0.3</v>
      </c>
      <c r="T359" s="14">
        <v>120</v>
      </c>
      <c r="U359" s="13">
        <f t="shared" si="62"/>
        <v>1.516</v>
      </c>
      <c r="V359" s="14">
        <v>0</v>
      </c>
      <c r="W359" s="13">
        <f>1.05*2.5</f>
        <v>2.625</v>
      </c>
      <c r="X359" s="13">
        <f t="shared" si="61"/>
        <v>1.109</v>
      </c>
      <c r="Y359" s="13">
        <f t="shared" si="56"/>
        <v>1.109</v>
      </c>
      <c r="Z359" s="28" t="s">
        <v>365</v>
      </c>
    </row>
    <row r="360" spans="1:26" s="29" customFormat="1" ht="15">
      <c r="A360" s="14">
        <v>118</v>
      </c>
      <c r="B360" s="3" t="s">
        <v>275</v>
      </c>
      <c r="C360" s="67" t="s">
        <v>326</v>
      </c>
      <c r="D360" s="17">
        <v>1.07</v>
      </c>
      <c r="E360" s="13">
        <v>0.26</v>
      </c>
      <c r="F360" s="14">
        <v>120</v>
      </c>
      <c r="G360" s="13">
        <f t="shared" si="58"/>
        <v>0.81</v>
      </c>
      <c r="H360" s="14">
        <v>0</v>
      </c>
      <c r="I360" s="13">
        <f>1.05*2.5</f>
        <v>2.625</v>
      </c>
      <c r="J360" s="13">
        <f t="shared" si="60"/>
        <v>1.815</v>
      </c>
      <c r="K360" s="13">
        <f t="shared" si="57"/>
        <v>1.815</v>
      </c>
      <c r="L360" s="28" t="s">
        <v>365</v>
      </c>
      <c r="M360" s="20"/>
      <c r="N360" s="55">
        <v>118</v>
      </c>
      <c r="O360" s="56" t="s">
        <v>275</v>
      </c>
      <c r="P360" s="56" t="s">
        <v>326</v>
      </c>
      <c r="Q360" s="60">
        <v>0.014</v>
      </c>
      <c r="R360" s="13">
        <f t="shared" si="59"/>
        <v>1.084</v>
      </c>
      <c r="S360" s="13">
        <v>0.26</v>
      </c>
      <c r="T360" s="14">
        <v>120</v>
      </c>
      <c r="U360" s="13">
        <f t="shared" si="62"/>
        <v>0.8240000000000001</v>
      </c>
      <c r="V360" s="14">
        <v>0</v>
      </c>
      <c r="W360" s="13">
        <f>1.05*2.5</f>
        <v>2.625</v>
      </c>
      <c r="X360" s="13">
        <f t="shared" si="61"/>
        <v>1.801</v>
      </c>
      <c r="Y360" s="13">
        <f t="shared" si="56"/>
        <v>1.801</v>
      </c>
      <c r="Z360" s="28" t="s">
        <v>365</v>
      </c>
    </row>
    <row r="361" spans="1:26" s="29" customFormat="1" ht="15">
      <c r="A361" s="14">
        <v>119</v>
      </c>
      <c r="B361" s="3" t="s">
        <v>276</v>
      </c>
      <c r="C361" s="67" t="s">
        <v>340</v>
      </c>
      <c r="D361" s="17">
        <v>0.23</v>
      </c>
      <c r="E361" s="13">
        <v>0.46</v>
      </c>
      <c r="F361" s="14">
        <v>120</v>
      </c>
      <c r="G361" s="13">
        <f t="shared" si="58"/>
        <v>-0.23</v>
      </c>
      <c r="H361" s="14">
        <v>0</v>
      </c>
      <c r="I361" s="13">
        <f>1.05*1.6</f>
        <v>1.6800000000000002</v>
      </c>
      <c r="J361" s="13">
        <f t="shared" si="60"/>
        <v>1.9100000000000001</v>
      </c>
      <c r="K361" s="13">
        <f t="shared" si="57"/>
        <v>1.9100000000000001</v>
      </c>
      <c r="L361" s="28" t="s">
        <v>365</v>
      </c>
      <c r="M361" s="20"/>
      <c r="N361" s="55">
        <v>119</v>
      </c>
      <c r="O361" s="56" t="s">
        <v>276</v>
      </c>
      <c r="P361" s="56" t="s">
        <v>340</v>
      </c>
      <c r="Q361" s="60">
        <v>0.047</v>
      </c>
      <c r="R361" s="13">
        <f t="shared" si="59"/>
        <v>0.277</v>
      </c>
      <c r="S361" s="13">
        <v>0.46</v>
      </c>
      <c r="T361" s="14">
        <v>120</v>
      </c>
      <c r="U361" s="13">
        <f t="shared" si="62"/>
        <v>-0.183</v>
      </c>
      <c r="V361" s="14">
        <v>0</v>
      </c>
      <c r="W361" s="13">
        <f>1.05*1.6</f>
        <v>1.6800000000000002</v>
      </c>
      <c r="X361" s="13">
        <f t="shared" si="61"/>
        <v>1.8630000000000002</v>
      </c>
      <c r="Y361" s="13">
        <f t="shared" si="56"/>
        <v>1.8630000000000002</v>
      </c>
      <c r="Z361" s="28" t="s">
        <v>365</v>
      </c>
    </row>
    <row r="362" spans="1:26" s="29" customFormat="1" ht="15">
      <c r="A362" s="14">
        <v>120</v>
      </c>
      <c r="B362" s="3" t="s">
        <v>277</v>
      </c>
      <c r="C362" s="67" t="s">
        <v>336</v>
      </c>
      <c r="D362" s="17">
        <v>0.5</v>
      </c>
      <c r="E362" s="13">
        <v>1.16</v>
      </c>
      <c r="F362" s="14">
        <v>120</v>
      </c>
      <c r="G362" s="13">
        <f t="shared" si="58"/>
        <v>-0.6599999999999999</v>
      </c>
      <c r="H362" s="14">
        <v>0</v>
      </c>
      <c r="I362" s="13">
        <f>1.05*4</f>
        <v>4.2</v>
      </c>
      <c r="J362" s="13">
        <f t="shared" si="60"/>
        <v>4.86</v>
      </c>
      <c r="K362" s="13">
        <f t="shared" si="57"/>
        <v>4.86</v>
      </c>
      <c r="L362" s="28" t="s">
        <v>365</v>
      </c>
      <c r="M362" s="20"/>
      <c r="N362" s="55">
        <v>120</v>
      </c>
      <c r="O362" s="56" t="s">
        <v>277</v>
      </c>
      <c r="P362" s="56" t="s">
        <v>336</v>
      </c>
      <c r="Q362" s="60">
        <v>0.008</v>
      </c>
      <c r="R362" s="13">
        <f t="shared" si="59"/>
        <v>0.508</v>
      </c>
      <c r="S362" s="13">
        <v>1.16</v>
      </c>
      <c r="T362" s="14">
        <v>120</v>
      </c>
      <c r="U362" s="13">
        <f t="shared" si="62"/>
        <v>-0.6519999999999999</v>
      </c>
      <c r="V362" s="14">
        <v>0</v>
      </c>
      <c r="W362" s="13">
        <f>1.05*4</f>
        <v>4.2</v>
      </c>
      <c r="X362" s="13">
        <f t="shared" si="61"/>
        <v>4.852</v>
      </c>
      <c r="Y362" s="13">
        <f t="shared" si="56"/>
        <v>4.852</v>
      </c>
      <c r="Z362" s="28" t="s">
        <v>365</v>
      </c>
    </row>
    <row r="363" spans="1:26" s="29" customFormat="1" ht="15">
      <c r="A363" s="14">
        <v>121</v>
      </c>
      <c r="B363" s="3" t="s">
        <v>278</v>
      </c>
      <c r="C363" s="67" t="s">
        <v>325</v>
      </c>
      <c r="D363" s="79">
        <v>0.13</v>
      </c>
      <c r="E363" s="13">
        <v>0.08</v>
      </c>
      <c r="F363" s="14">
        <v>120</v>
      </c>
      <c r="G363" s="13">
        <f t="shared" si="58"/>
        <v>0.05</v>
      </c>
      <c r="H363" s="14">
        <v>0</v>
      </c>
      <c r="I363" s="13">
        <f>1.05*6.3</f>
        <v>6.615</v>
      </c>
      <c r="J363" s="13">
        <f t="shared" si="60"/>
        <v>6.565</v>
      </c>
      <c r="K363" s="13">
        <f t="shared" si="57"/>
        <v>6.565</v>
      </c>
      <c r="L363" s="28" t="s">
        <v>365</v>
      </c>
      <c r="M363" s="20"/>
      <c r="N363" s="55">
        <v>121</v>
      </c>
      <c r="O363" s="56" t="s">
        <v>278</v>
      </c>
      <c r="P363" s="56" t="s">
        <v>325</v>
      </c>
      <c r="Q363" s="60"/>
      <c r="R363" s="13">
        <f t="shared" si="59"/>
        <v>0.13</v>
      </c>
      <c r="S363" s="13">
        <v>0.08</v>
      </c>
      <c r="T363" s="14">
        <v>120</v>
      </c>
      <c r="U363" s="13">
        <f t="shared" si="62"/>
        <v>0.05</v>
      </c>
      <c r="V363" s="14">
        <v>0</v>
      </c>
      <c r="W363" s="13">
        <f>1.05*6.3</f>
        <v>6.615</v>
      </c>
      <c r="X363" s="13">
        <f t="shared" si="61"/>
        <v>6.565</v>
      </c>
      <c r="Y363" s="13">
        <f t="shared" si="56"/>
        <v>6.565</v>
      </c>
      <c r="Z363" s="28" t="s">
        <v>365</v>
      </c>
    </row>
    <row r="364" spans="1:26" s="29" customFormat="1" ht="15">
      <c r="A364" s="14">
        <v>122</v>
      </c>
      <c r="B364" s="3" t="s">
        <v>279</v>
      </c>
      <c r="C364" s="67" t="s">
        <v>326</v>
      </c>
      <c r="D364" s="17">
        <v>0.8</v>
      </c>
      <c r="E364" s="13">
        <v>0.3</v>
      </c>
      <c r="F364" s="14">
        <v>80</v>
      </c>
      <c r="G364" s="13">
        <f t="shared" si="58"/>
        <v>0.5</v>
      </c>
      <c r="H364" s="14">
        <v>0</v>
      </c>
      <c r="I364" s="13">
        <f>1.05*2.5</f>
        <v>2.625</v>
      </c>
      <c r="J364" s="13">
        <f t="shared" si="60"/>
        <v>2.125</v>
      </c>
      <c r="K364" s="13">
        <f t="shared" si="57"/>
        <v>2.125</v>
      </c>
      <c r="L364" s="28" t="s">
        <v>365</v>
      </c>
      <c r="M364" s="20"/>
      <c r="N364" s="55">
        <v>122</v>
      </c>
      <c r="O364" s="56" t="s">
        <v>279</v>
      </c>
      <c r="P364" s="56" t="s">
        <v>326</v>
      </c>
      <c r="Q364" s="60">
        <v>0.274</v>
      </c>
      <c r="R364" s="13">
        <f t="shared" si="59"/>
        <v>1.074</v>
      </c>
      <c r="S364" s="13">
        <v>0.3</v>
      </c>
      <c r="T364" s="14">
        <v>80</v>
      </c>
      <c r="U364" s="13">
        <f t="shared" si="62"/>
        <v>0.774</v>
      </c>
      <c r="V364" s="14">
        <v>0</v>
      </c>
      <c r="W364" s="13">
        <f>1.05*2.5</f>
        <v>2.625</v>
      </c>
      <c r="X364" s="13">
        <f t="shared" si="61"/>
        <v>1.851</v>
      </c>
      <c r="Y364" s="13">
        <f t="shared" si="56"/>
        <v>1.851</v>
      </c>
      <c r="Z364" s="28" t="s">
        <v>365</v>
      </c>
    </row>
    <row r="365" spans="1:26" s="29" customFormat="1" ht="15">
      <c r="A365" s="14">
        <v>123</v>
      </c>
      <c r="B365" s="3" t="s">
        <v>280</v>
      </c>
      <c r="C365" s="67" t="s">
        <v>340</v>
      </c>
      <c r="D365" s="17">
        <v>0.2</v>
      </c>
      <c r="E365" s="13">
        <v>0.24</v>
      </c>
      <c r="F365" s="14">
        <v>120</v>
      </c>
      <c r="G365" s="13">
        <f t="shared" si="58"/>
        <v>-0.03999999999999998</v>
      </c>
      <c r="H365" s="14">
        <v>0</v>
      </c>
      <c r="I365" s="13">
        <f>1.05*1.6</f>
        <v>1.6800000000000002</v>
      </c>
      <c r="J365" s="13">
        <f t="shared" si="60"/>
        <v>1.7200000000000002</v>
      </c>
      <c r="K365" s="13">
        <f t="shared" si="57"/>
        <v>1.7200000000000002</v>
      </c>
      <c r="L365" s="28" t="s">
        <v>365</v>
      </c>
      <c r="M365" s="20"/>
      <c r="N365" s="55">
        <v>123</v>
      </c>
      <c r="O365" s="56" t="s">
        <v>280</v>
      </c>
      <c r="P365" s="56" t="s">
        <v>340</v>
      </c>
      <c r="Q365" s="60"/>
      <c r="R365" s="13">
        <f t="shared" si="59"/>
        <v>0.2</v>
      </c>
      <c r="S365" s="13">
        <v>0.24</v>
      </c>
      <c r="T365" s="14">
        <v>120</v>
      </c>
      <c r="U365" s="13">
        <f t="shared" si="62"/>
        <v>-0.03999999999999998</v>
      </c>
      <c r="V365" s="14">
        <v>0</v>
      </c>
      <c r="W365" s="13">
        <f>1.05*1.6</f>
        <v>1.6800000000000002</v>
      </c>
      <c r="X365" s="13">
        <f t="shared" si="61"/>
        <v>1.7200000000000002</v>
      </c>
      <c r="Y365" s="13">
        <f t="shared" si="56"/>
        <v>1.7200000000000002</v>
      </c>
      <c r="Z365" s="28" t="s">
        <v>365</v>
      </c>
    </row>
    <row r="366" spans="1:26" s="29" customFormat="1" ht="15">
      <c r="A366" s="14">
        <v>124</v>
      </c>
      <c r="B366" s="3" t="s">
        <v>281</v>
      </c>
      <c r="C366" s="67" t="s">
        <v>347</v>
      </c>
      <c r="D366" s="17">
        <v>0.4</v>
      </c>
      <c r="E366" s="13">
        <v>0.43</v>
      </c>
      <c r="F366" s="14">
        <v>120</v>
      </c>
      <c r="G366" s="13">
        <f t="shared" si="58"/>
        <v>-0.02999999999999997</v>
      </c>
      <c r="H366" s="14">
        <v>0</v>
      </c>
      <c r="I366" s="13">
        <f>1.05*1.6</f>
        <v>1.6800000000000002</v>
      </c>
      <c r="J366" s="13">
        <f t="shared" si="60"/>
        <v>1.7100000000000002</v>
      </c>
      <c r="K366" s="13">
        <f t="shared" si="57"/>
        <v>1.7100000000000002</v>
      </c>
      <c r="L366" s="28" t="s">
        <v>365</v>
      </c>
      <c r="M366" s="20"/>
      <c r="N366" s="55">
        <v>124</v>
      </c>
      <c r="O366" s="56" t="s">
        <v>281</v>
      </c>
      <c r="P366" s="56" t="s">
        <v>347</v>
      </c>
      <c r="Q366" s="60">
        <v>0.04</v>
      </c>
      <c r="R366" s="13">
        <f t="shared" si="59"/>
        <v>0.44</v>
      </c>
      <c r="S366" s="13">
        <v>0.43</v>
      </c>
      <c r="T366" s="14">
        <v>120</v>
      </c>
      <c r="U366" s="13">
        <f t="shared" si="62"/>
        <v>0.010000000000000009</v>
      </c>
      <c r="V366" s="14">
        <v>0</v>
      </c>
      <c r="W366" s="13">
        <f>1.05*1.6</f>
        <v>1.6800000000000002</v>
      </c>
      <c r="X366" s="13">
        <f t="shared" si="61"/>
        <v>1.6700000000000002</v>
      </c>
      <c r="Y366" s="13">
        <f t="shared" si="56"/>
        <v>1.6700000000000002</v>
      </c>
      <c r="Z366" s="28" t="s">
        <v>365</v>
      </c>
    </row>
    <row r="367" spans="1:26" s="29" customFormat="1" ht="15">
      <c r="A367" s="14">
        <v>125</v>
      </c>
      <c r="B367" s="3" t="s">
        <v>282</v>
      </c>
      <c r="C367" s="67" t="s">
        <v>326</v>
      </c>
      <c r="D367" s="17">
        <v>0.91</v>
      </c>
      <c r="E367" s="13">
        <v>0.32</v>
      </c>
      <c r="F367" s="14">
        <v>120</v>
      </c>
      <c r="G367" s="13">
        <f t="shared" si="58"/>
        <v>0.5900000000000001</v>
      </c>
      <c r="H367" s="14">
        <v>0</v>
      </c>
      <c r="I367" s="13">
        <f>1.05*2.5</f>
        <v>2.625</v>
      </c>
      <c r="J367" s="13">
        <f t="shared" si="60"/>
        <v>2.035</v>
      </c>
      <c r="K367" s="13">
        <f t="shared" si="57"/>
        <v>2.035</v>
      </c>
      <c r="L367" s="28" t="s">
        <v>365</v>
      </c>
      <c r="M367" s="20"/>
      <c r="N367" s="55">
        <v>125</v>
      </c>
      <c r="O367" s="56" t="s">
        <v>282</v>
      </c>
      <c r="P367" s="56" t="s">
        <v>326</v>
      </c>
      <c r="Q367" s="60">
        <v>0.183</v>
      </c>
      <c r="R367" s="13">
        <f t="shared" si="59"/>
        <v>1.093</v>
      </c>
      <c r="S367" s="13">
        <v>0.32</v>
      </c>
      <c r="T367" s="14">
        <v>120</v>
      </c>
      <c r="U367" s="13">
        <f t="shared" si="62"/>
        <v>0.7729999999999999</v>
      </c>
      <c r="V367" s="14">
        <v>0</v>
      </c>
      <c r="W367" s="13">
        <f>1.05*2.5</f>
        <v>2.625</v>
      </c>
      <c r="X367" s="13">
        <f t="shared" si="61"/>
        <v>1.852</v>
      </c>
      <c r="Y367" s="13">
        <f t="shared" si="56"/>
        <v>1.852</v>
      </c>
      <c r="Z367" s="28" t="s">
        <v>365</v>
      </c>
    </row>
    <row r="368" spans="1:26" s="29" customFormat="1" ht="15">
      <c r="A368" s="14">
        <v>126</v>
      </c>
      <c r="B368" s="3" t="s">
        <v>283</v>
      </c>
      <c r="C368" s="67" t="s">
        <v>326</v>
      </c>
      <c r="D368" s="17">
        <v>0.6</v>
      </c>
      <c r="E368" s="13">
        <v>0.44</v>
      </c>
      <c r="F368" s="14">
        <v>120</v>
      </c>
      <c r="G368" s="13">
        <f t="shared" si="58"/>
        <v>0.15999999999999998</v>
      </c>
      <c r="H368" s="14">
        <v>0</v>
      </c>
      <c r="I368" s="13">
        <f>1.05*2.5</f>
        <v>2.625</v>
      </c>
      <c r="J368" s="13">
        <f t="shared" si="60"/>
        <v>2.465</v>
      </c>
      <c r="K368" s="13">
        <f t="shared" si="57"/>
        <v>2.465</v>
      </c>
      <c r="L368" s="28" t="s">
        <v>365</v>
      </c>
      <c r="M368" s="20"/>
      <c r="N368" s="55">
        <v>126</v>
      </c>
      <c r="O368" s="56" t="s">
        <v>283</v>
      </c>
      <c r="P368" s="56" t="s">
        <v>326</v>
      </c>
      <c r="Q368" s="60">
        <v>0.421</v>
      </c>
      <c r="R368" s="13">
        <f t="shared" si="59"/>
        <v>1.021</v>
      </c>
      <c r="S368" s="13">
        <v>0.44</v>
      </c>
      <c r="T368" s="14">
        <v>120</v>
      </c>
      <c r="U368" s="13">
        <f t="shared" si="62"/>
        <v>0.581</v>
      </c>
      <c r="V368" s="14">
        <v>0</v>
      </c>
      <c r="W368" s="13">
        <f>1.05*2.5</f>
        <v>2.625</v>
      </c>
      <c r="X368" s="13">
        <f t="shared" si="61"/>
        <v>2.044</v>
      </c>
      <c r="Y368" s="13">
        <f t="shared" si="56"/>
        <v>2.044</v>
      </c>
      <c r="Z368" s="28" t="s">
        <v>365</v>
      </c>
    </row>
    <row r="369" spans="1:26" s="29" customFormat="1" ht="15">
      <c r="A369" s="14">
        <v>127</v>
      </c>
      <c r="B369" s="3" t="s">
        <v>284</v>
      </c>
      <c r="C369" s="67" t="s">
        <v>336</v>
      </c>
      <c r="D369" s="79">
        <v>2.38</v>
      </c>
      <c r="E369" s="13">
        <v>1.03</v>
      </c>
      <c r="F369" s="14">
        <v>120</v>
      </c>
      <c r="G369" s="13">
        <f t="shared" si="58"/>
        <v>1.3499999999999999</v>
      </c>
      <c r="H369" s="14">
        <v>0</v>
      </c>
      <c r="I369" s="13">
        <f>1.05*4</f>
        <v>4.2</v>
      </c>
      <c r="J369" s="13">
        <f t="shared" si="60"/>
        <v>2.8500000000000005</v>
      </c>
      <c r="K369" s="13">
        <f t="shared" si="57"/>
        <v>2.8500000000000005</v>
      </c>
      <c r="L369" s="28" t="s">
        <v>365</v>
      </c>
      <c r="M369" s="20"/>
      <c r="N369" s="55">
        <v>127</v>
      </c>
      <c r="O369" s="56" t="s">
        <v>284</v>
      </c>
      <c r="P369" s="56" t="s">
        <v>336</v>
      </c>
      <c r="Q369" s="60">
        <v>0.402</v>
      </c>
      <c r="R369" s="13">
        <f t="shared" si="59"/>
        <v>2.782</v>
      </c>
      <c r="S369" s="13">
        <v>1.03</v>
      </c>
      <c r="T369" s="14">
        <v>120</v>
      </c>
      <c r="U369" s="13">
        <f t="shared" si="62"/>
        <v>1.752</v>
      </c>
      <c r="V369" s="14">
        <v>0</v>
      </c>
      <c r="W369" s="13">
        <f>1.05*4</f>
        <v>4.2</v>
      </c>
      <c r="X369" s="13">
        <f t="shared" si="61"/>
        <v>2.4480000000000004</v>
      </c>
      <c r="Y369" s="13">
        <f t="shared" si="56"/>
        <v>2.4480000000000004</v>
      </c>
      <c r="Z369" s="28" t="s">
        <v>365</v>
      </c>
    </row>
    <row r="370" spans="1:26" s="29" customFormat="1" ht="15">
      <c r="A370" s="14">
        <v>128</v>
      </c>
      <c r="B370" s="3" t="s">
        <v>285</v>
      </c>
      <c r="C370" s="67" t="s">
        <v>336</v>
      </c>
      <c r="D370" s="17">
        <v>0.3</v>
      </c>
      <c r="E370" s="13">
        <v>0.11</v>
      </c>
      <c r="F370" s="14">
        <v>120</v>
      </c>
      <c r="G370" s="13">
        <f t="shared" si="58"/>
        <v>0.19</v>
      </c>
      <c r="H370" s="14">
        <v>0</v>
      </c>
      <c r="I370" s="13">
        <f>1.05*4</f>
        <v>4.2</v>
      </c>
      <c r="J370" s="13">
        <f t="shared" si="60"/>
        <v>4.01</v>
      </c>
      <c r="K370" s="13">
        <f t="shared" si="57"/>
        <v>4.01</v>
      </c>
      <c r="L370" s="28" t="s">
        <v>365</v>
      </c>
      <c r="M370" s="20"/>
      <c r="N370" s="55">
        <v>128</v>
      </c>
      <c r="O370" s="56" t="s">
        <v>285</v>
      </c>
      <c r="P370" s="56" t="s">
        <v>336</v>
      </c>
      <c r="Q370" s="60">
        <v>0.017</v>
      </c>
      <c r="R370" s="13">
        <f t="shared" si="59"/>
        <v>0.317</v>
      </c>
      <c r="S370" s="13">
        <v>0.11</v>
      </c>
      <c r="T370" s="14">
        <v>120</v>
      </c>
      <c r="U370" s="13">
        <f t="shared" si="62"/>
        <v>0.20700000000000002</v>
      </c>
      <c r="V370" s="14">
        <v>0</v>
      </c>
      <c r="W370" s="13">
        <f>1.05*4</f>
        <v>4.2</v>
      </c>
      <c r="X370" s="13">
        <f t="shared" si="61"/>
        <v>3.9930000000000003</v>
      </c>
      <c r="Y370" s="13">
        <f t="shared" si="56"/>
        <v>3.9930000000000003</v>
      </c>
      <c r="Z370" s="28" t="s">
        <v>365</v>
      </c>
    </row>
    <row r="371" spans="1:26" s="29" customFormat="1" ht="15">
      <c r="A371" s="14">
        <v>129</v>
      </c>
      <c r="B371" s="3" t="s">
        <v>286</v>
      </c>
      <c r="C371" s="67" t="s">
        <v>340</v>
      </c>
      <c r="D371" s="17">
        <v>0.3</v>
      </c>
      <c r="E371" s="13">
        <v>0.29</v>
      </c>
      <c r="F371" s="14">
        <v>120</v>
      </c>
      <c r="G371" s="13">
        <f t="shared" si="58"/>
        <v>0.010000000000000009</v>
      </c>
      <c r="H371" s="14">
        <v>0</v>
      </c>
      <c r="I371" s="13">
        <f>1.05*1.6</f>
        <v>1.6800000000000002</v>
      </c>
      <c r="J371" s="13">
        <f t="shared" si="60"/>
        <v>1.6700000000000002</v>
      </c>
      <c r="K371" s="13">
        <f t="shared" si="57"/>
        <v>1.6700000000000002</v>
      </c>
      <c r="L371" s="28" t="s">
        <v>365</v>
      </c>
      <c r="M371" s="20"/>
      <c r="N371" s="55">
        <v>129</v>
      </c>
      <c r="O371" s="56" t="s">
        <v>286</v>
      </c>
      <c r="P371" s="56" t="s">
        <v>340</v>
      </c>
      <c r="Q371" s="60">
        <v>0.061</v>
      </c>
      <c r="R371" s="13">
        <f t="shared" si="59"/>
        <v>0.361</v>
      </c>
      <c r="S371" s="13">
        <v>0.29</v>
      </c>
      <c r="T371" s="14">
        <v>120</v>
      </c>
      <c r="U371" s="13">
        <f t="shared" si="62"/>
        <v>0.07100000000000001</v>
      </c>
      <c r="V371" s="14">
        <v>0</v>
      </c>
      <c r="W371" s="13">
        <f>1.05*1.6</f>
        <v>1.6800000000000002</v>
      </c>
      <c r="X371" s="13">
        <f t="shared" si="61"/>
        <v>1.6090000000000002</v>
      </c>
      <c r="Y371" s="13">
        <f aca="true" t="shared" si="63" ref="Y371:Y394">X371</f>
        <v>1.6090000000000002</v>
      </c>
      <c r="Z371" s="28" t="s">
        <v>365</v>
      </c>
    </row>
    <row r="372" spans="1:26" s="29" customFormat="1" ht="15">
      <c r="A372" s="14">
        <v>130</v>
      </c>
      <c r="B372" s="3" t="s">
        <v>287</v>
      </c>
      <c r="C372" s="67" t="s">
        <v>326</v>
      </c>
      <c r="D372" s="17">
        <v>0.78</v>
      </c>
      <c r="E372" s="13">
        <v>1.18</v>
      </c>
      <c r="F372" s="14">
        <v>80</v>
      </c>
      <c r="G372" s="13">
        <f t="shared" si="58"/>
        <v>-0.3999999999999999</v>
      </c>
      <c r="H372" s="14">
        <v>0</v>
      </c>
      <c r="I372" s="13">
        <f>1.05*2.5</f>
        <v>2.625</v>
      </c>
      <c r="J372" s="13">
        <f t="shared" si="60"/>
        <v>3.025</v>
      </c>
      <c r="K372" s="13">
        <f t="shared" si="57"/>
        <v>3.025</v>
      </c>
      <c r="L372" s="28" t="s">
        <v>365</v>
      </c>
      <c r="M372" s="20"/>
      <c r="N372" s="55">
        <v>130</v>
      </c>
      <c r="O372" s="56" t="s">
        <v>287</v>
      </c>
      <c r="P372" s="56" t="s">
        <v>326</v>
      </c>
      <c r="Q372" s="60">
        <v>0.045</v>
      </c>
      <c r="R372" s="13">
        <f t="shared" si="59"/>
        <v>0.8250000000000001</v>
      </c>
      <c r="S372" s="13">
        <v>1.18</v>
      </c>
      <c r="T372" s="14">
        <v>80</v>
      </c>
      <c r="U372" s="13">
        <f t="shared" si="62"/>
        <v>-0.35499999999999987</v>
      </c>
      <c r="V372" s="14">
        <v>0</v>
      </c>
      <c r="W372" s="13">
        <f>1.05*2.5</f>
        <v>2.625</v>
      </c>
      <c r="X372" s="13">
        <f t="shared" si="61"/>
        <v>2.98</v>
      </c>
      <c r="Y372" s="13">
        <f t="shared" si="63"/>
        <v>2.98</v>
      </c>
      <c r="Z372" s="28" t="s">
        <v>365</v>
      </c>
    </row>
    <row r="373" spans="1:26" s="29" customFormat="1" ht="15">
      <c r="A373" s="14">
        <v>131</v>
      </c>
      <c r="B373" s="3" t="s">
        <v>288</v>
      </c>
      <c r="C373" s="67" t="s">
        <v>340</v>
      </c>
      <c r="D373" s="17">
        <v>0.23</v>
      </c>
      <c r="E373" s="13">
        <v>0.08</v>
      </c>
      <c r="F373" s="14">
        <v>20</v>
      </c>
      <c r="G373" s="13">
        <f t="shared" si="58"/>
        <v>0.15000000000000002</v>
      </c>
      <c r="H373" s="14">
        <v>0</v>
      </c>
      <c r="I373" s="13">
        <f>1.05*1.6</f>
        <v>1.6800000000000002</v>
      </c>
      <c r="J373" s="13">
        <f t="shared" si="60"/>
        <v>1.5300000000000002</v>
      </c>
      <c r="K373" s="13">
        <f aca="true" t="shared" si="64" ref="K373:K392">J373</f>
        <v>1.5300000000000002</v>
      </c>
      <c r="L373" s="28" t="s">
        <v>365</v>
      </c>
      <c r="M373" s="20"/>
      <c r="N373" s="55">
        <v>131</v>
      </c>
      <c r="O373" s="56" t="s">
        <v>288</v>
      </c>
      <c r="P373" s="56" t="s">
        <v>340</v>
      </c>
      <c r="Q373" s="60">
        <v>0.007</v>
      </c>
      <c r="R373" s="13">
        <f t="shared" si="59"/>
        <v>0.23700000000000002</v>
      </c>
      <c r="S373" s="13">
        <v>0.08</v>
      </c>
      <c r="T373" s="14">
        <v>20</v>
      </c>
      <c r="U373" s="13">
        <f t="shared" si="62"/>
        <v>0.15700000000000003</v>
      </c>
      <c r="V373" s="14">
        <v>0</v>
      </c>
      <c r="W373" s="13">
        <f>1.05*1.6</f>
        <v>1.6800000000000002</v>
      </c>
      <c r="X373" s="13">
        <f t="shared" si="61"/>
        <v>1.5230000000000001</v>
      </c>
      <c r="Y373" s="13">
        <f t="shared" si="63"/>
        <v>1.5230000000000001</v>
      </c>
      <c r="Z373" s="28" t="s">
        <v>365</v>
      </c>
    </row>
    <row r="374" spans="1:26" s="29" customFormat="1" ht="15">
      <c r="A374" s="14">
        <v>132</v>
      </c>
      <c r="B374" s="3" t="s">
        <v>289</v>
      </c>
      <c r="C374" s="67" t="s">
        <v>326</v>
      </c>
      <c r="D374" s="17">
        <v>1.57</v>
      </c>
      <c r="E374" s="13">
        <v>0.6</v>
      </c>
      <c r="F374" s="14">
        <v>20</v>
      </c>
      <c r="G374" s="13">
        <f t="shared" si="58"/>
        <v>0.9700000000000001</v>
      </c>
      <c r="H374" s="14">
        <v>0</v>
      </c>
      <c r="I374" s="13">
        <f>1.05*2.5</f>
        <v>2.625</v>
      </c>
      <c r="J374" s="13">
        <f t="shared" si="60"/>
        <v>1.6549999999999998</v>
      </c>
      <c r="K374" s="13">
        <f t="shared" si="64"/>
        <v>1.6549999999999998</v>
      </c>
      <c r="L374" s="28" t="s">
        <v>365</v>
      </c>
      <c r="M374" s="20"/>
      <c r="N374" s="55">
        <v>132</v>
      </c>
      <c r="O374" s="56" t="s">
        <v>289</v>
      </c>
      <c r="P374" s="56" t="s">
        <v>326</v>
      </c>
      <c r="Q374" s="60">
        <v>0.356</v>
      </c>
      <c r="R374" s="13">
        <f t="shared" si="59"/>
        <v>1.9260000000000002</v>
      </c>
      <c r="S374" s="13">
        <v>0.6</v>
      </c>
      <c r="T374" s="14">
        <v>20</v>
      </c>
      <c r="U374" s="13">
        <f t="shared" si="62"/>
        <v>1.326</v>
      </c>
      <c r="V374" s="14">
        <v>0</v>
      </c>
      <c r="W374" s="13">
        <f>1.05*2.5</f>
        <v>2.625</v>
      </c>
      <c r="X374" s="13">
        <f t="shared" si="61"/>
        <v>1.299</v>
      </c>
      <c r="Y374" s="13">
        <f t="shared" si="63"/>
        <v>1.299</v>
      </c>
      <c r="Z374" s="28" t="s">
        <v>365</v>
      </c>
    </row>
    <row r="375" spans="1:26" s="29" customFormat="1" ht="16.5" customHeight="1">
      <c r="A375" s="14">
        <v>133</v>
      </c>
      <c r="B375" s="3" t="s">
        <v>290</v>
      </c>
      <c r="C375" s="67" t="s">
        <v>325</v>
      </c>
      <c r="D375" s="17">
        <v>4.01</v>
      </c>
      <c r="E375" s="13">
        <v>2.25</v>
      </c>
      <c r="F375" s="14">
        <v>80</v>
      </c>
      <c r="G375" s="13">
        <f t="shared" si="58"/>
        <v>1.7599999999999998</v>
      </c>
      <c r="H375" s="14">
        <v>0</v>
      </c>
      <c r="I375" s="13">
        <f>1.05*6.3</f>
        <v>6.615</v>
      </c>
      <c r="J375" s="13">
        <f t="shared" si="60"/>
        <v>4.855</v>
      </c>
      <c r="K375" s="13">
        <f t="shared" si="64"/>
        <v>4.855</v>
      </c>
      <c r="L375" s="28" t="s">
        <v>365</v>
      </c>
      <c r="M375" s="20"/>
      <c r="N375" s="55">
        <v>133</v>
      </c>
      <c r="O375" s="56" t="s">
        <v>290</v>
      </c>
      <c r="P375" s="56" t="s">
        <v>325</v>
      </c>
      <c r="Q375" s="60">
        <v>0.263</v>
      </c>
      <c r="R375" s="13">
        <f t="shared" si="59"/>
        <v>4.273</v>
      </c>
      <c r="S375" s="13">
        <v>2.25</v>
      </c>
      <c r="T375" s="14">
        <v>80</v>
      </c>
      <c r="U375" s="13">
        <f t="shared" si="62"/>
        <v>2.0229999999999997</v>
      </c>
      <c r="V375" s="14">
        <v>0</v>
      </c>
      <c r="W375" s="13">
        <f>1.05*6.3</f>
        <v>6.615</v>
      </c>
      <c r="X375" s="13">
        <f t="shared" si="61"/>
        <v>4.5920000000000005</v>
      </c>
      <c r="Y375" s="13">
        <f t="shared" si="63"/>
        <v>4.5920000000000005</v>
      </c>
      <c r="Z375" s="28" t="s">
        <v>365</v>
      </c>
    </row>
    <row r="376" spans="1:26" s="29" customFormat="1" ht="15">
      <c r="A376" s="14">
        <v>134</v>
      </c>
      <c r="B376" s="3" t="s">
        <v>291</v>
      </c>
      <c r="C376" s="67" t="s">
        <v>336</v>
      </c>
      <c r="D376" s="17">
        <v>1.56</v>
      </c>
      <c r="E376" s="13">
        <v>1.4</v>
      </c>
      <c r="F376" s="14">
        <v>45</v>
      </c>
      <c r="G376" s="13">
        <f t="shared" si="58"/>
        <v>0.16000000000000014</v>
      </c>
      <c r="H376" s="14">
        <v>0</v>
      </c>
      <c r="I376" s="13">
        <f>1.05*4</f>
        <v>4.2</v>
      </c>
      <c r="J376" s="13">
        <f t="shared" si="60"/>
        <v>4.04</v>
      </c>
      <c r="K376" s="13">
        <f t="shared" si="64"/>
        <v>4.04</v>
      </c>
      <c r="L376" s="28" t="s">
        <v>365</v>
      </c>
      <c r="M376" s="20"/>
      <c r="N376" s="55">
        <v>134</v>
      </c>
      <c r="O376" s="56" t="s">
        <v>291</v>
      </c>
      <c r="P376" s="56" t="s">
        <v>336</v>
      </c>
      <c r="Q376" s="60">
        <v>0.031</v>
      </c>
      <c r="R376" s="13">
        <f t="shared" si="59"/>
        <v>1.591</v>
      </c>
      <c r="S376" s="13">
        <v>1.4</v>
      </c>
      <c r="T376" s="14">
        <v>45</v>
      </c>
      <c r="U376" s="13">
        <f t="shared" si="62"/>
        <v>0.19100000000000006</v>
      </c>
      <c r="V376" s="14">
        <v>0</v>
      </c>
      <c r="W376" s="13">
        <f>1.05*4</f>
        <v>4.2</v>
      </c>
      <c r="X376" s="13">
        <f t="shared" si="61"/>
        <v>4.009</v>
      </c>
      <c r="Y376" s="13">
        <f t="shared" si="63"/>
        <v>4.009</v>
      </c>
      <c r="Z376" s="28" t="s">
        <v>365</v>
      </c>
    </row>
    <row r="377" spans="1:26" s="29" customFormat="1" ht="15">
      <c r="A377" s="14">
        <v>135</v>
      </c>
      <c r="B377" s="3" t="s">
        <v>292</v>
      </c>
      <c r="C377" s="67" t="s">
        <v>326</v>
      </c>
      <c r="D377" s="17">
        <v>0.5</v>
      </c>
      <c r="E377" s="13">
        <v>0</v>
      </c>
      <c r="F377" s="14" t="s">
        <v>356</v>
      </c>
      <c r="G377" s="13">
        <f t="shared" si="58"/>
        <v>0.5</v>
      </c>
      <c r="H377" s="14">
        <v>0</v>
      </c>
      <c r="I377" s="13">
        <f>1.05*2.5</f>
        <v>2.625</v>
      </c>
      <c r="J377" s="13">
        <f t="shared" si="60"/>
        <v>2.125</v>
      </c>
      <c r="K377" s="13">
        <f t="shared" si="64"/>
        <v>2.125</v>
      </c>
      <c r="L377" s="28" t="s">
        <v>365</v>
      </c>
      <c r="M377" s="20"/>
      <c r="N377" s="55">
        <v>135</v>
      </c>
      <c r="O377" s="56" t="s">
        <v>292</v>
      </c>
      <c r="P377" s="56" t="s">
        <v>326</v>
      </c>
      <c r="Q377" s="60">
        <v>0.056</v>
      </c>
      <c r="R377" s="13">
        <f t="shared" si="59"/>
        <v>0.556</v>
      </c>
      <c r="S377" s="13">
        <v>0</v>
      </c>
      <c r="T377" s="14" t="s">
        <v>356</v>
      </c>
      <c r="U377" s="13">
        <f t="shared" si="62"/>
        <v>0.556</v>
      </c>
      <c r="V377" s="14">
        <v>0</v>
      </c>
      <c r="W377" s="13">
        <f>1.05*2.5</f>
        <v>2.625</v>
      </c>
      <c r="X377" s="13">
        <f t="shared" si="61"/>
        <v>2.069</v>
      </c>
      <c r="Y377" s="13">
        <f t="shared" si="63"/>
        <v>2.069</v>
      </c>
      <c r="Z377" s="28" t="s">
        <v>365</v>
      </c>
    </row>
    <row r="378" spans="1:26" s="29" customFormat="1" ht="15">
      <c r="A378" s="14">
        <v>136</v>
      </c>
      <c r="B378" s="3" t="s">
        <v>293</v>
      </c>
      <c r="C378" s="67" t="s">
        <v>326</v>
      </c>
      <c r="D378" s="17">
        <v>0.6</v>
      </c>
      <c r="E378" s="13">
        <v>0.6</v>
      </c>
      <c r="F378" s="14">
        <v>120</v>
      </c>
      <c r="G378" s="13">
        <f t="shared" si="58"/>
        <v>0</v>
      </c>
      <c r="H378" s="14">
        <v>0</v>
      </c>
      <c r="I378" s="13">
        <f>1.05*2.5</f>
        <v>2.625</v>
      </c>
      <c r="J378" s="13">
        <f t="shared" si="60"/>
        <v>2.625</v>
      </c>
      <c r="K378" s="13">
        <f t="shared" si="64"/>
        <v>2.625</v>
      </c>
      <c r="L378" s="28" t="s">
        <v>365</v>
      </c>
      <c r="M378" s="20"/>
      <c r="N378" s="55">
        <v>136</v>
      </c>
      <c r="O378" s="56" t="s">
        <v>293</v>
      </c>
      <c r="P378" s="56" t="s">
        <v>326</v>
      </c>
      <c r="Q378" s="60">
        <v>0.049</v>
      </c>
      <c r="R378" s="13">
        <f t="shared" si="59"/>
        <v>0.649</v>
      </c>
      <c r="S378" s="13">
        <v>0.6</v>
      </c>
      <c r="T378" s="14">
        <v>120</v>
      </c>
      <c r="U378" s="13">
        <f t="shared" si="62"/>
        <v>0.049000000000000044</v>
      </c>
      <c r="V378" s="14">
        <v>0</v>
      </c>
      <c r="W378" s="13">
        <f>1.05*2.5</f>
        <v>2.625</v>
      </c>
      <c r="X378" s="13">
        <f t="shared" si="61"/>
        <v>2.576</v>
      </c>
      <c r="Y378" s="13">
        <f t="shared" si="63"/>
        <v>2.576</v>
      </c>
      <c r="Z378" s="28" t="s">
        <v>365</v>
      </c>
    </row>
    <row r="379" spans="1:26" s="29" customFormat="1" ht="15">
      <c r="A379" s="14">
        <v>137</v>
      </c>
      <c r="B379" s="3" t="s">
        <v>294</v>
      </c>
      <c r="C379" s="67" t="s">
        <v>336</v>
      </c>
      <c r="D379" s="17">
        <v>1.26</v>
      </c>
      <c r="E379" s="13">
        <v>0.05</v>
      </c>
      <c r="F379" s="14">
        <v>10</v>
      </c>
      <c r="G379" s="13">
        <f t="shared" si="58"/>
        <v>1.21</v>
      </c>
      <c r="H379" s="14">
        <v>0</v>
      </c>
      <c r="I379" s="13">
        <f>1.05*4</f>
        <v>4.2</v>
      </c>
      <c r="J379" s="13">
        <f t="shared" si="60"/>
        <v>2.99</v>
      </c>
      <c r="K379" s="13">
        <f t="shared" si="64"/>
        <v>2.99</v>
      </c>
      <c r="L379" s="28" t="s">
        <v>365</v>
      </c>
      <c r="M379" s="20"/>
      <c r="N379" s="55">
        <v>137</v>
      </c>
      <c r="O379" s="56" t="s">
        <v>294</v>
      </c>
      <c r="P379" s="56" t="s">
        <v>336</v>
      </c>
      <c r="Q379" s="60">
        <v>0.037</v>
      </c>
      <c r="R379" s="13">
        <f t="shared" si="59"/>
        <v>1.297</v>
      </c>
      <c r="S379" s="13">
        <v>0.05</v>
      </c>
      <c r="T379" s="14">
        <v>10</v>
      </c>
      <c r="U379" s="13">
        <f t="shared" si="62"/>
        <v>1.2469999999999999</v>
      </c>
      <c r="V379" s="14">
        <v>0</v>
      </c>
      <c r="W379" s="13">
        <f>1.05*4</f>
        <v>4.2</v>
      </c>
      <c r="X379" s="13">
        <f t="shared" si="61"/>
        <v>2.9530000000000003</v>
      </c>
      <c r="Y379" s="13">
        <f t="shared" si="63"/>
        <v>2.9530000000000003</v>
      </c>
      <c r="Z379" s="28" t="s">
        <v>365</v>
      </c>
    </row>
    <row r="380" spans="1:26" s="29" customFormat="1" ht="15">
      <c r="A380" s="14">
        <v>138</v>
      </c>
      <c r="B380" s="3" t="s">
        <v>295</v>
      </c>
      <c r="C380" s="67" t="s">
        <v>347</v>
      </c>
      <c r="D380" s="17">
        <v>1.56</v>
      </c>
      <c r="E380" s="13">
        <v>0.08</v>
      </c>
      <c r="F380" s="14">
        <v>10</v>
      </c>
      <c r="G380" s="13">
        <f t="shared" si="58"/>
        <v>1.48</v>
      </c>
      <c r="H380" s="14">
        <v>0</v>
      </c>
      <c r="I380" s="13">
        <f>1.05*1.6</f>
        <v>1.6800000000000002</v>
      </c>
      <c r="J380" s="13">
        <f t="shared" si="60"/>
        <v>0.20000000000000018</v>
      </c>
      <c r="K380" s="13">
        <f t="shared" si="64"/>
        <v>0.20000000000000018</v>
      </c>
      <c r="L380" s="28" t="s">
        <v>365</v>
      </c>
      <c r="M380" s="20"/>
      <c r="N380" s="55">
        <v>138</v>
      </c>
      <c r="O380" s="56" t="s">
        <v>295</v>
      </c>
      <c r="P380" s="56" t="s">
        <v>347</v>
      </c>
      <c r="Q380" s="60">
        <v>0.068</v>
      </c>
      <c r="R380" s="13">
        <f t="shared" si="59"/>
        <v>1.6280000000000001</v>
      </c>
      <c r="S380" s="13">
        <v>0.08</v>
      </c>
      <c r="T380" s="14">
        <v>10</v>
      </c>
      <c r="U380" s="13">
        <f t="shared" si="62"/>
        <v>1.548</v>
      </c>
      <c r="V380" s="14">
        <v>0</v>
      </c>
      <c r="W380" s="13">
        <f>1.05*1.6</f>
        <v>1.6800000000000002</v>
      </c>
      <c r="X380" s="13">
        <f t="shared" si="61"/>
        <v>0.13200000000000012</v>
      </c>
      <c r="Y380" s="13">
        <f t="shared" si="63"/>
        <v>0.13200000000000012</v>
      </c>
      <c r="Z380" s="28" t="s">
        <v>365</v>
      </c>
    </row>
    <row r="381" spans="1:26" s="29" customFormat="1" ht="15">
      <c r="A381" s="14">
        <v>139</v>
      </c>
      <c r="B381" s="3" t="s">
        <v>296</v>
      </c>
      <c r="C381" s="67" t="s">
        <v>343</v>
      </c>
      <c r="D381" s="17">
        <v>0.69</v>
      </c>
      <c r="E381" s="13">
        <v>0.69</v>
      </c>
      <c r="F381" s="14">
        <v>120</v>
      </c>
      <c r="G381" s="13">
        <f t="shared" si="58"/>
        <v>0</v>
      </c>
      <c r="H381" s="14">
        <v>0</v>
      </c>
      <c r="I381" s="13">
        <f>1.05*3.2</f>
        <v>3.3600000000000003</v>
      </c>
      <c r="J381" s="13">
        <f t="shared" si="60"/>
        <v>3.3600000000000003</v>
      </c>
      <c r="K381" s="13">
        <f t="shared" si="64"/>
        <v>3.3600000000000003</v>
      </c>
      <c r="L381" s="28" t="s">
        <v>365</v>
      </c>
      <c r="M381" s="20"/>
      <c r="N381" s="55">
        <v>139</v>
      </c>
      <c r="O381" s="56" t="s">
        <v>296</v>
      </c>
      <c r="P381" s="56" t="s">
        <v>343</v>
      </c>
      <c r="Q381" s="60">
        <v>0.105</v>
      </c>
      <c r="R381" s="13">
        <f t="shared" si="59"/>
        <v>0.7949999999999999</v>
      </c>
      <c r="S381" s="13">
        <v>0.69</v>
      </c>
      <c r="T381" s="14">
        <v>120</v>
      </c>
      <c r="U381" s="13">
        <f t="shared" si="62"/>
        <v>0.10499999999999998</v>
      </c>
      <c r="V381" s="14">
        <v>0</v>
      </c>
      <c r="W381" s="13">
        <f>1.05*3.2</f>
        <v>3.3600000000000003</v>
      </c>
      <c r="X381" s="13">
        <f t="shared" si="61"/>
        <v>3.2550000000000003</v>
      </c>
      <c r="Y381" s="13">
        <f t="shared" si="63"/>
        <v>3.2550000000000003</v>
      </c>
      <c r="Z381" s="28" t="s">
        <v>365</v>
      </c>
    </row>
    <row r="382" spans="1:26" s="29" customFormat="1" ht="15">
      <c r="A382" s="14">
        <v>140</v>
      </c>
      <c r="B382" s="3" t="s">
        <v>297</v>
      </c>
      <c r="C382" s="67" t="s">
        <v>326</v>
      </c>
      <c r="D382" s="17">
        <v>1.23</v>
      </c>
      <c r="E382" s="13">
        <v>0.58</v>
      </c>
      <c r="F382" s="14">
        <v>80</v>
      </c>
      <c r="G382" s="13">
        <f t="shared" si="58"/>
        <v>0.65</v>
      </c>
      <c r="H382" s="14">
        <v>0</v>
      </c>
      <c r="I382" s="13">
        <f>1.05*2.5</f>
        <v>2.625</v>
      </c>
      <c r="J382" s="13">
        <f t="shared" si="60"/>
        <v>1.975</v>
      </c>
      <c r="K382" s="13">
        <f t="shared" si="64"/>
        <v>1.975</v>
      </c>
      <c r="L382" s="28" t="s">
        <v>365</v>
      </c>
      <c r="M382" s="20"/>
      <c r="N382" s="55">
        <v>140</v>
      </c>
      <c r="O382" s="56" t="s">
        <v>297</v>
      </c>
      <c r="P382" s="56" t="s">
        <v>326</v>
      </c>
      <c r="Q382" s="60">
        <v>0.051</v>
      </c>
      <c r="R382" s="13">
        <f t="shared" si="59"/>
        <v>1.281</v>
      </c>
      <c r="S382" s="13">
        <v>0.58</v>
      </c>
      <c r="T382" s="14">
        <v>80</v>
      </c>
      <c r="U382" s="13">
        <f t="shared" si="62"/>
        <v>0.701</v>
      </c>
      <c r="V382" s="14">
        <v>0</v>
      </c>
      <c r="W382" s="13">
        <f>1.05*2.5</f>
        <v>2.625</v>
      </c>
      <c r="X382" s="13">
        <f t="shared" si="61"/>
        <v>1.924</v>
      </c>
      <c r="Y382" s="13">
        <f t="shared" si="63"/>
        <v>1.924</v>
      </c>
      <c r="Z382" s="28" t="s">
        <v>365</v>
      </c>
    </row>
    <row r="383" spans="1:26" s="29" customFormat="1" ht="15">
      <c r="A383" s="14">
        <v>141</v>
      </c>
      <c r="B383" s="3" t="s">
        <v>298</v>
      </c>
      <c r="C383" s="67" t="s">
        <v>340</v>
      </c>
      <c r="D383" s="17">
        <v>0.45</v>
      </c>
      <c r="E383" s="13">
        <v>0.2</v>
      </c>
      <c r="F383" s="14">
        <v>80</v>
      </c>
      <c r="G383" s="13">
        <f t="shared" si="58"/>
        <v>0.25</v>
      </c>
      <c r="H383" s="14">
        <v>0</v>
      </c>
      <c r="I383" s="13">
        <f>1.05*1.6</f>
        <v>1.6800000000000002</v>
      </c>
      <c r="J383" s="13">
        <f t="shared" si="60"/>
        <v>1.4300000000000002</v>
      </c>
      <c r="K383" s="13">
        <f t="shared" si="64"/>
        <v>1.4300000000000002</v>
      </c>
      <c r="L383" s="28" t="s">
        <v>365</v>
      </c>
      <c r="M383" s="20"/>
      <c r="N383" s="55">
        <v>141</v>
      </c>
      <c r="O383" s="56" t="s">
        <v>298</v>
      </c>
      <c r="P383" s="56" t="s">
        <v>340</v>
      </c>
      <c r="Q383" s="60">
        <v>0.009</v>
      </c>
      <c r="R383" s="13">
        <f t="shared" si="59"/>
        <v>0.459</v>
      </c>
      <c r="S383" s="13">
        <v>0.2</v>
      </c>
      <c r="T383" s="14">
        <v>80</v>
      </c>
      <c r="U383" s="13">
        <f t="shared" si="62"/>
        <v>0.259</v>
      </c>
      <c r="V383" s="14">
        <v>0</v>
      </c>
      <c r="W383" s="13">
        <f>1.05*1.6</f>
        <v>1.6800000000000002</v>
      </c>
      <c r="X383" s="13">
        <f t="shared" si="61"/>
        <v>1.4210000000000003</v>
      </c>
      <c r="Y383" s="13">
        <f t="shared" si="63"/>
        <v>1.4210000000000003</v>
      </c>
      <c r="Z383" s="28" t="s">
        <v>365</v>
      </c>
    </row>
    <row r="384" spans="1:26" s="29" customFormat="1" ht="15">
      <c r="A384" s="14">
        <v>142</v>
      </c>
      <c r="B384" s="3" t="s">
        <v>299</v>
      </c>
      <c r="C384" s="67" t="s">
        <v>340</v>
      </c>
      <c r="D384" s="79">
        <v>0.31</v>
      </c>
      <c r="E384" s="13">
        <v>0.2</v>
      </c>
      <c r="F384" s="14">
        <v>120</v>
      </c>
      <c r="G384" s="13">
        <f t="shared" si="58"/>
        <v>0.10999999999999999</v>
      </c>
      <c r="H384" s="14">
        <v>0</v>
      </c>
      <c r="I384" s="13">
        <f>1.05*1.6</f>
        <v>1.6800000000000002</v>
      </c>
      <c r="J384" s="13">
        <f t="shared" si="60"/>
        <v>1.5700000000000003</v>
      </c>
      <c r="K384" s="13">
        <f t="shared" si="64"/>
        <v>1.5700000000000003</v>
      </c>
      <c r="L384" s="28" t="s">
        <v>365</v>
      </c>
      <c r="M384" s="20"/>
      <c r="N384" s="55">
        <v>142</v>
      </c>
      <c r="O384" s="56" t="s">
        <v>299</v>
      </c>
      <c r="P384" s="56" t="s">
        <v>340</v>
      </c>
      <c r="Q384" s="60">
        <v>0.014</v>
      </c>
      <c r="R384" s="13">
        <f t="shared" si="59"/>
        <v>0.324</v>
      </c>
      <c r="S384" s="13">
        <v>0.2</v>
      </c>
      <c r="T384" s="14">
        <v>120</v>
      </c>
      <c r="U384" s="13">
        <f t="shared" si="62"/>
        <v>0.124</v>
      </c>
      <c r="V384" s="14">
        <v>0</v>
      </c>
      <c r="W384" s="13">
        <f>1.05*1.6</f>
        <v>1.6800000000000002</v>
      </c>
      <c r="X384" s="13">
        <f t="shared" si="61"/>
        <v>1.556</v>
      </c>
      <c r="Y384" s="13">
        <f t="shared" si="63"/>
        <v>1.556</v>
      </c>
      <c r="Z384" s="28" t="s">
        <v>365</v>
      </c>
    </row>
    <row r="385" spans="1:26" s="29" customFormat="1" ht="15">
      <c r="A385" s="14">
        <v>143</v>
      </c>
      <c r="B385" s="3" t="s">
        <v>300</v>
      </c>
      <c r="C385" s="67" t="s">
        <v>336</v>
      </c>
      <c r="D385" s="17">
        <v>2.25</v>
      </c>
      <c r="E385" s="13">
        <v>1.08</v>
      </c>
      <c r="F385" s="14">
        <v>45</v>
      </c>
      <c r="G385" s="13">
        <f t="shared" si="58"/>
        <v>1.17</v>
      </c>
      <c r="H385" s="14">
        <v>0</v>
      </c>
      <c r="I385" s="13">
        <f>1.05*4</f>
        <v>4.2</v>
      </c>
      <c r="J385" s="13">
        <f t="shared" si="60"/>
        <v>3.0300000000000002</v>
      </c>
      <c r="K385" s="13">
        <f t="shared" si="64"/>
        <v>3.0300000000000002</v>
      </c>
      <c r="L385" s="28" t="s">
        <v>365</v>
      </c>
      <c r="M385" s="20"/>
      <c r="N385" s="55">
        <v>143</v>
      </c>
      <c r="O385" s="56" t="s">
        <v>300</v>
      </c>
      <c r="P385" s="56" t="s">
        <v>336</v>
      </c>
      <c r="Q385" s="60">
        <v>0.095</v>
      </c>
      <c r="R385" s="13">
        <f t="shared" si="59"/>
        <v>2.345</v>
      </c>
      <c r="S385" s="13">
        <v>1.08</v>
      </c>
      <c r="T385" s="14">
        <v>45</v>
      </c>
      <c r="U385" s="13">
        <f t="shared" si="62"/>
        <v>1.2650000000000001</v>
      </c>
      <c r="V385" s="14">
        <v>0</v>
      </c>
      <c r="W385" s="13">
        <f>1.05*4</f>
        <v>4.2</v>
      </c>
      <c r="X385" s="13">
        <f t="shared" si="61"/>
        <v>2.935</v>
      </c>
      <c r="Y385" s="13">
        <f t="shared" si="63"/>
        <v>2.935</v>
      </c>
      <c r="Z385" s="28" t="s">
        <v>365</v>
      </c>
    </row>
    <row r="386" spans="1:26" s="29" customFormat="1" ht="15">
      <c r="A386" s="14">
        <v>144</v>
      </c>
      <c r="B386" s="3" t="s">
        <v>301</v>
      </c>
      <c r="C386" s="67" t="s">
        <v>326</v>
      </c>
      <c r="D386" s="17">
        <v>0.8</v>
      </c>
      <c r="E386" s="13">
        <v>0.6</v>
      </c>
      <c r="F386" s="14">
        <v>120</v>
      </c>
      <c r="G386" s="13">
        <f t="shared" si="58"/>
        <v>0.20000000000000007</v>
      </c>
      <c r="H386" s="14">
        <v>0</v>
      </c>
      <c r="I386" s="13">
        <f>1.05*2.5</f>
        <v>2.625</v>
      </c>
      <c r="J386" s="13">
        <f t="shared" si="60"/>
        <v>2.425</v>
      </c>
      <c r="K386" s="13">
        <f t="shared" si="64"/>
        <v>2.425</v>
      </c>
      <c r="L386" s="28" t="s">
        <v>365</v>
      </c>
      <c r="M386" s="20"/>
      <c r="N386" s="55">
        <v>144</v>
      </c>
      <c r="O386" s="56" t="s">
        <v>301</v>
      </c>
      <c r="P386" s="56" t="s">
        <v>326</v>
      </c>
      <c r="Q386" s="60">
        <v>0.055</v>
      </c>
      <c r="R386" s="13">
        <f t="shared" si="59"/>
        <v>0.8550000000000001</v>
      </c>
      <c r="S386" s="13">
        <v>0.6</v>
      </c>
      <c r="T386" s="14">
        <v>120</v>
      </c>
      <c r="U386" s="13">
        <f t="shared" si="62"/>
        <v>0.2550000000000001</v>
      </c>
      <c r="V386" s="14">
        <v>0</v>
      </c>
      <c r="W386" s="13">
        <f>1.05*2.5</f>
        <v>2.625</v>
      </c>
      <c r="X386" s="13">
        <f t="shared" si="61"/>
        <v>2.37</v>
      </c>
      <c r="Y386" s="13">
        <f t="shared" si="63"/>
        <v>2.37</v>
      </c>
      <c r="Z386" s="28" t="s">
        <v>365</v>
      </c>
    </row>
    <row r="387" spans="1:26" s="29" customFormat="1" ht="15">
      <c r="A387" s="14">
        <v>145</v>
      </c>
      <c r="B387" s="3" t="s">
        <v>302</v>
      </c>
      <c r="C387" s="67" t="s">
        <v>326</v>
      </c>
      <c r="D387" s="17">
        <v>1.19</v>
      </c>
      <c r="E387" s="13">
        <v>1</v>
      </c>
      <c r="F387" s="14">
        <v>80</v>
      </c>
      <c r="G387" s="13">
        <f t="shared" si="58"/>
        <v>0.18999999999999995</v>
      </c>
      <c r="H387" s="14">
        <v>0</v>
      </c>
      <c r="I387" s="13">
        <f>1.05*2.5</f>
        <v>2.625</v>
      </c>
      <c r="J387" s="13">
        <f t="shared" si="60"/>
        <v>2.435</v>
      </c>
      <c r="K387" s="13">
        <f t="shared" si="64"/>
        <v>2.435</v>
      </c>
      <c r="L387" s="28" t="s">
        <v>365</v>
      </c>
      <c r="M387" s="20"/>
      <c r="N387" s="55">
        <v>145</v>
      </c>
      <c r="O387" s="56" t="s">
        <v>302</v>
      </c>
      <c r="P387" s="56" t="s">
        <v>326</v>
      </c>
      <c r="Q387" s="60">
        <v>0.035</v>
      </c>
      <c r="R387" s="13">
        <f t="shared" si="59"/>
        <v>1.2249999999999999</v>
      </c>
      <c r="S387" s="13">
        <v>1</v>
      </c>
      <c r="T387" s="14">
        <v>80</v>
      </c>
      <c r="U387" s="13">
        <f t="shared" si="62"/>
        <v>0.22499999999999987</v>
      </c>
      <c r="V387" s="14">
        <v>0</v>
      </c>
      <c r="W387" s="13">
        <f>1.05*2.5</f>
        <v>2.625</v>
      </c>
      <c r="X387" s="13">
        <f t="shared" si="61"/>
        <v>2.4000000000000004</v>
      </c>
      <c r="Y387" s="13">
        <f t="shared" si="63"/>
        <v>2.4000000000000004</v>
      </c>
      <c r="Z387" s="28" t="s">
        <v>365</v>
      </c>
    </row>
    <row r="388" spans="1:26" s="29" customFormat="1" ht="15">
      <c r="A388" s="14">
        <v>146</v>
      </c>
      <c r="B388" s="3" t="s">
        <v>303</v>
      </c>
      <c r="C388" s="67" t="s">
        <v>327</v>
      </c>
      <c r="D388" s="17">
        <v>24.9</v>
      </c>
      <c r="E388" s="13">
        <v>5</v>
      </c>
      <c r="F388" s="14" t="s">
        <v>368</v>
      </c>
      <c r="G388" s="13">
        <f t="shared" si="58"/>
        <v>19.9</v>
      </c>
      <c r="H388" s="14">
        <v>0</v>
      </c>
      <c r="I388" s="13">
        <f>1.05*25</f>
        <v>26.25</v>
      </c>
      <c r="J388" s="13">
        <f t="shared" si="60"/>
        <v>6.350000000000001</v>
      </c>
      <c r="K388" s="13">
        <f t="shared" si="64"/>
        <v>6.350000000000001</v>
      </c>
      <c r="L388" s="28" t="s">
        <v>365</v>
      </c>
      <c r="M388" s="20"/>
      <c r="N388" s="55">
        <v>146</v>
      </c>
      <c r="O388" s="56" t="s">
        <v>303</v>
      </c>
      <c r="P388" s="56" t="s">
        <v>327</v>
      </c>
      <c r="Q388" s="60">
        <v>0.005</v>
      </c>
      <c r="R388" s="13">
        <f t="shared" si="59"/>
        <v>24.904999999999998</v>
      </c>
      <c r="S388" s="13">
        <v>5</v>
      </c>
      <c r="T388" s="14" t="s">
        <v>368</v>
      </c>
      <c r="U388" s="13">
        <f t="shared" si="62"/>
        <v>19.904999999999998</v>
      </c>
      <c r="V388" s="14">
        <v>0</v>
      </c>
      <c r="W388" s="13">
        <f>1.05*25</f>
        <v>26.25</v>
      </c>
      <c r="X388" s="13">
        <f t="shared" si="61"/>
        <v>6.345000000000002</v>
      </c>
      <c r="Y388" s="13">
        <f t="shared" si="63"/>
        <v>6.345000000000002</v>
      </c>
      <c r="Z388" s="28" t="s">
        <v>365</v>
      </c>
    </row>
    <row r="389" spans="1:26" s="29" customFormat="1" ht="15">
      <c r="A389" s="14">
        <v>147</v>
      </c>
      <c r="B389" s="3" t="s">
        <v>304</v>
      </c>
      <c r="C389" s="67" t="s">
        <v>326</v>
      </c>
      <c r="D389" s="17">
        <v>0.45</v>
      </c>
      <c r="E389" s="13">
        <v>0.5</v>
      </c>
      <c r="F389" s="14">
        <v>120</v>
      </c>
      <c r="G389" s="13">
        <f t="shared" si="58"/>
        <v>-0.04999999999999999</v>
      </c>
      <c r="H389" s="14">
        <v>0</v>
      </c>
      <c r="I389" s="13">
        <f>1.05*2.5</f>
        <v>2.625</v>
      </c>
      <c r="J389" s="13">
        <f t="shared" si="60"/>
        <v>2.675</v>
      </c>
      <c r="K389" s="13">
        <f t="shared" si="64"/>
        <v>2.675</v>
      </c>
      <c r="L389" s="28" t="s">
        <v>365</v>
      </c>
      <c r="M389" s="20"/>
      <c r="N389" s="55">
        <v>147</v>
      </c>
      <c r="O389" s="56" t="s">
        <v>304</v>
      </c>
      <c r="P389" s="56" t="s">
        <v>326</v>
      </c>
      <c r="Q389" s="60"/>
      <c r="R389" s="13">
        <f t="shared" si="59"/>
        <v>0.45</v>
      </c>
      <c r="S389" s="13">
        <v>0.5</v>
      </c>
      <c r="T389" s="14">
        <v>120</v>
      </c>
      <c r="U389" s="13">
        <f t="shared" si="62"/>
        <v>-0.04999999999999999</v>
      </c>
      <c r="V389" s="14">
        <v>0</v>
      </c>
      <c r="W389" s="13">
        <f>1.05*2.5</f>
        <v>2.625</v>
      </c>
      <c r="X389" s="13">
        <f t="shared" si="61"/>
        <v>2.675</v>
      </c>
      <c r="Y389" s="13">
        <f t="shared" si="63"/>
        <v>2.675</v>
      </c>
      <c r="Z389" s="28" t="s">
        <v>365</v>
      </c>
    </row>
    <row r="390" spans="1:26" s="29" customFormat="1" ht="15">
      <c r="A390" s="14">
        <v>148</v>
      </c>
      <c r="B390" s="3" t="s">
        <v>305</v>
      </c>
      <c r="C390" s="67" t="s">
        <v>338</v>
      </c>
      <c r="D390" s="17">
        <v>0.31</v>
      </c>
      <c r="E390" s="13">
        <v>0.21</v>
      </c>
      <c r="F390" s="14">
        <v>80</v>
      </c>
      <c r="G390" s="13">
        <f t="shared" si="58"/>
        <v>0.1</v>
      </c>
      <c r="H390" s="14">
        <v>0</v>
      </c>
      <c r="I390" s="13">
        <f>1.05*2.5</f>
        <v>2.625</v>
      </c>
      <c r="J390" s="13">
        <f t="shared" si="60"/>
        <v>2.525</v>
      </c>
      <c r="K390" s="13">
        <f t="shared" si="64"/>
        <v>2.525</v>
      </c>
      <c r="L390" s="28" t="s">
        <v>365</v>
      </c>
      <c r="M390" s="20"/>
      <c r="N390" s="55">
        <v>148</v>
      </c>
      <c r="O390" s="56" t="s">
        <v>305</v>
      </c>
      <c r="P390" s="56" t="s">
        <v>338</v>
      </c>
      <c r="Q390" s="60">
        <v>0.035</v>
      </c>
      <c r="R390" s="13">
        <f t="shared" si="59"/>
        <v>0.345</v>
      </c>
      <c r="S390" s="13">
        <v>0.21</v>
      </c>
      <c r="T390" s="14">
        <v>80</v>
      </c>
      <c r="U390" s="13">
        <f t="shared" si="62"/>
        <v>0.13499999999999998</v>
      </c>
      <c r="V390" s="14">
        <v>0</v>
      </c>
      <c r="W390" s="13">
        <f>1.05*2.5</f>
        <v>2.625</v>
      </c>
      <c r="X390" s="13">
        <f t="shared" si="61"/>
        <v>2.49</v>
      </c>
      <c r="Y390" s="13">
        <f t="shared" si="63"/>
        <v>2.49</v>
      </c>
      <c r="Z390" s="28" t="s">
        <v>365</v>
      </c>
    </row>
    <row r="391" spans="1:26" s="29" customFormat="1" ht="15">
      <c r="A391" s="14">
        <v>149</v>
      </c>
      <c r="B391" s="3" t="s">
        <v>306</v>
      </c>
      <c r="C391" s="67" t="s">
        <v>326</v>
      </c>
      <c r="D391" s="17">
        <v>0.2</v>
      </c>
      <c r="E391" s="13">
        <v>0.3</v>
      </c>
      <c r="F391" s="14">
        <v>120</v>
      </c>
      <c r="G391" s="13">
        <f t="shared" si="58"/>
        <v>-0.09999999999999998</v>
      </c>
      <c r="H391" s="14">
        <v>0</v>
      </c>
      <c r="I391" s="13">
        <f>1.05*2.5</f>
        <v>2.625</v>
      </c>
      <c r="J391" s="13">
        <f t="shared" si="60"/>
        <v>2.725</v>
      </c>
      <c r="K391" s="13">
        <f t="shared" si="64"/>
        <v>2.725</v>
      </c>
      <c r="L391" s="28" t="s">
        <v>365</v>
      </c>
      <c r="M391" s="20"/>
      <c r="N391" s="55">
        <v>149</v>
      </c>
      <c r="O391" s="56" t="s">
        <v>306</v>
      </c>
      <c r="P391" s="56" t="s">
        <v>326</v>
      </c>
      <c r="Q391" s="60">
        <v>0.012</v>
      </c>
      <c r="R391" s="13">
        <f t="shared" si="59"/>
        <v>0.21200000000000002</v>
      </c>
      <c r="S391" s="13">
        <v>0.3</v>
      </c>
      <c r="T391" s="14">
        <v>120</v>
      </c>
      <c r="U391" s="13">
        <f t="shared" si="62"/>
        <v>-0.08799999999999997</v>
      </c>
      <c r="V391" s="14">
        <v>0</v>
      </c>
      <c r="W391" s="13">
        <f>1.05*2.5</f>
        <v>2.625</v>
      </c>
      <c r="X391" s="13">
        <f t="shared" si="61"/>
        <v>2.713</v>
      </c>
      <c r="Y391" s="13">
        <f t="shared" si="63"/>
        <v>2.713</v>
      </c>
      <c r="Z391" s="28" t="s">
        <v>365</v>
      </c>
    </row>
    <row r="392" spans="1:26" s="29" customFormat="1" ht="15">
      <c r="A392" s="14">
        <v>150</v>
      </c>
      <c r="B392" s="3" t="s">
        <v>307</v>
      </c>
      <c r="C392" s="67" t="s">
        <v>344</v>
      </c>
      <c r="D392" s="79">
        <v>2.21</v>
      </c>
      <c r="E392" s="13">
        <v>0.6</v>
      </c>
      <c r="F392" s="14">
        <v>120</v>
      </c>
      <c r="G392" s="13">
        <f t="shared" si="58"/>
        <v>1.6099999999999999</v>
      </c>
      <c r="H392" s="14">
        <v>0</v>
      </c>
      <c r="I392" s="13">
        <f>1.05*4</f>
        <v>4.2</v>
      </c>
      <c r="J392" s="13">
        <f t="shared" si="60"/>
        <v>2.5900000000000003</v>
      </c>
      <c r="K392" s="13">
        <f t="shared" si="64"/>
        <v>2.5900000000000003</v>
      </c>
      <c r="L392" s="28" t="s">
        <v>365</v>
      </c>
      <c r="M392" s="20"/>
      <c r="N392" s="55">
        <v>150</v>
      </c>
      <c r="O392" s="56" t="s">
        <v>307</v>
      </c>
      <c r="P392" s="56" t="s">
        <v>344</v>
      </c>
      <c r="Q392" s="60">
        <v>0.015</v>
      </c>
      <c r="R392" s="13">
        <f t="shared" si="59"/>
        <v>2.225</v>
      </c>
      <c r="S392" s="13">
        <v>0.6</v>
      </c>
      <c r="T392" s="14">
        <v>120</v>
      </c>
      <c r="U392" s="13">
        <f t="shared" si="62"/>
        <v>1.625</v>
      </c>
      <c r="V392" s="14">
        <v>0</v>
      </c>
      <c r="W392" s="13">
        <f>1.05*4</f>
        <v>4.2</v>
      </c>
      <c r="X392" s="13">
        <f t="shared" si="61"/>
        <v>2.575</v>
      </c>
      <c r="Y392" s="13">
        <f t="shared" si="63"/>
        <v>2.575</v>
      </c>
      <c r="Z392" s="28" t="s">
        <v>365</v>
      </c>
    </row>
    <row r="393" spans="1:26" s="29" customFormat="1" ht="15">
      <c r="A393" s="14">
        <v>151</v>
      </c>
      <c r="B393" s="3" t="s">
        <v>308</v>
      </c>
      <c r="C393" s="67" t="s">
        <v>330</v>
      </c>
      <c r="D393" s="17">
        <v>9.28</v>
      </c>
      <c r="E393" s="13">
        <v>4.7</v>
      </c>
      <c r="F393" s="14">
        <v>80</v>
      </c>
      <c r="G393" s="13">
        <f t="shared" si="58"/>
        <v>4.579999999999999</v>
      </c>
      <c r="H393" s="14">
        <v>0</v>
      </c>
      <c r="I393" s="13">
        <f>1.05*10</f>
        <v>10.5</v>
      </c>
      <c r="J393" s="13">
        <f t="shared" si="60"/>
        <v>5.920000000000001</v>
      </c>
      <c r="K393" s="13">
        <f>J393</f>
        <v>5.920000000000001</v>
      </c>
      <c r="L393" s="28" t="s">
        <v>365</v>
      </c>
      <c r="M393" s="20"/>
      <c r="N393" s="55">
        <v>151</v>
      </c>
      <c r="O393" s="56" t="s">
        <v>308</v>
      </c>
      <c r="P393" s="56" t="s">
        <v>153</v>
      </c>
      <c r="Q393" s="60">
        <v>2.35</v>
      </c>
      <c r="R393" s="13">
        <f t="shared" si="59"/>
        <v>11.629999999999999</v>
      </c>
      <c r="S393" s="13">
        <v>4.7</v>
      </c>
      <c r="T393" s="14">
        <v>80</v>
      </c>
      <c r="U393" s="13">
        <f>R393-S393</f>
        <v>6.929999999999999</v>
      </c>
      <c r="V393" s="14">
        <v>0</v>
      </c>
      <c r="W393" s="13">
        <f>1.05*10</f>
        <v>10.5</v>
      </c>
      <c r="X393" s="13">
        <f t="shared" si="61"/>
        <v>3.570000000000001</v>
      </c>
      <c r="Y393" s="13">
        <f t="shared" si="63"/>
        <v>3.570000000000001</v>
      </c>
      <c r="Z393" s="28" t="s">
        <v>365</v>
      </c>
    </row>
    <row r="394" spans="1:26" s="37" customFormat="1" ht="15">
      <c r="A394" s="14">
        <v>152</v>
      </c>
      <c r="B394" s="3" t="s">
        <v>360</v>
      </c>
      <c r="C394" s="67" t="s">
        <v>326</v>
      </c>
      <c r="D394" s="17">
        <v>1.97</v>
      </c>
      <c r="E394" s="13">
        <v>3.9</v>
      </c>
      <c r="F394" s="14">
        <v>120</v>
      </c>
      <c r="G394" s="13">
        <f t="shared" si="58"/>
        <v>-1.93</v>
      </c>
      <c r="H394" s="14">
        <v>0</v>
      </c>
      <c r="I394" s="13">
        <f>1.05*2.5</f>
        <v>2.625</v>
      </c>
      <c r="J394" s="13">
        <f t="shared" si="60"/>
        <v>4.555</v>
      </c>
      <c r="K394" s="13">
        <f>J394</f>
        <v>4.555</v>
      </c>
      <c r="L394" s="28" t="s">
        <v>365</v>
      </c>
      <c r="M394" s="20"/>
      <c r="N394" s="55">
        <v>152</v>
      </c>
      <c r="O394" s="3" t="s">
        <v>360</v>
      </c>
      <c r="P394" s="3" t="s">
        <v>326</v>
      </c>
      <c r="Q394" s="60"/>
      <c r="R394" s="13">
        <f t="shared" si="59"/>
        <v>1.97</v>
      </c>
      <c r="S394" s="13">
        <v>3.9</v>
      </c>
      <c r="T394" s="14">
        <v>120</v>
      </c>
      <c r="U394" s="13">
        <f>R394-S394</f>
        <v>-1.93</v>
      </c>
      <c r="V394" s="14">
        <v>0</v>
      </c>
      <c r="W394" s="13">
        <f>1.05*2.5</f>
        <v>2.625</v>
      </c>
      <c r="X394" s="13">
        <f t="shared" si="61"/>
        <v>4.555</v>
      </c>
      <c r="Y394" s="13">
        <f t="shared" si="63"/>
        <v>4.555</v>
      </c>
      <c r="Z394" s="28" t="s">
        <v>365</v>
      </c>
    </row>
    <row r="395" spans="1:26" s="38" customFormat="1" ht="15">
      <c r="A395" s="136"/>
      <c r="B395" s="44" t="s">
        <v>355</v>
      </c>
      <c r="C395" s="76">
        <v>3185.9</v>
      </c>
      <c r="D395" s="76">
        <f>D7+D10+D11+D14+D15+D18+D21+D22+D23+D26+D27+D28+D31+D32+D33+D36+SUM(D37:D151)+SUM(D153:D155)+D158+D159+D162+D165+D168+D169+D172+D173+D176+D177+D180+D183+D184+D187+D190+D193+D196+D199+D202+D203+D206+D207+D210+D211+D214+D217+D220+D223+D226+D227+D230+D233+D234+D237+D240+D243+D244+D247+D250+D251+D252+D255+D258+D261+D264+D265+D266+D267+D270+D273+D276+D279+D282+D285+D288+D291+D294+D297+D300+D303+D306+SUM(D307:D394)</f>
        <v>784.983</v>
      </c>
      <c r="E395" s="76">
        <f>E7+E10+E11+E14+E15+E18+E21+E22+E23+E26+E27+E31+E32+E33+SUM(E36:E151)+E153+E154+E155+E158+E159+E162+E165+E168+E169+E172+E173+E176+E177+E180+E183+E184+E187+E190+E193+E196+E199+E202+E203+E206+E207+E210+E211+E214+E217+E220+E223+E226+E227+E230+E233+E234+E237+E240+E243+E244+E247+E250+E251+E252+E255+E258+E261+SUM(E264:E267)+E270+E273+E276+E279+E282+E285+E288+E291+E294+E297+E300+E303+E306+SUM(E307:E394)</f>
        <v>777.8200000000002</v>
      </c>
      <c r="F395" s="76"/>
      <c r="G395" s="76"/>
      <c r="H395" s="76"/>
      <c r="I395" s="76"/>
      <c r="J395" s="76"/>
      <c r="K395" s="76">
        <f>K397+8.27</f>
        <v>1202.1969999999997</v>
      </c>
      <c r="L395" s="50"/>
      <c r="M395" s="25"/>
      <c r="N395" s="109"/>
      <c r="O395" s="47" t="s">
        <v>355</v>
      </c>
      <c r="P395" s="54">
        <v>3185.9</v>
      </c>
      <c r="Q395" s="45">
        <f>Q7+Q10+Q11+Q14+Q15+Q18+Q21+Q22+Q23+Q26+Q27+Q28+Q31+Q32+Q33+Q36+SUM(Q37:Q151)+SUM(Q153:Q155)+Q158+Q159+Q162+Q165+Q168+Q169+Q172+Q173+Q176+Q177+Q180+Q183+Q184+Q187+Q190+Q193+Q196+Q199+Q202+Q203+Q206+Q207+Q210+Q211+Q214+Q217+Q220+Q223+Q226+Q227+Q230+Q233+Q234+Q237+Q240+Q243+Q244+Q247+Q250+Q251+Q252+Q255+Q258+Q261+Q264+Q265+Q266+Q267+Q270+Q273+Q276+Q279+Q282+Q285+Q288+Q291+Q294+Q297+Q300+Q303+Q306+SUM(Q307:Q394)</f>
        <v>112.75083999999998</v>
      </c>
      <c r="R395" s="45">
        <f>R7+R10+R11+R14+R15+R18+R21+R22+R23+R26+R27+R28+R31+R32+R33+SUM(R36:R151)+R153+R154+R155+R158+R159+R162+R165+R168+R169+R172+R173+R176+R177+R180+R183+R184+R187+R190+R193+R196+R199+R202+R203+R206+R207+R210+R211+R214+R217+R220+R223+R226+R227+R230+R233+R234+R237+R240+R243+R244+R247+R250+R251+R252+R255+R258+R261+R264+R265+R266+R267+R270+R273+R276+R279+R282+R285+R288+R291+R294+R297+R300+R303+SUM(R306:R394)</f>
        <v>897.73384</v>
      </c>
      <c r="S395" s="45">
        <f>S7+S10+S11+S14+S15+S18+S21+S22+S23+S26+S27+S28+S31+S32+S33+SUM(S36:S151)+S153+S154+S155+S158+S159+S162+S165+S168+S169+S172+S173+S176+S177+S180+S183+S184+S187+S190+S193+S196+S199+S202+S203+S206+S207+S210+S211+S214+S217+S220+S223+S226+S227+S230+S233+S234+S237+S240+S243+S244+S247+S250+S251+S252+S255+S258+S261+S264+S265+S266+S267+S270+S273+S276+S279+S282+S285+S288+S291+S294+S297+S300+S303+SUM(S306:S394)</f>
        <v>783.8800000000002</v>
      </c>
      <c r="T395" s="53"/>
      <c r="U395" s="45"/>
      <c r="V395" s="49"/>
      <c r="W395" s="45"/>
      <c r="X395" s="45"/>
      <c r="Y395" s="89">
        <v>1140.74</v>
      </c>
      <c r="Z395" s="50"/>
    </row>
    <row r="396" spans="1:26" s="38" customFormat="1" ht="15">
      <c r="A396" s="136"/>
      <c r="B396" s="44" t="s">
        <v>11</v>
      </c>
      <c r="C396" s="76"/>
      <c r="D396" s="76"/>
      <c r="E396" s="76"/>
      <c r="F396" s="76"/>
      <c r="G396" s="76"/>
      <c r="H396" s="76"/>
      <c r="I396" s="76"/>
      <c r="J396" s="76"/>
      <c r="K396" s="76">
        <v>-8.27</v>
      </c>
      <c r="L396" s="51"/>
      <c r="M396" s="25"/>
      <c r="N396" s="109"/>
      <c r="O396" s="47" t="s">
        <v>11</v>
      </c>
      <c r="P396" s="48"/>
      <c r="Q396" s="48"/>
      <c r="R396" s="53"/>
      <c r="S396" s="53"/>
      <c r="T396" s="53"/>
      <c r="U396" s="49"/>
      <c r="V396" s="49"/>
      <c r="W396" s="45"/>
      <c r="X396" s="45"/>
      <c r="Y396" s="45">
        <v>-26.48</v>
      </c>
      <c r="Z396" s="51"/>
    </row>
    <row r="397" spans="1:26" s="38" customFormat="1" ht="15">
      <c r="A397" s="136"/>
      <c r="B397" s="44" t="s">
        <v>12</v>
      </c>
      <c r="C397" s="76"/>
      <c r="D397" s="76"/>
      <c r="E397" s="76"/>
      <c r="F397" s="76"/>
      <c r="G397" s="76"/>
      <c r="H397" s="76"/>
      <c r="I397" s="76"/>
      <c r="J397" s="76"/>
      <c r="K397" s="76">
        <f>SUM(K7:K151)+SUM(K153:K171)+SUM(K173:K394)</f>
        <v>1193.9269999999997</v>
      </c>
      <c r="L397" s="53"/>
      <c r="M397" s="25"/>
      <c r="N397" s="109"/>
      <c r="O397" s="47" t="s">
        <v>12</v>
      </c>
      <c r="P397" s="48"/>
      <c r="Q397" s="48"/>
      <c r="R397" s="46"/>
      <c r="S397" s="53"/>
      <c r="T397" s="53"/>
      <c r="U397" s="49"/>
      <c r="V397" s="49"/>
      <c r="W397" s="45"/>
      <c r="X397" s="45"/>
      <c r="Y397" s="45">
        <v>1114.259960000001</v>
      </c>
      <c r="Z397" s="52"/>
    </row>
    <row r="398" spans="1:26" s="38" customFormat="1" ht="15">
      <c r="A398" s="6"/>
      <c r="B398" s="5"/>
      <c r="C398" s="71"/>
      <c r="D398" s="78"/>
      <c r="E398" s="4"/>
      <c r="F398" s="4"/>
      <c r="G398" s="5"/>
      <c r="H398" s="39"/>
      <c r="I398" s="4"/>
      <c r="J398" s="4"/>
      <c r="K398" s="4"/>
      <c r="L398" s="40"/>
      <c r="M398" s="25"/>
      <c r="N398" s="4"/>
      <c r="O398" s="5"/>
      <c r="P398" s="5"/>
      <c r="Q398" s="71"/>
      <c r="R398" s="4"/>
      <c r="S398" s="4"/>
      <c r="T398" s="4"/>
      <c r="U398" s="5"/>
      <c r="V398" s="5"/>
      <c r="W398" s="4"/>
      <c r="X398" s="4"/>
      <c r="Y398" s="4"/>
      <c r="Z398" s="19"/>
    </row>
    <row r="399" spans="1:26" ht="15">
      <c r="A399" s="7"/>
      <c r="B399" s="77" t="s">
        <v>379</v>
      </c>
      <c r="H399" s="41"/>
      <c r="L399" s="40"/>
      <c r="O399" s="77" t="s">
        <v>402</v>
      </c>
      <c r="P399" s="73"/>
      <c r="Q399" s="84"/>
      <c r="T399" s="8"/>
      <c r="U399" s="41"/>
      <c r="V399" s="9"/>
      <c r="Y399" s="40"/>
      <c r="Z399"/>
    </row>
    <row r="400" spans="1:26" ht="15">
      <c r="A400" s="7"/>
      <c r="B400" s="8" t="s">
        <v>380</v>
      </c>
      <c r="H400" s="41"/>
      <c r="L400" s="40"/>
      <c r="O400" s="8" t="s">
        <v>405</v>
      </c>
      <c r="P400" s="73"/>
      <c r="Q400" s="84"/>
      <c r="T400" s="8"/>
      <c r="U400" s="41"/>
      <c r="V400" s="9"/>
      <c r="Y400" s="40"/>
      <c r="Z400"/>
    </row>
    <row r="401" spans="1:12" ht="15">
      <c r="A401" s="7"/>
      <c r="H401" s="41"/>
      <c r="L401" s="40"/>
    </row>
    <row r="402" spans="1:23" ht="15">
      <c r="A402" s="7"/>
      <c r="C402" s="85" t="s">
        <v>381</v>
      </c>
      <c r="D402" s="86"/>
      <c r="E402" s="86"/>
      <c r="F402" s="86"/>
      <c r="G402" s="85"/>
      <c r="H402" s="87"/>
      <c r="I402" s="86"/>
      <c r="J402" s="86"/>
      <c r="L402" s="40"/>
      <c r="P402" s="85" t="s">
        <v>381</v>
      </c>
      <c r="Q402" s="86"/>
      <c r="R402" s="86"/>
      <c r="S402" s="86"/>
      <c r="T402" s="85"/>
      <c r="U402" s="87"/>
      <c r="V402" s="86"/>
      <c r="W402" s="86"/>
    </row>
    <row r="403" spans="1:23" ht="15">
      <c r="A403" s="7"/>
      <c r="C403" s="85" t="s">
        <v>382</v>
      </c>
      <c r="D403" s="86"/>
      <c r="E403" s="86"/>
      <c r="F403" s="86"/>
      <c r="G403" s="85"/>
      <c r="H403" s="87"/>
      <c r="I403" s="86"/>
      <c r="J403" s="86" t="s">
        <v>383</v>
      </c>
      <c r="P403" s="85" t="s">
        <v>382</v>
      </c>
      <c r="Q403" s="86"/>
      <c r="R403" s="86"/>
      <c r="S403" s="86"/>
      <c r="T403" s="85"/>
      <c r="U403" s="87"/>
      <c r="V403" s="86"/>
      <c r="W403" s="86" t="s">
        <v>383</v>
      </c>
    </row>
    <row r="404" spans="1:8" ht="15">
      <c r="A404" s="7"/>
      <c r="H404" s="41"/>
    </row>
    <row r="405" spans="1:8" ht="15">
      <c r="A405" s="7"/>
      <c r="H405" s="41"/>
    </row>
    <row r="406" spans="1:8" ht="15">
      <c r="A406" s="7"/>
      <c r="H406" s="41"/>
    </row>
    <row r="407" spans="1:8" ht="15">
      <c r="A407" s="7"/>
      <c r="H407" s="41"/>
    </row>
    <row r="408" spans="1:8" ht="15">
      <c r="A408" s="7"/>
      <c r="H408" s="41"/>
    </row>
    <row r="409" spans="1:8" ht="15">
      <c r="A409" s="7"/>
      <c r="H409" s="41"/>
    </row>
    <row r="410" spans="1:8" ht="15">
      <c r="A410" s="7"/>
      <c r="H410" s="41"/>
    </row>
    <row r="411" spans="1:8" ht="15">
      <c r="A411" s="7"/>
      <c r="H411" s="41"/>
    </row>
    <row r="412" spans="1:8" ht="15">
      <c r="A412" s="7"/>
      <c r="H412" s="41"/>
    </row>
    <row r="413" spans="1:8" ht="15">
      <c r="A413" s="7"/>
      <c r="H413" s="41"/>
    </row>
    <row r="414" spans="1:8" ht="15">
      <c r="A414" s="7"/>
      <c r="H414" s="41"/>
    </row>
    <row r="415" spans="1:8" ht="15">
      <c r="A415" s="7"/>
      <c r="H415" s="41"/>
    </row>
    <row r="416" spans="1:8" ht="15">
      <c r="A416" s="7"/>
      <c r="H416" s="41"/>
    </row>
    <row r="417" spans="1:8" ht="15">
      <c r="A417" s="7"/>
      <c r="H417" s="41"/>
    </row>
    <row r="418" spans="1:8" ht="15">
      <c r="A418" s="7"/>
      <c r="H418" s="41"/>
    </row>
    <row r="419" spans="1:8" ht="15">
      <c r="A419" s="7"/>
      <c r="H419" s="41"/>
    </row>
    <row r="420" spans="1:8" ht="15">
      <c r="A420" s="7"/>
      <c r="H420" s="41"/>
    </row>
    <row r="421" spans="1:8" ht="15">
      <c r="A421" s="7"/>
      <c r="H421" s="41"/>
    </row>
    <row r="422" spans="1:8" ht="15">
      <c r="A422" s="7"/>
      <c r="H422" s="41"/>
    </row>
    <row r="423" spans="1:8" ht="15">
      <c r="A423" s="7"/>
      <c r="H423" s="41"/>
    </row>
    <row r="424" spans="1:8" ht="15">
      <c r="A424" s="7"/>
      <c r="H424" s="41"/>
    </row>
    <row r="425" spans="1:8" ht="15">
      <c r="A425" s="7"/>
      <c r="H425" s="41"/>
    </row>
    <row r="426" spans="1:8" ht="15">
      <c r="A426" s="7"/>
      <c r="H426" s="41"/>
    </row>
    <row r="427" spans="1:8" ht="15">
      <c r="A427" s="7"/>
      <c r="H427" s="41"/>
    </row>
    <row r="428" spans="1:8" ht="15">
      <c r="A428" s="7"/>
      <c r="H428" s="41"/>
    </row>
    <row r="429" spans="1:8" ht="15">
      <c r="A429" s="7"/>
      <c r="H429" s="41"/>
    </row>
    <row r="430" spans="1:8" ht="15">
      <c r="A430" s="7"/>
      <c r="H430" s="41"/>
    </row>
    <row r="431" spans="1:8" ht="15">
      <c r="A431" s="7"/>
      <c r="H431" s="41"/>
    </row>
    <row r="432" spans="1:8" ht="15">
      <c r="A432" s="7"/>
      <c r="H432" s="41"/>
    </row>
    <row r="433" spans="1:8" ht="15">
      <c r="A433" s="7"/>
      <c r="H433" s="41"/>
    </row>
    <row r="434" spans="1:8" ht="15">
      <c r="A434" s="7"/>
      <c r="H434" s="41"/>
    </row>
    <row r="435" spans="1:8" ht="15">
      <c r="A435" s="7"/>
      <c r="H435" s="41"/>
    </row>
    <row r="436" spans="1:8" ht="15">
      <c r="A436" s="7"/>
      <c r="H436" s="41"/>
    </row>
    <row r="437" spans="1:8" ht="15">
      <c r="A437" s="7"/>
      <c r="H437" s="41"/>
    </row>
    <row r="438" spans="1:8" ht="15">
      <c r="A438" s="7"/>
      <c r="H438" s="41"/>
    </row>
    <row r="439" spans="1:8" ht="15">
      <c r="A439" s="7"/>
      <c r="H439" s="41"/>
    </row>
    <row r="440" spans="1:8" ht="15">
      <c r="A440" s="7"/>
      <c r="H440" s="41"/>
    </row>
    <row r="441" spans="1:8" ht="15">
      <c r="A441" s="7"/>
      <c r="H441" s="41"/>
    </row>
    <row r="442" spans="1:8" ht="15">
      <c r="A442" s="7"/>
      <c r="H442" s="41"/>
    </row>
    <row r="443" spans="1:8" ht="15">
      <c r="A443" s="7"/>
      <c r="H443" s="41"/>
    </row>
    <row r="444" spans="1:8" ht="15">
      <c r="A444" s="7"/>
      <c r="H444" s="41"/>
    </row>
    <row r="445" spans="1:8" ht="15">
      <c r="A445" s="7"/>
      <c r="H445" s="41"/>
    </row>
    <row r="446" spans="1:8" ht="15">
      <c r="A446" s="7"/>
      <c r="H446" s="41"/>
    </row>
    <row r="447" spans="1:8" ht="15">
      <c r="A447" s="7"/>
      <c r="H447" s="41"/>
    </row>
    <row r="448" spans="1:8" ht="15">
      <c r="A448" s="7"/>
      <c r="H448" s="41"/>
    </row>
    <row r="449" spans="1:8" ht="15">
      <c r="A449" s="7"/>
      <c r="H449" s="41"/>
    </row>
    <row r="450" spans="1:8" ht="15">
      <c r="A450" s="7"/>
      <c r="H450" s="41"/>
    </row>
    <row r="451" spans="1:8" ht="15">
      <c r="A451" s="7"/>
      <c r="H451" s="41"/>
    </row>
    <row r="452" spans="1:8" ht="15">
      <c r="A452" s="7"/>
      <c r="H452" s="41"/>
    </row>
    <row r="453" spans="1:8" ht="15">
      <c r="A453" s="7"/>
      <c r="H453" s="41"/>
    </row>
    <row r="454" spans="1:8" ht="15">
      <c r="A454" s="7"/>
      <c r="H454" s="41"/>
    </row>
    <row r="455" spans="1:8" ht="15">
      <c r="A455" s="7"/>
      <c r="H455" s="41"/>
    </row>
    <row r="456" spans="1:8" ht="15">
      <c r="A456" s="7"/>
      <c r="H456" s="41"/>
    </row>
    <row r="457" spans="1:8" ht="15">
      <c r="A457" s="7"/>
      <c r="H457" s="41"/>
    </row>
    <row r="458" spans="1:8" ht="15">
      <c r="A458" s="7"/>
      <c r="H458" s="41"/>
    </row>
    <row r="459" spans="1:8" ht="15">
      <c r="A459" s="7"/>
      <c r="H459" s="41"/>
    </row>
    <row r="460" spans="1:8" ht="15">
      <c r="A460" s="7"/>
      <c r="H460" s="41"/>
    </row>
    <row r="461" spans="1:8" ht="15">
      <c r="A461" s="7"/>
      <c r="H461" s="41"/>
    </row>
    <row r="462" spans="1:8" ht="15">
      <c r="A462" s="7"/>
      <c r="H462" s="41"/>
    </row>
    <row r="463" spans="1:8" ht="15">
      <c r="A463" s="7"/>
      <c r="H463" s="41"/>
    </row>
    <row r="464" spans="1:8" ht="15">
      <c r="A464" s="7"/>
      <c r="H464" s="41"/>
    </row>
    <row r="465" spans="1:8" ht="15">
      <c r="A465" s="7"/>
      <c r="H465" s="41"/>
    </row>
    <row r="466" spans="1:8" ht="15">
      <c r="A466" s="7"/>
      <c r="H466" s="41"/>
    </row>
    <row r="467" spans="1:8" ht="15">
      <c r="A467" s="7"/>
      <c r="H467" s="41"/>
    </row>
    <row r="468" spans="1:8" ht="15">
      <c r="A468" s="7"/>
      <c r="H468" s="41"/>
    </row>
    <row r="469" spans="1:8" ht="15">
      <c r="A469" s="7"/>
      <c r="H469" s="41"/>
    </row>
    <row r="470" spans="1:8" ht="15">
      <c r="A470" s="7"/>
      <c r="H470" s="41"/>
    </row>
    <row r="471" spans="1:8" ht="15">
      <c r="A471" s="7"/>
      <c r="H471" s="41"/>
    </row>
    <row r="472" spans="1:8" ht="15">
      <c r="A472" s="7"/>
      <c r="H472" s="41"/>
    </row>
    <row r="473" spans="1:8" ht="15">
      <c r="A473" s="7"/>
      <c r="H473" s="41"/>
    </row>
    <row r="474" spans="1:8" ht="15">
      <c r="A474" s="7"/>
      <c r="H474" s="41"/>
    </row>
    <row r="475" spans="1:8" ht="15">
      <c r="A475" s="7"/>
      <c r="H475" s="41"/>
    </row>
    <row r="476" spans="1:8" ht="15">
      <c r="A476" s="7"/>
      <c r="H476" s="41"/>
    </row>
    <row r="477" spans="1:8" ht="15">
      <c r="A477" s="7"/>
      <c r="H477" s="41"/>
    </row>
    <row r="478" spans="1:8" ht="15">
      <c r="A478" s="7"/>
      <c r="H478" s="41"/>
    </row>
    <row r="479" spans="1:8" ht="15">
      <c r="A479" s="7"/>
      <c r="H479" s="41"/>
    </row>
    <row r="480" spans="1:8" ht="15">
      <c r="A480" s="7"/>
      <c r="H480" s="41"/>
    </row>
    <row r="481" ht="15">
      <c r="H481" s="41"/>
    </row>
    <row r="482" ht="15"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</sheetData>
  <sheetProtection/>
  <autoFilter ref="A5:Z397"/>
  <mergeCells count="343"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A291:A293"/>
    <mergeCell ref="K291:K293"/>
    <mergeCell ref="A395:A397"/>
    <mergeCell ref="N395:N397"/>
    <mergeCell ref="A303:A305"/>
    <mergeCell ref="K303:K305"/>
    <mergeCell ref="L303:L305"/>
    <mergeCell ref="N303:N305"/>
    <mergeCell ref="A294:A296"/>
    <mergeCell ref="K294:K296"/>
    <mergeCell ref="L294:L296"/>
    <mergeCell ref="N294:N296"/>
    <mergeCell ref="A297:A299"/>
    <mergeCell ref="K297:K299"/>
    <mergeCell ref="L297:L299"/>
    <mergeCell ref="N297:N299"/>
    <mergeCell ref="Z288:Z290"/>
    <mergeCell ref="L291:L293"/>
    <mergeCell ref="N291:N293"/>
    <mergeCell ref="Y297:Y299"/>
    <mergeCell ref="Z297:Z299"/>
    <mergeCell ref="Y294:Y296"/>
    <mergeCell ref="Z294:Z296"/>
    <mergeCell ref="Y291:Y293"/>
    <mergeCell ref="Z291:Z293"/>
    <mergeCell ref="Y288:Y290"/>
    <mergeCell ref="A282:A284"/>
    <mergeCell ref="K282:K284"/>
    <mergeCell ref="L282:L284"/>
    <mergeCell ref="N282:N284"/>
    <mergeCell ref="L285:L287"/>
    <mergeCell ref="N285:N287"/>
    <mergeCell ref="A288:A290"/>
    <mergeCell ref="K288:K290"/>
    <mergeCell ref="L288:L290"/>
    <mergeCell ref="N288:N290"/>
    <mergeCell ref="A279:A281"/>
    <mergeCell ref="K279:K281"/>
    <mergeCell ref="Y285:Y287"/>
    <mergeCell ref="Z285:Z287"/>
    <mergeCell ref="Y282:Y284"/>
    <mergeCell ref="Z282:Z284"/>
    <mergeCell ref="Y279:Y281"/>
    <mergeCell ref="Z279:Z281"/>
    <mergeCell ref="A285:A287"/>
    <mergeCell ref="K285:K287"/>
    <mergeCell ref="L273:L275"/>
    <mergeCell ref="N273:N275"/>
    <mergeCell ref="L279:L281"/>
    <mergeCell ref="N279:N281"/>
    <mergeCell ref="L276:L278"/>
    <mergeCell ref="N276:N278"/>
    <mergeCell ref="Y276:Y278"/>
    <mergeCell ref="Z276:Z278"/>
    <mergeCell ref="A267:A269"/>
    <mergeCell ref="K267:K269"/>
    <mergeCell ref="A276:A278"/>
    <mergeCell ref="K276:K278"/>
    <mergeCell ref="A273:A275"/>
    <mergeCell ref="K273:K275"/>
    <mergeCell ref="Y273:Y275"/>
    <mergeCell ref="Z273:Z275"/>
    <mergeCell ref="Y270:Y272"/>
    <mergeCell ref="Z270:Z272"/>
    <mergeCell ref="Y261:Y263"/>
    <mergeCell ref="Z261:Z263"/>
    <mergeCell ref="L267:L269"/>
    <mergeCell ref="N267:N269"/>
    <mergeCell ref="Y267:Y269"/>
    <mergeCell ref="Z267:Z269"/>
    <mergeCell ref="A270:A272"/>
    <mergeCell ref="K270:K272"/>
    <mergeCell ref="L270:L272"/>
    <mergeCell ref="N270:N272"/>
    <mergeCell ref="A255:A257"/>
    <mergeCell ref="K255:K257"/>
    <mergeCell ref="L255:L257"/>
    <mergeCell ref="N255:N257"/>
    <mergeCell ref="L258:L260"/>
    <mergeCell ref="N258:N260"/>
    <mergeCell ref="A261:A263"/>
    <mergeCell ref="K261:K263"/>
    <mergeCell ref="L261:L263"/>
    <mergeCell ref="N261:N263"/>
    <mergeCell ref="A252:A254"/>
    <mergeCell ref="K252:K254"/>
    <mergeCell ref="Y258:Y260"/>
    <mergeCell ref="Z258:Z260"/>
    <mergeCell ref="Y255:Y257"/>
    <mergeCell ref="Z255:Z257"/>
    <mergeCell ref="Y252:Y254"/>
    <mergeCell ref="Z252:Z254"/>
    <mergeCell ref="A258:A260"/>
    <mergeCell ref="K258:K260"/>
    <mergeCell ref="L244:L246"/>
    <mergeCell ref="N244:N246"/>
    <mergeCell ref="L252:L254"/>
    <mergeCell ref="N252:N254"/>
    <mergeCell ref="L247:L249"/>
    <mergeCell ref="N247:N249"/>
    <mergeCell ref="Y247:Y249"/>
    <mergeCell ref="Z247:Z249"/>
    <mergeCell ref="A237:A239"/>
    <mergeCell ref="K237:K239"/>
    <mergeCell ref="A247:A249"/>
    <mergeCell ref="K247:K249"/>
    <mergeCell ref="A244:A246"/>
    <mergeCell ref="K244:K246"/>
    <mergeCell ref="Y244:Y246"/>
    <mergeCell ref="Z244:Z246"/>
    <mergeCell ref="Y240:Y242"/>
    <mergeCell ref="Z240:Z242"/>
    <mergeCell ref="Y234:Y236"/>
    <mergeCell ref="Z234:Z236"/>
    <mergeCell ref="L237:L239"/>
    <mergeCell ref="N237:N239"/>
    <mergeCell ref="Y237:Y239"/>
    <mergeCell ref="Z237:Z239"/>
    <mergeCell ref="A240:A242"/>
    <mergeCell ref="K240:K242"/>
    <mergeCell ref="L240:L242"/>
    <mergeCell ref="N240:N242"/>
    <mergeCell ref="A227:A229"/>
    <mergeCell ref="K227:K229"/>
    <mergeCell ref="L227:L229"/>
    <mergeCell ref="N227:N229"/>
    <mergeCell ref="L230:L232"/>
    <mergeCell ref="N230:N232"/>
    <mergeCell ref="A234:A236"/>
    <mergeCell ref="K234:K236"/>
    <mergeCell ref="L234:L236"/>
    <mergeCell ref="N234:N236"/>
    <mergeCell ref="A223:A225"/>
    <mergeCell ref="K223:K225"/>
    <mergeCell ref="Y230:Y232"/>
    <mergeCell ref="Z230:Z232"/>
    <mergeCell ref="Y227:Y229"/>
    <mergeCell ref="Z227:Z229"/>
    <mergeCell ref="Y223:Y225"/>
    <mergeCell ref="Z223:Z225"/>
    <mergeCell ref="A230:A232"/>
    <mergeCell ref="K230:K232"/>
    <mergeCell ref="L217:L219"/>
    <mergeCell ref="N217:N219"/>
    <mergeCell ref="L223:L225"/>
    <mergeCell ref="N223:N225"/>
    <mergeCell ref="L220:L222"/>
    <mergeCell ref="N220:N222"/>
    <mergeCell ref="Y220:Y222"/>
    <mergeCell ref="Z220:Z222"/>
    <mergeCell ref="A211:A213"/>
    <mergeCell ref="K211:K213"/>
    <mergeCell ref="A220:A222"/>
    <mergeCell ref="K220:K222"/>
    <mergeCell ref="A217:A219"/>
    <mergeCell ref="K217:K219"/>
    <mergeCell ref="Y217:Y219"/>
    <mergeCell ref="Z217:Z219"/>
    <mergeCell ref="Y214:Y216"/>
    <mergeCell ref="Z214:Z216"/>
    <mergeCell ref="Y207:Y209"/>
    <mergeCell ref="Z207:Z209"/>
    <mergeCell ref="L211:L213"/>
    <mergeCell ref="N211:N213"/>
    <mergeCell ref="Y211:Y213"/>
    <mergeCell ref="Z211:Z213"/>
    <mergeCell ref="A214:A216"/>
    <mergeCell ref="K214:K216"/>
    <mergeCell ref="L214:L216"/>
    <mergeCell ref="N214:N216"/>
    <mergeCell ref="A199:A201"/>
    <mergeCell ref="K199:K201"/>
    <mergeCell ref="L199:L201"/>
    <mergeCell ref="N199:N201"/>
    <mergeCell ref="L203:L205"/>
    <mergeCell ref="N203:N205"/>
    <mergeCell ref="A207:A209"/>
    <mergeCell ref="K207:K209"/>
    <mergeCell ref="L207:L209"/>
    <mergeCell ref="N207:N209"/>
    <mergeCell ref="A196:A198"/>
    <mergeCell ref="K196:K198"/>
    <mergeCell ref="Y203:Y205"/>
    <mergeCell ref="Z203:Z205"/>
    <mergeCell ref="Y199:Y201"/>
    <mergeCell ref="Z199:Z201"/>
    <mergeCell ref="Y196:Y198"/>
    <mergeCell ref="Z196:Z198"/>
    <mergeCell ref="A203:A205"/>
    <mergeCell ref="K203:K205"/>
    <mergeCell ref="L190:L192"/>
    <mergeCell ref="N190:N192"/>
    <mergeCell ref="L196:L198"/>
    <mergeCell ref="N196:N198"/>
    <mergeCell ref="L193:L195"/>
    <mergeCell ref="N193:N195"/>
    <mergeCell ref="Y193:Y195"/>
    <mergeCell ref="Z193:Z195"/>
    <mergeCell ref="A184:A186"/>
    <mergeCell ref="K184:K186"/>
    <mergeCell ref="A193:A195"/>
    <mergeCell ref="K193:K195"/>
    <mergeCell ref="A190:A192"/>
    <mergeCell ref="K190:K192"/>
    <mergeCell ref="Y190:Y192"/>
    <mergeCell ref="Z190:Z192"/>
    <mergeCell ref="Y187:Y189"/>
    <mergeCell ref="Z187:Z189"/>
    <mergeCell ref="Y180:Y182"/>
    <mergeCell ref="Z180:Z182"/>
    <mergeCell ref="L184:L186"/>
    <mergeCell ref="N184:N186"/>
    <mergeCell ref="Y184:Y186"/>
    <mergeCell ref="Z184:Z186"/>
    <mergeCell ref="A187:A189"/>
    <mergeCell ref="K187:K189"/>
    <mergeCell ref="L187:L189"/>
    <mergeCell ref="N187:N189"/>
    <mergeCell ref="A180:A182"/>
    <mergeCell ref="K180:K182"/>
    <mergeCell ref="L180:L182"/>
    <mergeCell ref="N180:N182"/>
    <mergeCell ref="Y169:Y171"/>
    <mergeCell ref="Z169:Z171"/>
    <mergeCell ref="A177:A179"/>
    <mergeCell ref="K177:K179"/>
    <mergeCell ref="L177:L179"/>
    <mergeCell ref="N177:N179"/>
    <mergeCell ref="A173:A175"/>
    <mergeCell ref="K173:K175"/>
    <mergeCell ref="L173:L175"/>
    <mergeCell ref="N173:N175"/>
    <mergeCell ref="Y177:Y179"/>
    <mergeCell ref="Z177:Z179"/>
    <mergeCell ref="Y173:Y175"/>
    <mergeCell ref="Z173:Z175"/>
    <mergeCell ref="L169:L171"/>
    <mergeCell ref="N169:N171"/>
    <mergeCell ref="A169:A171"/>
    <mergeCell ref="K169:K171"/>
    <mergeCell ref="Y165:Y167"/>
    <mergeCell ref="Z165:Z167"/>
    <mergeCell ref="A162:A164"/>
    <mergeCell ref="K162:K164"/>
    <mergeCell ref="L162:L164"/>
    <mergeCell ref="N162:N164"/>
    <mergeCell ref="A165:A167"/>
    <mergeCell ref="K165:K167"/>
    <mergeCell ref="L165:L167"/>
    <mergeCell ref="N165:N167"/>
    <mergeCell ref="Y162:Y164"/>
    <mergeCell ref="Z162:Z164"/>
    <mergeCell ref="Y159:Y161"/>
    <mergeCell ref="Z159:Z161"/>
    <mergeCell ref="L159:L161"/>
    <mergeCell ref="N159:N161"/>
    <mergeCell ref="Y33:Y35"/>
    <mergeCell ref="Z33:Z35"/>
    <mergeCell ref="Y155:Y157"/>
    <mergeCell ref="Z155:Z157"/>
    <mergeCell ref="A33:A35"/>
    <mergeCell ref="K33:K35"/>
    <mergeCell ref="A159:A161"/>
    <mergeCell ref="K159:K161"/>
    <mergeCell ref="Y28:Y30"/>
    <mergeCell ref="Z28:Z30"/>
    <mergeCell ref="A155:A157"/>
    <mergeCell ref="K155:K157"/>
    <mergeCell ref="L155:L157"/>
    <mergeCell ref="N155:N157"/>
    <mergeCell ref="L33:L35"/>
    <mergeCell ref="N33:N35"/>
    <mergeCell ref="A152:K152"/>
    <mergeCell ref="N152:Z152"/>
    <mergeCell ref="A28:A30"/>
    <mergeCell ref="K28:K30"/>
    <mergeCell ref="L28:L30"/>
    <mergeCell ref="N28:N30"/>
    <mergeCell ref="Y15:Y17"/>
    <mergeCell ref="Z15:Z17"/>
    <mergeCell ref="A23:A25"/>
    <mergeCell ref="K23:K25"/>
    <mergeCell ref="L23:L25"/>
    <mergeCell ref="N23:N25"/>
    <mergeCell ref="A18:A20"/>
    <mergeCell ref="K18:K20"/>
    <mergeCell ref="L18:L20"/>
    <mergeCell ref="N18:N20"/>
    <mergeCell ref="Y23:Y25"/>
    <mergeCell ref="Z23:Z25"/>
    <mergeCell ref="Y18:Y20"/>
    <mergeCell ref="Z18:Z20"/>
    <mergeCell ref="L15:L17"/>
    <mergeCell ref="N15:N17"/>
    <mergeCell ref="A15:A17"/>
    <mergeCell ref="K15:K17"/>
    <mergeCell ref="Y11:Y13"/>
    <mergeCell ref="Z11:Z13"/>
    <mergeCell ref="A6:K6"/>
    <mergeCell ref="N6:Z6"/>
    <mergeCell ref="A7:A9"/>
    <mergeCell ref="K7:K9"/>
    <mergeCell ref="L7:L9"/>
    <mergeCell ref="N7:N9"/>
    <mergeCell ref="Y7:Y9"/>
    <mergeCell ref="Z7:Z9"/>
    <mergeCell ref="N2:N4"/>
    <mergeCell ref="O2:O4"/>
    <mergeCell ref="A11:A13"/>
    <mergeCell ref="K11:K13"/>
    <mergeCell ref="L11:L13"/>
    <mergeCell ref="N11:N13"/>
    <mergeCell ref="Z2:Z4"/>
    <mergeCell ref="R3:R4"/>
    <mergeCell ref="S3:T3"/>
    <mergeCell ref="U3:U4"/>
    <mergeCell ref="V3:V4"/>
    <mergeCell ref="W3:W4"/>
    <mergeCell ref="A2:A4"/>
    <mergeCell ref="B2:B4"/>
    <mergeCell ref="C2:K2"/>
    <mergeCell ref="L2:L4"/>
    <mergeCell ref="H3:H4"/>
    <mergeCell ref="I3:I4"/>
    <mergeCell ref="J3:K4"/>
    <mergeCell ref="J1:K1"/>
    <mergeCell ref="X1:Y1"/>
    <mergeCell ref="C3:C4"/>
    <mergeCell ref="D3:D4"/>
    <mergeCell ref="E3:F3"/>
    <mergeCell ref="G3:G4"/>
    <mergeCell ref="P2:Y2"/>
    <mergeCell ref="X3:Y4"/>
    <mergeCell ref="Q3:Q4"/>
    <mergeCell ref="P3:P4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7" r:id="rId1"/>
  <rowBreaks count="1" manualBreakCount="1">
    <brk id="40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20" zoomScaleSheetLayoutView="12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21" t="s">
        <v>389</v>
      </c>
      <c r="B1" s="121"/>
      <c r="C1" s="121"/>
      <c r="D1" s="121"/>
    </row>
    <row r="2" spans="1:4" ht="15">
      <c r="A2" s="137" t="s">
        <v>361</v>
      </c>
      <c r="B2" s="140" t="s">
        <v>0</v>
      </c>
      <c r="C2" s="141"/>
      <c r="D2" s="137" t="s">
        <v>362</v>
      </c>
    </row>
    <row r="3" spans="1:4" ht="15">
      <c r="A3" s="138"/>
      <c r="B3" s="142"/>
      <c r="C3" s="143"/>
      <c r="D3" s="146"/>
    </row>
    <row r="4" spans="1:4" ht="15">
      <c r="A4" s="139"/>
      <c r="B4" s="144"/>
      <c r="C4" s="145"/>
      <c r="D4" s="147"/>
    </row>
    <row r="5" spans="1:4" ht="19.5" thickBot="1">
      <c r="A5" s="148" t="s">
        <v>363</v>
      </c>
      <c r="B5" s="149"/>
      <c r="C5" s="149"/>
      <c r="D5" s="150"/>
    </row>
    <row r="6" spans="1:4" ht="19.5" thickBot="1">
      <c r="A6" s="62" t="s">
        <v>369</v>
      </c>
      <c r="B6" s="63" t="s">
        <v>370</v>
      </c>
      <c r="C6" s="64" t="s">
        <v>371</v>
      </c>
      <c r="D6" s="61">
        <v>-8.27</v>
      </c>
    </row>
    <row r="7" spans="1:4" ht="19.5">
      <c r="A7" s="120" t="s">
        <v>372</v>
      </c>
      <c r="B7" s="120"/>
      <c r="C7" s="120"/>
      <c r="D7" s="65">
        <f>D6</f>
        <v>-8.27</v>
      </c>
    </row>
    <row r="9" ht="15">
      <c r="A9" s="108" t="s">
        <v>390</v>
      </c>
    </row>
    <row r="10" ht="15">
      <c r="A10" s="108" t="s">
        <v>391</v>
      </c>
    </row>
  </sheetData>
  <sheetProtection/>
  <mergeCells count="6">
    <mergeCell ref="A7:C7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110" zoomScaleSheetLayoutView="110" zoomScalePageLayoutView="0" workbookViewId="0" topLeftCell="A1">
      <selection activeCell="D14" sqref="D14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151" t="s">
        <v>392</v>
      </c>
      <c r="B1" s="151"/>
      <c r="C1" s="151"/>
      <c r="D1" s="151"/>
      <c r="E1" s="16"/>
      <c r="F1" s="16"/>
      <c r="G1" s="16"/>
      <c r="H1" s="16"/>
      <c r="I1" s="16"/>
      <c r="J1" s="16"/>
      <c r="K1" s="16"/>
      <c r="L1" s="16"/>
      <c r="M1" s="16"/>
    </row>
    <row r="2" spans="1:4" s="15" customFormat="1" ht="48.75" customHeight="1">
      <c r="A2" s="137" t="s">
        <v>361</v>
      </c>
      <c r="B2" s="140" t="s">
        <v>0</v>
      </c>
      <c r="C2" s="141"/>
      <c r="D2" s="137" t="s">
        <v>388</v>
      </c>
    </row>
    <row r="3" spans="1:4" s="15" customFormat="1" ht="47.25" customHeight="1">
      <c r="A3" s="138"/>
      <c r="B3" s="142"/>
      <c r="C3" s="143"/>
      <c r="D3" s="146"/>
    </row>
    <row r="4" spans="1:4" s="15" customFormat="1" ht="73.5" customHeight="1">
      <c r="A4" s="139"/>
      <c r="B4" s="144"/>
      <c r="C4" s="145"/>
      <c r="D4" s="147"/>
    </row>
    <row r="5" spans="1:4" ht="18.75">
      <c r="A5" s="148" t="s">
        <v>363</v>
      </c>
      <c r="B5" s="149"/>
      <c r="C5" s="149"/>
      <c r="D5" s="150"/>
    </row>
    <row r="6" spans="1:4" s="101" customFormat="1" ht="15.75">
      <c r="A6" s="104" t="s">
        <v>369</v>
      </c>
      <c r="B6" s="103" t="s">
        <v>393</v>
      </c>
      <c r="C6" s="102" t="s">
        <v>150</v>
      </c>
      <c r="D6" s="105">
        <v>-0.679</v>
      </c>
    </row>
    <row r="7" spans="1:4" s="101" customFormat="1" ht="15.75">
      <c r="A7" s="103" t="s">
        <v>373</v>
      </c>
      <c r="B7" s="103" t="s">
        <v>394</v>
      </c>
      <c r="C7" s="102" t="s">
        <v>152</v>
      </c>
      <c r="D7" s="105">
        <v>-3.16</v>
      </c>
    </row>
    <row r="8" spans="1:4" s="101" customFormat="1" ht="15.75">
      <c r="A8" s="103" t="s">
        <v>374</v>
      </c>
      <c r="B8" s="103" t="s">
        <v>395</v>
      </c>
      <c r="C8" s="102" t="s">
        <v>155</v>
      </c>
      <c r="D8" s="105">
        <v>-3.265</v>
      </c>
    </row>
    <row r="9" spans="1:4" s="101" customFormat="1" ht="15.75">
      <c r="A9" s="103" t="s">
        <v>375</v>
      </c>
      <c r="B9" s="103" t="s">
        <v>396</v>
      </c>
      <c r="C9" s="102" t="s">
        <v>155</v>
      </c>
      <c r="D9" s="105">
        <v>-2.405</v>
      </c>
    </row>
    <row r="10" spans="1:4" ht="15.75">
      <c r="A10" s="103" t="s">
        <v>376</v>
      </c>
      <c r="B10" s="103" t="s">
        <v>397</v>
      </c>
      <c r="C10" s="102" t="s">
        <v>151</v>
      </c>
      <c r="D10" s="105">
        <v>-1.82</v>
      </c>
    </row>
    <row r="11" spans="1:4" ht="15.75">
      <c r="A11" s="103" t="s">
        <v>377</v>
      </c>
      <c r="B11" s="103" t="s">
        <v>370</v>
      </c>
      <c r="C11" s="102" t="s">
        <v>324</v>
      </c>
      <c r="D11" s="105">
        <v>-8.27</v>
      </c>
    </row>
    <row r="12" spans="1:4" ht="15.75">
      <c r="A12" s="103" t="s">
        <v>384</v>
      </c>
      <c r="B12" s="103" t="s">
        <v>398</v>
      </c>
      <c r="C12" s="102" t="s">
        <v>321</v>
      </c>
      <c r="D12" s="105">
        <v>-4.087</v>
      </c>
    </row>
    <row r="13" spans="1:4" ht="15.75">
      <c r="A13" s="103" t="s">
        <v>385</v>
      </c>
      <c r="B13" s="103" t="s">
        <v>399</v>
      </c>
      <c r="C13" s="102" t="s">
        <v>325</v>
      </c>
      <c r="D13" s="105">
        <v>-0.975</v>
      </c>
    </row>
    <row r="14" spans="1:4" ht="15.75">
      <c r="A14" s="103" t="s">
        <v>386</v>
      </c>
      <c r="B14" s="103" t="s">
        <v>400</v>
      </c>
      <c r="C14" s="102" t="s">
        <v>330</v>
      </c>
      <c r="D14" s="105">
        <v>-0.359</v>
      </c>
    </row>
    <row r="15" spans="1:4" ht="15.75">
      <c r="A15" s="103" t="s">
        <v>387</v>
      </c>
      <c r="B15" s="103" t="s">
        <v>401</v>
      </c>
      <c r="C15" s="102" t="s">
        <v>342</v>
      </c>
      <c r="D15" s="105">
        <v>-1.46</v>
      </c>
    </row>
    <row r="16" spans="1:4" ht="19.5" customHeight="1">
      <c r="A16" s="106" t="s">
        <v>378</v>
      </c>
      <c r="B16" s="106"/>
      <c r="C16" s="106"/>
      <c r="D16" s="107">
        <f>SUM(D6:D15)</f>
        <v>-26.480000000000004</v>
      </c>
    </row>
    <row r="18" ht="15">
      <c r="A18" s="108" t="s">
        <v>402</v>
      </c>
    </row>
    <row r="19" ht="15">
      <c r="A19" s="108" t="s">
        <v>403</v>
      </c>
    </row>
    <row r="20" ht="15">
      <c r="A20" s="108" t="s">
        <v>404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budeeva</cp:lastModifiedBy>
  <cp:lastPrinted>2010-11-02T10:21:35Z</cp:lastPrinted>
  <dcterms:created xsi:type="dcterms:W3CDTF">2008-10-03T08:18:33Z</dcterms:created>
  <dcterms:modified xsi:type="dcterms:W3CDTF">2010-11-03T10:39:17Z</dcterms:modified>
  <cp:category/>
  <cp:version/>
  <cp:contentType/>
  <cp:contentStatus/>
</cp:coreProperties>
</file>