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  <sheet name="Текущий дефицит" sheetId="2" r:id="rId2"/>
    <sheet name="Перспективный дефицит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E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comments2.xml><?xml version="1.0" encoding="utf-8"?>
<comments xmlns="http://schemas.openxmlformats.org/spreadsheetml/2006/main">
  <authors>
    <author>krutko_eg</author>
  </authors>
  <commentList>
    <comment ref="E2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6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3.xml><?xml version="1.0" encoding="utf-8"?>
<comments xmlns="http://schemas.openxmlformats.org/spreadsheetml/2006/main">
  <authors>
    <author>krutko_eg</author>
  </authors>
  <commentList>
    <comment ref="E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<sst xmlns="http://schemas.openxmlformats.org/spreadsheetml/2006/main" count="3025" uniqueCount="284">
  <si>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</si>
  <si>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</si>
  <si>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</si>
  <si>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</si>
  <si>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</si>
  <si>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</si>
  <si>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</si>
  <si>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</si>
  <si>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</si>
  <si>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</si>
  <si>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</si>
  <si>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</si>
  <si>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</si>
  <si>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</si>
  <si>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</si>
  <si>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</si>
  <si>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</si>
  <si>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</si>
  <si>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</si>
  <si>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</si>
  <si>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</si>
  <si>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</si>
  <si>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</si>
  <si>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</si>
  <si>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</si>
  <si>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</si>
  <si>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</si>
  <si>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</si>
  <si>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</si>
  <si>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</si>
  <si>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</si>
  <si>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</si>
  <si>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</si>
  <si>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</si>
  <si>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</si>
  <si>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</si>
  <si>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</si>
  <si>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</si>
  <si>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</si>
  <si>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</si>
  <si>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</si>
  <si>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</si>
  <si>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</si>
  <si>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</si>
  <si>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</si>
  <si>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</si>
  <si>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</si>
  <si>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</si>
  <si>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</si>
  <si>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</si>
  <si>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</si>
  <si>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</si>
  <si>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</si>
  <si>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</si>
  <si>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</si>
  <si>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</si>
  <si>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</si>
  <si>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</si>
  <si>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</si>
  <si>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</si>
  <si>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</si>
  <si>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</si>
  <si>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</si>
  <si>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</si>
  <si>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</si>
  <si>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</si>
  <si>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</si>
  <si>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</si>
  <si>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</si>
  <si>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</si>
  <si>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</si>
  <si>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</si>
  <si>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</si>
  <si>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</si>
  <si>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</si>
  <si>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</si>
  <si>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</si>
  <si>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</si>
  <si>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</si>
  <si>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</si>
  <si>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</si>
  <si>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</si>
  <si>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</si>
  <si>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</si>
  <si>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</si>
  <si>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</si>
  <si>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</si>
  <si>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</si>
  <si>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</si>
  <si>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</si>
  <si>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</si>
  <si>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</si>
  <si>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</si>
  <si>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</si>
  <si>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</si>
  <si>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</si>
  <si>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</si>
  <si>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</si>
  <si>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</si>
  <si>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</si>
  <si>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</si>
  <si>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</si>
  <si>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</si>
  <si>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</si>
  <si>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</si>
  <si>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</si>
  <si>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</si>
  <si>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</si>
  <si>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</si>
  <si>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</si>
  <si>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</si>
  <si>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</si>
  <si>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</si>
  <si>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</si>
  <si>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</si>
  <si>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</si>
  <si>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</si>
  <si>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</si>
  <si>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</si>
  <si>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</si>
  <si>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</si>
  <si>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</si>
  <si>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</si>
  <si>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</si>
  <si>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</si>
  <si>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</si>
  <si>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</si>
  <si>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</si>
  <si>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</si>
  <si>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</si>
  <si>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</si>
  <si>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</si>
  <si>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</si>
  <si>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</si>
  <si>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</si>
  <si>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</si>
  <si>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</si>
  <si>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</si>
  <si>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</si>
  <si>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</si>
  <si>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</si>
  <si>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</si>
  <si>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</si>
  <si>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</si>
  <si>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</si>
  <si>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</si>
  <si>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</si>
  <si>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</si>
  <si>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</si>
  <si>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</si>
  <si>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</si>
  <si>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</si>
  <si>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</si>
  <si>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</si>
  <si>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</si>
  <si>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</si>
  <si>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</si>
  <si>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</si>
  <si>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</si>
  <si>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</si>
  <si>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</si>
  <si>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</si>
  <si>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</si>
  <si>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</si>
  <si>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</si>
  <si>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</si>
  <si>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</si>
  <si>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</si>
  <si>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</si>
  <si>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</si>
  <si>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</si>
  <si>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</si>
  <si>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</si>
  <si>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</si>
  <si>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</si>
  <si>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</si>
  <si>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</si>
  <si>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</si>
  <si>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</si>
  <si>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</si>
  <si>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</si>
  <si>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</si>
  <si>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</si>
  <si>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</si>
  <si>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</si>
  <si>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</si>
  <si>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</si>
  <si>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</si>
  <si>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</si>
  <si>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</si>
  <si>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</si>
  <si>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</si>
  <si>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</si>
  <si>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</si>
  <si>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</si>
  <si>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</si>
  <si>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</si>
  <si>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</si>
  <si>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</si>
  <si>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</si>
  <si>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</si>
  <si>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</si>
  <si>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</si>
  <si>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</si>
  <si>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</si>
  <si>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</si>
  <si>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</si>
  <si>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</si>
  <si>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</si>
  <si>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</si>
  <si>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</si>
  <si>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</si>
  <si>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</si>
  <si>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</si>
  <si>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</si>
  <si>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</si>
  <si>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</si>
  <si>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</si>
  <si>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</si>
  <si>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</si>
  <si>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</si>
  <si>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</si>
  <si>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</si>
  <si>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</si>
  <si>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</si>
  <si>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</si>
  <si>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</si>
  <si>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</si>
  <si>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110/35/10/60 кВ Гидрооборудование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</si>
  <si>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</si>
  <si>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</si>
  <si>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</si>
  <si>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</si>
  <si>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</si>
  <si>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</si>
  <si>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</si>
  <si>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</si>
  <si>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</si>
  <si>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</si>
  <si>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</si>
  <si>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</si>
  <si>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</si>
  <si>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</si>
  <si>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</si>
  <si>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</si>
  <si>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</si>
  <si>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</si>
  <si>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</si>
  <si>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</si>
  <si>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</si>
  <si>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</si>
  <si>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</si>
  <si>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</si>
  <si>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</si>
  <si>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</si>
  <si>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</si>
  <si>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</si>
  <si>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</si>
  <si>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</si>
  <si>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</si>
  <si>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</si>
  <si>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</si>
  <si>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</si>
  <si>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</si>
  <si>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</si>
  <si>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</si>
  <si>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</si>
  <si>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</si>
  <si>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Перечень закрытых центров питания филиала "ОАО МРСК Центра"-"Липецкэнерго" по ожидаемым нагрузкам с учетом подключения новых мощностей по техприсоединению (перспективный дефицит)</t>
  </si>
  <si>
    <t>ПС 35/6 кВ Карьер</t>
  </si>
  <si>
    <t>ПС 35/10 кВ Сселки</t>
  </si>
  <si>
    <t>без нагрузки</t>
  </si>
  <si>
    <t>КРУНН-6кВ не наши</t>
  </si>
  <si>
    <t>Форма расчёта пропускной способности Центров питания филиала ОАО "МРСК Центра" Липецкэнерго по итогам зимнего замера максимума нагрузки 2009 г.</t>
  </si>
  <si>
    <t>8 часов</t>
  </si>
  <si>
    <t>ПС 35/10 кВ Борятино</t>
  </si>
  <si>
    <t>100 (45)</t>
  </si>
  <si>
    <t>ПС 110/10 кВ Университетская</t>
  </si>
  <si>
    <t>с учетом *</t>
  </si>
  <si>
    <t>25+25</t>
  </si>
  <si>
    <t>ПС 110/35/10/6 кВ Гидрооборудование</t>
  </si>
  <si>
    <t>ПС 110/6 кВ Трубная-2</t>
  </si>
  <si>
    <t>ПС 35/10 кВ Красное</t>
  </si>
  <si>
    <t>Перечень закрытых центров питания ОАО "МРСК Центра" по зимним нагрузкам  (текущий дефицит мощности).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</si>
</sst>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9" fontId="3" fillId="11" borderId="10" xfId="0" applyNumberFormat="1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/>
    </xf>
    <xf numFmtId="2" fontId="3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1" fontId="3" fillId="11" borderId="10" xfId="0" applyNumberFormat="1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center"/>
    </xf>
    <xf numFmtId="4" fontId="3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70" zoomScaleNormal="70" zoomScalePageLayoutView="0" workbookViewId="0" topLeftCell="A1">
      <selection activeCell="A6" sqref="A6:M6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customWidth="1"/>
    <col min="6" max="6" width="15.421875" style="10" customWidth="1"/>
    <col min="7" max="7" width="10.8515625" style="31" customWidth="1"/>
    <col min="8" max="8" width="10.57421875" style="10" customWidth="1"/>
    <col min="9" max="9" width="20.8515625" style="10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customWidth="1"/>
    <col min="20" max="20" width="15.28125" style="10" customWidth="1"/>
    <col min="21" max="21" width="16.421875" style="10" customWidth="1"/>
    <col min="22" max="22" width="17.140625" style="10" customWidth="1"/>
    <col min="23" max="23" width="14.140625" style="10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67" t="s">
        <v>15</v>
      </c>
      <c r="L1" s="67"/>
    </row>
    <row r="2" spans="1:27" ht="32.25" customHeight="1">
      <c r="A2" s="68" t="s">
        <v>11</v>
      </c>
      <c r="B2" s="66" t="s">
        <v>0</v>
      </c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 t="s">
        <v>16</v>
      </c>
      <c r="O2" s="91" t="s">
        <v>11</v>
      </c>
      <c r="P2" s="92" t="s">
        <v>0</v>
      </c>
      <c r="Q2" s="92" t="s">
        <v>246</v>
      </c>
      <c r="R2" s="92"/>
      <c r="S2" s="92"/>
      <c r="T2" s="92"/>
      <c r="U2" s="92"/>
      <c r="V2" s="92"/>
      <c r="W2" s="92"/>
      <c r="X2" s="92"/>
      <c r="Y2" s="92"/>
      <c r="Z2" s="92"/>
      <c r="AA2" s="92" t="s">
        <v>16</v>
      </c>
    </row>
    <row r="3" spans="1:27" ht="115.5" customHeight="1">
      <c r="A3" s="68"/>
      <c r="B3" s="66"/>
      <c r="C3" s="66" t="s">
        <v>8</v>
      </c>
      <c r="D3" s="32"/>
      <c r="E3" s="66" t="s">
        <v>9</v>
      </c>
      <c r="F3" s="66" t="s">
        <v>6</v>
      </c>
      <c r="G3" s="66"/>
      <c r="H3" s="66" t="s">
        <v>2</v>
      </c>
      <c r="I3" s="66" t="s">
        <v>267</v>
      </c>
      <c r="J3" s="66" t="s">
        <v>4</v>
      </c>
      <c r="K3" s="66" t="s">
        <v>17</v>
      </c>
      <c r="L3" s="66"/>
      <c r="M3" s="66"/>
      <c r="O3" s="91"/>
      <c r="P3" s="92"/>
      <c r="Q3" s="92" t="s">
        <v>247</v>
      </c>
      <c r="R3" s="92" t="s">
        <v>248</v>
      </c>
      <c r="S3" s="92" t="s">
        <v>249</v>
      </c>
      <c r="T3" s="92" t="s">
        <v>250</v>
      </c>
      <c r="U3" s="92"/>
      <c r="V3" s="92" t="s">
        <v>251</v>
      </c>
      <c r="W3" s="92" t="s">
        <v>10</v>
      </c>
      <c r="X3" s="92" t="s">
        <v>4</v>
      </c>
      <c r="Y3" s="92" t="s">
        <v>252</v>
      </c>
      <c r="Z3" s="92"/>
      <c r="AA3" s="92"/>
    </row>
    <row r="4" spans="1:27" ht="117.75" customHeight="1">
      <c r="A4" s="68"/>
      <c r="B4" s="66"/>
      <c r="C4" s="66"/>
      <c r="D4" s="32"/>
      <c r="E4" s="66"/>
      <c r="F4" s="32" t="s">
        <v>3</v>
      </c>
      <c r="G4" s="32" t="s">
        <v>5</v>
      </c>
      <c r="H4" s="66"/>
      <c r="I4" s="66"/>
      <c r="J4" s="66"/>
      <c r="K4" s="66"/>
      <c r="L4" s="66"/>
      <c r="M4" s="66"/>
      <c r="O4" s="91"/>
      <c r="P4" s="92"/>
      <c r="Q4" s="92"/>
      <c r="R4" s="92"/>
      <c r="S4" s="92"/>
      <c r="T4" s="29" t="s">
        <v>3</v>
      </c>
      <c r="U4" s="29" t="s">
        <v>5</v>
      </c>
      <c r="V4" s="92"/>
      <c r="W4" s="92"/>
      <c r="X4" s="92"/>
      <c r="Y4" s="92"/>
      <c r="Z4" s="92"/>
      <c r="AA4" s="92"/>
    </row>
    <row r="5" spans="1:27" ht="15">
      <c r="A5" s="32">
        <v>1</v>
      </c>
      <c r="B5" s="32">
        <v>2</v>
      </c>
      <c r="C5" s="32">
        <v>3</v>
      </c>
      <c r="D5" s="32"/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51">
        <v>12</v>
      </c>
      <c r="O5" s="29">
        <v>1</v>
      </c>
      <c r="P5" s="29">
        <v>2</v>
      </c>
      <c r="Q5" s="29">
        <v>3</v>
      </c>
      <c r="R5" s="29">
        <v>4</v>
      </c>
      <c r="S5" s="29">
        <v>5</v>
      </c>
      <c r="T5" s="29">
        <v>6</v>
      </c>
      <c r="U5" s="29">
        <v>7</v>
      </c>
      <c r="V5" s="29">
        <v>8</v>
      </c>
      <c r="W5" s="29">
        <v>9</v>
      </c>
      <c r="X5" s="29">
        <v>10</v>
      </c>
      <c r="Y5" s="29">
        <v>11</v>
      </c>
      <c r="Z5" s="29">
        <v>12</v>
      </c>
      <c r="AA5" s="28">
        <v>13</v>
      </c>
    </row>
    <row r="6" spans="1:27" s="11" customFormat="1" ht="15.75">
      <c r="A6" s="93" t="s">
        <v>241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O6" s="90" t="s">
        <v>241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30">
      <c r="A7" s="32"/>
      <c r="B7" s="1" t="s">
        <v>18</v>
      </c>
      <c r="C7" s="28">
        <v>10</v>
      </c>
      <c r="D7" s="28"/>
      <c r="E7" s="7">
        <v>2.63</v>
      </c>
      <c r="F7" s="26">
        <v>1.6</v>
      </c>
      <c r="G7" s="29">
        <v>30</v>
      </c>
      <c r="H7" s="7">
        <f>E7-F7</f>
        <v>1.0299999999999998</v>
      </c>
      <c r="I7" s="32">
        <v>0</v>
      </c>
      <c r="J7" s="7">
        <f>F7</f>
        <v>1.6</v>
      </c>
      <c r="K7" s="7">
        <f>J7-E7</f>
        <v>-1.0299999999999998</v>
      </c>
      <c r="L7" s="7">
        <f>K7</f>
        <v>-1.0299999999999998</v>
      </c>
      <c r="M7" s="28" t="s">
        <v>263</v>
      </c>
      <c r="O7" s="9"/>
      <c r="P7" s="1" t="s">
        <v>18</v>
      </c>
      <c r="Q7" s="28">
        <v>10</v>
      </c>
      <c r="R7" s="28">
        <v>0.028</v>
      </c>
      <c r="S7" s="7">
        <f aca="true" t="shared" si="0" ref="S7:S16">R7+E7</f>
        <v>2.658</v>
      </c>
      <c r="T7" s="26">
        <v>1.6</v>
      </c>
      <c r="U7" s="29">
        <v>30</v>
      </c>
      <c r="V7" s="4">
        <f>S7-T7</f>
        <v>1.0579999999999998</v>
      </c>
      <c r="W7" s="28">
        <v>0</v>
      </c>
      <c r="X7" s="4">
        <f>T7</f>
        <v>1.6</v>
      </c>
      <c r="Y7" s="4">
        <f>X7-S7</f>
        <v>-1.0579999999999998</v>
      </c>
      <c r="Z7" s="4">
        <f>Y7</f>
        <v>-1.0579999999999998</v>
      </c>
      <c r="AA7" s="28" t="s">
        <v>263</v>
      </c>
    </row>
    <row r="8" spans="1:27" ht="15">
      <c r="A8" s="32"/>
      <c r="B8" s="30" t="s">
        <v>19</v>
      </c>
      <c r="C8" s="28">
        <v>6.3</v>
      </c>
      <c r="D8" s="28"/>
      <c r="E8" s="7">
        <v>2.03</v>
      </c>
      <c r="F8" s="26">
        <v>0.1</v>
      </c>
      <c r="G8" s="29">
        <v>70</v>
      </c>
      <c r="H8" s="7">
        <f aca="true" t="shared" si="1" ref="H8:H30">E8-F8</f>
        <v>1.9299999999999997</v>
      </c>
      <c r="I8" s="32">
        <v>0</v>
      </c>
      <c r="J8" s="7">
        <f aca="true" t="shared" si="2" ref="J8:J30">F8</f>
        <v>0.1</v>
      </c>
      <c r="K8" s="7">
        <f aca="true" t="shared" si="3" ref="K8:K30">J8-E8</f>
        <v>-1.9299999999999997</v>
      </c>
      <c r="L8" s="7">
        <f aca="true" t="shared" si="4" ref="L8:L30">K8</f>
        <v>-1.9299999999999997</v>
      </c>
      <c r="M8" s="28" t="s">
        <v>263</v>
      </c>
      <c r="O8" s="9"/>
      <c r="P8" s="30" t="s">
        <v>19</v>
      </c>
      <c r="Q8" s="28">
        <v>6.3</v>
      </c>
      <c r="R8" s="28">
        <v>0.259</v>
      </c>
      <c r="S8" s="7">
        <f t="shared" si="0"/>
        <v>2.2889999999999997</v>
      </c>
      <c r="T8" s="26">
        <v>0.1</v>
      </c>
      <c r="U8" s="29">
        <v>70</v>
      </c>
      <c r="V8" s="4">
        <f aca="true" t="shared" si="5" ref="V8:V30">S8-T8</f>
        <v>2.1889999999999996</v>
      </c>
      <c r="W8" s="28">
        <v>0</v>
      </c>
      <c r="X8" s="4">
        <f aca="true" t="shared" si="6" ref="X8:X30">T8</f>
        <v>0.1</v>
      </c>
      <c r="Y8" s="4">
        <f aca="true" t="shared" si="7" ref="Y8:Y30">X8-S8</f>
        <v>-2.1889999999999996</v>
      </c>
      <c r="Z8" s="4">
        <f aca="true" t="shared" si="8" ref="Z8:Z30">Y8</f>
        <v>-2.1889999999999996</v>
      </c>
      <c r="AA8" s="28" t="s">
        <v>263</v>
      </c>
    </row>
    <row r="9" spans="1:27" ht="15">
      <c r="A9" s="32"/>
      <c r="B9" s="59" t="s">
        <v>20</v>
      </c>
      <c r="C9" s="60">
        <v>2.5</v>
      </c>
      <c r="D9" s="60"/>
      <c r="E9" s="61">
        <v>0.16</v>
      </c>
      <c r="F9" s="62">
        <v>0.8</v>
      </c>
      <c r="G9" s="63">
        <v>100</v>
      </c>
      <c r="H9" s="61">
        <f t="shared" si="1"/>
        <v>-0.64</v>
      </c>
      <c r="I9" s="74">
        <v>0</v>
      </c>
      <c r="J9" s="61">
        <f t="shared" si="2"/>
        <v>0.8</v>
      </c>
      <c r="K9" s="61">
        <f t="shared" si="3"/>
        <v>0.64</v>
      </c>
      <c r="L9" s="61">
        <f t="shared" si="4"/>
        <v>0.64</v>
      </c>
      <c r="M9" s="60" t="s">
        <v>264</v>
      </c>
      <c r="O9" s="75"/>
      <c r="P9" s="59" t="s">
        <v>20</v>
      </c>
      <c r="Q9" s="60">
        <v>2.5</v>
      </c>
      <c r="R9" s="60">
        <v>0.015</v>
      </c>
      <c r="S9" s="61">
        <f t="shared" si="0"/>
        <v>0.175</v>
      </c>
      <c r="T9" s="62">
        <v>0.8</v>
      </c>
      <c r="U9" s="63">
        <v>100</v>
      </c>
      <c r="V9" s="76">
        <f t="shared" si="5"/>
        <v>-0.625</v>
      </c>
      <c r="W9" s="60">
        <v>0</v>
      </c>
      <c r="X9" s="76">
        <f t="shared" si="6"/>
        <v>0.8</v>
      </c>
      <c r="Y9" s="76">
        <f t="shared" si="7"/>
        <v>0.625</v>
      </c>
      <c r="Z9" s="76">
        <f t="shared" si="8"/>
        <v>0.625</v>
      </c>
      <c r="AA9" s="60" t="s">
        <v>264</v>
      </c>
    </row>
    <row r="10" spans="1:27" ht="15">
      <c r="A10" s="32"/>
      <c r="B10" s="2" t="s">
        <v>21</v>
      </c>
      <c r="C10" s="28">
        <v>3.2</v>
      </c>
      <c r="D10" s="28"/>
      <c r="E10" s="7">
        <v>0.73</v>
      </c>
      <c r="F10" s="26">
        <v>1.2</v>
      </c>
      <c r="G10" s="29">
        <v>70</v>
      </c>
      <c r="H10" s="7">
        <f t="shared" si="1"/>
        <v>-0.47</v>
      </c>
      <c r="I10" s="32">
        <v>0</v>
      </c>
      <c r="J10" s="7">
        <f t="shared" si="2"/>
        <v>1.2</v>
      </c>
      <c r="K10" s="7">
        <f t="shared" si="3"/>
        <v>0.47</v>
      </c>
      <c r="L10" s="7">
        <f t="shared" si="4"/>
        <v>0.47</v>
      </c>
      <c r="M10" s="28" t="s">
        <v>264</v>
      </c>
      <c r="O10" s="9"/>
      <c r="P10" s="2" t="s">
        <v>21</v>
      </c>
      <c r="Q10" s="28">
        <v>3.2</v>
      </c>
      <c r="R10" s="28">
        <v>0.023</v>
      </c>
      <c r="S10" s="7">
        <f t="shared" si="0"/>
        <v>0.753</v>
      </c>
      <c r="T10" s="26">
        <v>1.2</v>
      </c>
      <c r="U10" s="29">
        <v>70</v>
      </c>
      <c r="V10" s="4">
        <f t="shared" si="5"/>
        <v>-0.44699999999999995</v>
      </c>
      <c r="W10" s="28">
        <v>0</v>
      </c>
      <c r="X10" s="4">
        <f t="shared" si="6"/>
        <v>1.2</v>
      </c>
      <c r="Y10" s="4">
        <f t="shared" si="7"/>
        <v>0.44699999999999995</v>
      </c>
      <c r="Z10" s="4">
        <f t="shared" si="8"/>
        <v>0.44699999999999995</v>
      </c>
      <c r="AA10" s="28" t="s">
        <v>264</v>
      </c>
    </row>
    <row r="11" spans="1:27" ht="15">
      <c r="A11" s="32"/>
      <c r="B11" s="2" t="s">
        <v>22</v>
      </c>
      <c r="C11" s="28">
        <v>2.5</v>
      </c>
      <c r="D11" s="28"/>
      <c r="E11" s="7">
        <v>0.93</v>
      </c>
      <c r="F11" s="26">
        <v>1.5</v>
      </c>
      <c r="G11" s="29">
        <v>60</v>
      </c>
      <c r="H11" s="7">
        <f t="shared" si="1"/>
        <v>-0.57</v>
      </c>
      <c r="I11" s="32">
        <v>0</v>
      </c>
      <c r="J11" s="7">
        <f t="shared" si="2"/>
        <v>1.5</v>
      </c>
      <c r="K11" s="7">
        <f t="shared" si="3"/>
        <v>0.57</v>
      </c>
      <c r="L11" s="7">
        <f t="shared" si="4"/>
        <v>0.57</v>
      </c>
      <c r="M11" s="28" t="s">
        <v>264</v>
      </c>
      <c r="O11" s="9"/>
      <c r="P11" s="2" t="s">
        <v>22</v>
      </c>
      <c r="Q11" s="28">
        <v>2.5</v>
      </c>
      <c r="R11" s="28">
        <v>0.183</v>
      </c>
      <c r="S11" s="7">
        <f t="shared" si="0"/>
        <v>1.113</v>
      </c>
      <c r="T11" s="26">
        <v>1.5</v>
      </c>
      <c r="U11" s="29">
        <v>60</v>
      </c>
      <c r="V11" s="4">
        <f t="shared" si="5"/>
        <v>-0.387</v>
      </c>
      <c r="W11" s="28">
        <v>0</v>
      </c>
      <c r="X11" s="4">
        <f t="shared" si="6"/>
        <v>1.5</v>
      </c>
      <c r="Y11" s="4">
        <f t="shared" si="7"/>
        <v>0.387</v>
      </c>
      <c r="Z11" s="4">
        <f t="shared" si="8"/>
        <v>0.387</v>
      </c>
      <c r="AA11" s="28" t="s">
        <v>264</v>
      </c>
    </row>
    <row r="12" spans="1:27" ht="15" customHeight="1">
      <c r="A12" s="32"/>
      <c r="B12" s="2" t="s">
        <v>23</v>
      </c>
      <c r="C12" s="28">
        <v>2.5</v>
      </c>
      <c r="D12" s="28"/>
      <c r="E12" s="7">
        <v>0.43</v>
      </c>
      <c r="F12" s="26">
        <v>1.5</v>
      </c>
      <c r="G12" s="29">
        <v>50</v>
      </c>
      <c r="H12" s="7">
        <f t="shared" si="1"/>
        <v>-1.07</v>
      </c>
      <c r="I12" s="32">
        <v>0</v>
      </c>
      <c r="J12" s="7">
        <f t="shared" si="2"/>
        <v>1.5</v>
      </c>
      <c r="K12" s="7">
        <f t="shared" si="3"/>
        <v>1.07</v>
      </c>
      <c r="L12" s="7">
        <f t="shared" si="4"/>
        <v>1.07</v>
      </c>
      <c r="M12" s="28" t="s">
        <v>264</v>
      </c>
      <c r="O12" s="9"/>
      <c r="P12" s="2" t="s">
        <v>23</v>
      </c>
      <c r="Q12" s="28">
        <v>2.5</v>
      </c>
      <c r="R12" s="28"/>
      <c r="S12" s="7">
        <f t="shared" si="0"/>
        <v>0.43</v>
      </c>
      <c r="T12" s="26">
        <v>1.5</v>
      </c>
      <c r="U12" s="29">
        <v>50</v>
      </c>
      <c r="V12" s="4">
        <f t="shared" si="5"/>
        <v>-1.07</v>
      </c>
      <c r="W12" s="28">
        <v>0</v>
      </c>
      <c r="X12" s="4">
        <f t="shared" si="6"/>
        <v>1.5</v>
      </c>
      <c r="Y12" s="4">
        <f t="shared" si="7"/>
        <v>1.07</v>
      </c>
      <c r="Z12" s="4">
        <f t="shared" si="8"/>
        <v>1.07</v>
      </c>
      <c r="AA12" s="28" t="s">
        <v>264</v>
      </c>
    </row>
    <row r="13" spans="1:27" ht="15">
      <c r="A13" s="32"/>
      <c r="B13" s="2" t="s">
        <v>24</v>
      </c>
      <c r="C13" s="28">
        <v>2.5</v>
      </c>
      <c r="D13" s="28"/>
      <c r="E13" s="7">
        <v>0.13</v>
      </c>
      <c r="F13" s="26">
        <v>0</v>
      </c>
      <c r="G13" s="29">
        <v>0</v>
      </c>
      <c r="H13" s="7">
        <f t="shared" si="1"/>
        <v>0.13</v>
      </c>
      <c r="I13" s="32">
        <v>0</v>
      </c>
      <c r="J13" s="7">
        <f t="shared" si="2"/>
        <v>0</v>
      </c>
      <c r="K13" s="7">
        <f t="shared" si="3"/>
        <v>-0.13</v>
      </c>
      <c r="L13" s="7">
        <f t="shared" si="4"/>
        <v>-0.13</v>
      </c>
      <c r="M13" s="28" t="s">
        <v>263</v>
      </c>
      <c r="O13" s="9"/>
      <c r="P13" s="2" t="s">
        <v>24</v>
      </c>
      <c r="Q13" s="28">
        <v>2.5</v>
      </c>
      <c r="R13" s="28"/>
      <c r="S13" s="7">
        <f t="shared" si="0"/>
        <v>0.13</v>
      </c>
      <c r="T13" s="26">
        <v>0</v>
      </c>
      <c r="U13" s="29">
        <v>0</v>
      </c>
      <c r="V13" s="4">
        <f t="shared" si="5"/>
        <v>0.13</v>
      </c>
      <c r="W13" s="28">
        <v>0</v>
      </c>
      <c r="X13" s="4">
        <f t="shared" si="6"/>
        <v>0</v>
      </c>
      <c r="Y13" s="4">
        <f t="shared" si="7"/>
        <v>-0.13</v>
      </c>
      <c r="Z13" s="4">
        <f t="shared" si="8"/>
        <v>-0.13</v>
      </c>
      <c r="AA13" s="28" t="s">
        <v>263</v>
      </c>
    </row>
    <row r="14" spans="1:27" ht="30">
      <c r="A14" s="32"/>
      <c r="B14" s="2" t="s">
        <v>25</v>
      </c>
      <c r="C14" s="28">
        <v>2.5</v>
      </c>
      <c r="D14" s="28"/>
      <c r="E14" s="7">
        <v>0.63</v>
      </c>
      <c r="F14" s="26">
        <v>1.2</v>
      </c>
      <c r="G14" s="29">
        <v>90</v>
      </c>
      <c r="H14" s="7">
        <f t="shared" si="1"/>
        <v>-0.57</v>
      </c>
      <c r="I14" s="32">
        <v>0</v>
      </c>
      <c r="J14" s="7">
        <f t="shared" si="2"/>
        <v>1.2</v>
      </c>
      <c r="K14" s="7">
        <f t="shared" si="3"/>
        <v>0.57</v>
      </c>
      <c r="L14" s="7">
        <f t="shared" si="4"/>
        <v>0.57</v>
      </c>
      <c r="M14" s="28" t="s">
        <v>264</v>
      </c>
      <c r="O14" s="9"/>
      <c r="P14" s="2" t="s">
        <v>25</v>
      </c>
      <c r="Q14" s="28">
        <v>2.5</v>
      </c>
      <c r="R14" s="28"/>
      <c r="S14" s="7">
        <f t="shared" si="0"/>
        <v>0.63</v>
      </c>
      <c r="T14" s="26">
        <v>1.2</v>
      </c>
      <c r="U14" s="29">
        <v>90</v>
      </c>
      <c r="V14" s="4">
        <f t="shared" si="5"/>
        <v>-0.57</v>
      </c>
      <c r="W14" s="28">
        <v>0</v>
      </c>
      <c r="X14" s="4">
        <f t="shared" si="6"/>
        <v>1.2</v>
      </c>
      <c r="Y14" s="4">
        <f t="shared" si="7"/>
        <v>0.57</v>
      </c>
      <c r="Z14" s="4">
        <f t="shared" si="8"/>
        <v>0.57</v>
      </c>
      <c r="AA14" s="28" t="s">
        <v>264</v>
      </c>
    </row>
    <row r="15" spans="1:27" ht="30">
      <c r="A15" s="32"/>
      <c r="B15" s="30" t="s">
        <v>26</v>
      </c>
      <c r="C15" s="28">
        <v>2.5</v>
      </c>
      <c r="D15" s="28"/>
      <c r="E15" s="7">
        <v>0.46</v>
      </c>
      <c r="F15" s="26">
        <v>0</v>
      </c>
      <c r="G15" s="29">
        <v>0</v>
      </c>
      <c r="H15" s="7">
        <f t="shared" si="1"/>
        <v>0.46</v>
      </c>
      <c r="I15" s="32">
        <v>0</v>
      </c>
      <c r="J15" s="7">
        <f t="shared" si="2"/>
        <v>0</v>
      </c>
      <c r="K15" s="7">
        <f t="shared" si="3"/>
        <v>-0.46</v>
      </c>
      <c r="L15" s="7">
        <f t="shared" si="4"/>
        <v>-0.46</v>
      </c>
      <c r="M15" s="28" t="s">
        <v>263</v>
      </c>
      <c r="O15" s="9"/>
      <c r="P15" s="30" t="s">
        <v>26</v>
      </c>
      <c r="Q15" s="28">
        <v>2.5</v>
      </c>
      <c r="R15" s="28">
        <v>0.03</v>
      </c>
      <c r="S15" s="7">
        <f t="shared" si="0"/>
        <v>0.49</v>
      </c>
      <c r="T15" s="26">
        <v>0</v>
      </c>
      <c r="U15" s="29">
        <v>0</v>
      </c>
      <c r="V15" s="4">
        <f t="shared" si="5"/>
        <v>0.49</v>
      </c>
      <c r="W15" s="28">
        <v>0</v>
      </c>
      <c r="X15" s="4">
        <f t="shared" si="6"/>
        <v>0</v>
      </c>
      <c r="Y15" s="4">
        <f t="shared" si="7"/>
        <v>-0.49</v>
      </c>
      <c r="Z15" s="4">
        <f t="shared" si="8"/>
        <v>-0.49</v>
      </c>
      <c r="AA15" s="28" t="s">
        <v>263</v>
      </c>
    </row>
    <row r="16" spans="1:27" ht="15">
      <c r="A16" s="32"/>
      <c r="B16" s="2" t="s">
        <v>27</v>
      </c>
      <c r="C16" s="28">
        <v>2.5</v>
      </c>
      <c r="D16" s="28"/>
      <c r="E16" s="7">
        <v>0.9</v>
      </c>
      <c r="F16" s="26">
        <v>0</v>
      </c>
      <c r="G16" s="29">
        <v>0</v>
      </c>
      <c r="H16" s="7">
        <f t="shared" si="1"/>
        <v>0.9</v>
      </c>
      <c r="I16" s="32">
        <v>0</v>
      </c>
      <c r="J16" s="7">
        <f t="shared" si="2"/>
        <v>0</v>
      </c>
      <c r="K16" s="7">
        <f t="shared" si="3"/>
        <v>-0.9</v>
      </c>
      <c r="L16" s="7">
        <f t="shared" si="4"/>
        <v>-0.9</v>
      </c>
      <c r="M16" s="28" t="s">
        <v>263</v>
      </c>
      <c r="O16" s="9"/>
      <c r="P16" s="2" t="s">
        <v>27</v>
      </c>
      <c r="Q16" s="28">
        <v>2.5</v>
      </c>
      <c r="R16" s="28">
        <v>0.526</v>
      </c>
      <c r="S16" s="7">
        <f t="shared" si="0"/>
        <v>1.4260000000000002</v>
      </c>
      <c r="T16" s="26">
        <v>0</v>
      </c>
      <c r="U16" s="29">
        <v>0</v>
      </c>
      <c r="V16" s="4">
        <f t="shared" si="5"/>
        <v>1.4260000000000002</v>
      </c>
      <c r="W16" s="28">
        <v>0</v>
      </c>
      <c r="X16" s="4">
        <f t="shared" si="6"/>
        <v>0</v>
      </c>
      <c r="Y16" s="4">
        <f t="shared" si="7"/>
        <v>-1.4260000000000002</v>
      </c>
      <c r="Z16" s="4">
        <f t="shared" si="8"/>
        <v>-1.4260000000000002</v>
      </c>
      <c r="AA16" s="28" t="s">
        <v>263</v>
      </c>
    </row>
    <row r="17" spans="1:27" ht="30">
      <c r="A17" s="32"/>
      <c r="B17" s="2" t="s">
        <v>256</v>
      </c>
      <c r="C17" s="28">
        <v>25</v>
      </c>
      <c r="D17" s="28"/>
      <c r="E17" s="7" t="s">
        <v>271</v>
      </c>
      <c r="F17" s="26"/>
      <c r="G17" s="29"/>
      <c r="H17" s="7"/>
      <c r="I17" s="32"/>
      <c r="J17" s="7"/>
      <c r="K17" s="7"/>
      <c r="L17" s="7"/>
      <c r="M17" s="51"/>
      <c r="O17" s="9"/>
      <c r="P17" s="2" t="s">
        <v>256</v>
      </c>
      <c r="Q17" s="28">
        <v>25</v>
      </c>
      <c r="R17" s="28">
        <v>9.95</v>
      </c>
      <c r="S17" s="7">
        <f>R17</f>
        <v>9.95</v>
      </c>
      <c r="T17" s="26"/>
      <c r="U17" s="29"/>
      <c r="V17" s="4"/>
      <c r="W17" s="28"/>
      <c r="X17" s="4"/>
      <c r="Y17" s="4"/>
      <c r="Z17" s="4"/>
      <c r="AA17" s="28"/>
    </row>
    <row r="18" spans="1:27" ht="30">
      <c r="A18" s="32"/>
      <c r="B18" s="1" t="s">
        <v>28</v>
      </c>
      <c r="C18" s="3">
        <v>2.5</v>
      </c>
      <c r="D18" s="3"/>
      <c r="E18" s="7">
        <v>0.85</v>
      </c>
      <c r="F18" s="26">
        <v>0.3</v>
      </c>
      <c r="G18" s="29">
        <v>60</v>
      </c>
      <c r="H18" s="7">
        <f t="shared" si="1"/>
        <v>0.55</v>
      </c>
      <c r="I18" s="32">
        <v>0</v>
      </c>
      <c r="J18" s="7">
        <f t="shared" si="2"/>
        <v>0.3</v>
      </c>
      <c r="K18" s="7">
        <f t="shared" si="3"/>
        <v>-0.55</v>
      </c>
      <c r="L18" s="7">
        <f t="shared" si="4"/>
        <v>-0.55</v>
      </c>
      <c r="M18" s="28" t="s">
        <v>263</v>
      </c>
      <c r="O18" s="9"/>
      <c r="P18" s="1" t="s">
        <v>28</v>
      </c>
      <c r="Q18" s="3">
        <v>2.5</v>
      </c>
      <c r="R18" s="3">
        <v>0.008</v>
      </c>
      <c r="S18" s="7">
        <f aca="true" t="shared" si="9" ref="S18:S23">R18+E18</f>
        <v>0.858</v>
      </c>
      <c r="T18" s="26">
        <v>0.3</v>
      </c>
      <c r="U18" s="29">
        <v>60</v>
      </c>
      <c r="V18" s="4">
        <f t="shared" si="5"/>
        <v>0.558</v>
      </c>
      <c r="W18" s="28">
        <v>0</v>
      </c>
      <c r="X18" s="4">
        <f t="shared" si="6"/>
        <v>0.3</v>
      </c>
      <c r="Y18" s="4">
        <f t="shared" si="7"/>
        <v>-0.558</v>
      </c>
      <c r="Z18" s="4">
        <f t="shared" si="8"/>
        <v>-0.558</v>
      </c>
      <c r="AA18" s="28" t="s">
        <v>263</v>
      </c>
    </row>
    <row r="19" spans="1:27" ht="30">
      <c r="A19" s="32"/>
      <c r="B19" s="1" t="s">
        <v>29</v>
      </c>
      <c r="C19" s="3">
        <v>2.5</v>
      </c>
      <c r="D19" s="3"/>
      <c r="E19" s="7">
        <v>0.91</v>
      </c>
      <c r="F19" s="26">
        <v>0.9</v>
      </c>
      <c r="G19" s="29">
        <v>90</v>
      </c>
      <c r="H19" s="7">
        <f t="shared" si="1"/>
        <v>0.010000000000000009</v>
      </c>
      <c r="I19" s="32">
        <v>0</v>
      </c>
      <c r="J19" s="7">
        <f t="shared" si="2"/>
        <v>0.9</v>
      </c>
      <c r="K19" s="7">
        <f t="shared" si="3"/>
        <v>-0.010000000000000009</v>
      </c>
      <c r="L19" s="7">
        <f t="shared" si="4"/>
        <v>-0.010000000000000009</v>
      </c>
      <c r="M19" s="28" t="s">
        <v>263</v>
      </c>
      <c r="O19" s="9"/>
      <c r="P19" s="1" t="s">
        <v>29</v>
      </c>
      <c r="Q19" s="3">
        <v>2.5</v>
      </c>
      <c r="R19" s="3">
        <v>0.06</v>
      </c>
      <c r="S19" s="7">
        <f t="shared" si="9"/>
        <v>0.97</v>
      </c>
      <c r="T19" s="26">
        <v>0.9</v>
      </c>
      <c r="U19" s="29">
        <v>90</v>
      </c>
      <c r="V19" s="4">
        <f t="shared" si="5"/>
        <v>0.06999999999999995</v>
      </c>
      <c r="W19" s="28">
        <v>0</v>
      </c>
      <c r="X19" s="4">
        <f t="shared" si="6"/>
        <v>0.9</v>
      </c>
      <c r="Y19" s="4">
        <f t="shared" si="7"/>
        <v>-0.06999999999999995</v>
      </c>
      <c r="Z19" s="4">
        <f t="shared" si="8"/>
        <v>-0.06999999999999995</v>
      </c>
      <c r="AA19" s="28" t="s">
        <v>263</v>
      </c>
    </row>
    <row r="20" spans="1:27" ht="15">
      <c r="A20" s="32"/>
      <c r="B20" s="1" t="s">
        <v>30</v>
      </c>
      <c r="C20" s="3">
        <v>2.5</v>
      </c>
      <c r="D20" s="3"/>
      <c r="E20" s="7">
        <v>0.87</v>
      </c>
      <c r="F20" s="26">
        <v>0.4</v>
      </c>
      <c r="G20" s="29" t="s">
        <v>274</v>
      </c>
      <c r="H20" s="7">
        <f t="shared" si="1"/>
        <v>0.47</v>
      </c>
      <c r="I20" s="32">
        <v>0</v>
      </c>
      <c r="J20" s="7">
        <f t="shared" si="2"/>
        <v>0.4</v>
      </c>
      <c r="K20" s="7">
        <f t="shared" si="3"/>
        <v>-0.47</v>
      </c>
      <c r="L20" s="7">
        <f t="shared" si="4"/>
        <v>-0.47</v>
      </c>
      <c r="M20" s="28" t="s">
        <v>263</v>
      </c>
      <c r="O20" s="9"/>
      <c r="P20" s="1" t="s">
        <v>30</v>
      </c>
      <c r="Q20" s="3">
        <v>2.5</v>
      </c>
      <c r="R20" s="3">
        <v>0.02</v>
      </c>
      <c r="S20" s="7">
        <f t="shared" si="9"/>
        <v>0.89</v>
      </c>
      <c r="T20" s="26">
        <v>0.4</v>
      </c>
      <c r="U20" s="29" t="s">
        <v>274</v>
      </c>
      <c r="V20" s="4">
        <f t="shared" si="5"/>
        <v>0.49</v>
      </c>
      <c r="W20" s="28">
        <v>0</v>
      </c>
      <c r="X20" s="4">
        <f t="shared" si="6"/>
        <v>0.4</v>
      </c>
      <c r="Y20" s="4">
        <f t="shared" si="7"/>
        <v>-0.49</v>
      </c>
      <c r="Z20" s="4">
        <f t="shared" si="8"/>
        <v>-0.49</v>
      </c>
      <c r="AA20" s="28" t="s">
        <v>263</v>
      </c>
    </row>
    <row r="21" spans="1:27" ht="15">
      <c r="A21" s="32"/>
      <c r="B21" s="1" t="s">
        <v>31</v>
      </c>
      <c r="C21" s="3">
        <v>2.5</v>
      </c>
      <c r="D21" s="3"/>
      <c r="E21" s="7">
        <v>0.59</v>
      </c>
      <c r="F21" s="26">
        <v>0.5</v>
      </c>
      <c r="G21" s="29">
        <v>60</v>
      </c>
      <c r="H21" s="7">
        <f t="shared" si="1"/>
        <v>0.08999999999999997</v>
      </c>
      <c r="I21" s="32">
        <v>0</v>
      </c>
      <c r="J21" s="7">
        <f t="shared" si="2"/>
        <v>0.5</v>
      </c>
      <c r="K21" s="7">
        <f t="shared" si="3"/>
        <v>-0.08999999999999997</v>
      </c>
      <c r="L21" s="7">
        <f t="shared" si="4"/>
        <v>-0.08999999999999997</v>
      </c>
      <c r="M21" s="28" t="s">
        <v>263</v>
      </c>
      <c r="O21" s="9"/>
      <c r="P21" s="1" t="s">
        <v>31</v>
      </c>
      <c r="Q21" s="3">
        <v>2.5</v>
      </c>
      <c r="R21" s="3">
        <v>0.008</v>
      </c>
      <c r="S21" s="7">
        <f t="shared" si="9"/>
        <v>0.598</v>
      </c>
      <c r="T21" s="26">
        <v>0.5</v>
      </c>
      <c r="U21" s="29">
        <v>60</v>
      </c>
      <c r="V21" s="4">
        <f t="shared" si="5"/>
        <v>0.09799999999999998</v>
      </c>
      <c r="W21" s="28">
        <v>0</v>
      </c>
      <c r="X21" s="4">
        <f t="shared" si="6"/>
        <v>0.5</v>
      </c>
      <c r="Y21" s="4">
        <f t="shared" si="7"/>
        <v>-0.09799999999999998</v>
      </c>
      <c r="Z21" s="4">
        <f t="shared" si="8"/>
        <v>-0.09799999999999998</v>
      </c>
      <c r="AA21" s="28" t="s">
        <v>263</v>
      </c>
    </row>
    <row r="22" spans="1:27" ht="15">
      <c r="A22" s="32"/>
      <c r="B22" s="1" t="s">
        <v>32</v>
      </c>
      <c r="C22" s="3">
        <v>4</v>
      </c>
      <c r="D22" s="3"/>
      <c r="E22" s="7">
        <v>0.28</v>
      </c>
      <c r="F22" s="26">
        <v>0.8</v>
      </c>
      <c r="G22" s="29">
        <v>150</v>
      </c>
      <c r="H22" s="7">
        <f t="shared" si="1"/>
        <v>-0.52</v>
      </c>
      <c r="I22" s="32">
        <v>0</v>
      </c>
      <c r="J22" s="7">
        <f t="shared" si="2"/>
        <v>0.8</v>
      </c>
      <c r="K22" s="7">
        <f t="shared" si="3"/>
        <v>0.52</v>
      </c>
      <c r="L22" s="7">
        <f t="shared" si="4"/>
        <v>0.52</v>
      </c>
      <c r="M22" s="28" t="s">
        <v>264</v>
      </c>
      <c r="O22" s="9"/>
      <c r="P22" s="1" t="s">
        <v>32</v>
      </c>
      <c r="Q22" s="3">
        <v>4</v>
      </c>
      <c r="R22" s="3">
        <v>0.01</v>
      </c>
      <c r="S22" s="7">
        <f t="shared" si="9"/>
        <v>0.29000000000000004</v>
      </c>
      <c r="T22" s="26">
        <v>0.8</v>
      </c>
      <c r="U22" s="29">
        <v>150</v>
      </c>
      <c r="V22" s="4">
        <f t="shared" si="5"/>
        <v>-0.51</v>
      </c>
      <c r="W22" s="28">
        <v>0</v>
      </c>
      <c r="X22" s="4">
        <f t="shared" si="6"/>
        <v>0.8</v>
      </c>
      <c r="Y22" s="4">
        <f t="shared" si="7"/>
        <v>0.51</v>
      </c>
      <c r="Z22" s="4">
        <f t="shared" si="8"/>
        <v>0.51</v>
      </c>
      <c r="AA22" s="28" t="s">
        <v>264</v>
      </c>
    </row>
    <row r="23" spans="1:27" ht="15">
      <c r="A23" s="32"/>
      <c r="B23" s="30" t="s">
        <v>33</v>
      </c>
      <c r="C23" s="28">
        <v>1.6</v>
      </c>
      <c r="D23" s="28"/>
      <c r="E23" s="7">
        <v>1.14</v>
      </c>
      <c r="F23" s="26">
        <v>0.24</v>
      </c>
      <c r="G23" s="29">
        <v>70</v>
      </c>
      <c r="H23" s="7">
        <f t="shared" si="1"/>
        <v>0.8999999999999999</v>
      </c>
      <c r="I23" s="32">
        <v>0</v>
      </c>
      <c r="J23" s="7">
        <f t="shared" si="2"/>
        <v>0.24</v>
      </c>
      <c r="K23" s="7">
        <f t="shared" si="3"/>
        <v>-0.8999999999999999</v>
      </c>
      <c r="L23" s="7">
        <f t="shared" si="4"/>
        <v>-0.8999999999999999</v>
      </c>
      <c r="M23" s="28" t="s">
        <v>263</v>
      </c>
      <c r="O23" s="9"/>
      <c r="P23" s="30" t="s">
        <v>33</v>
      </c>
      <c r="Q23" s="28">
        <v>1.6</v>
      </c>
      <c r="R23" s="28"/>
      <c r="S23" s="7">
        <f t="shared" si="9"/>
        <v>1.14</v>
      </c>
      <c r="T23" s="26">
        <v>0.24</v>
      </c>
      <c r="U23" s="29">
        <v>70</v>
      </c>
      <c r="V23" s="4">
        <f t="shared" si="5"/>
        <v>0.8999999999999999</v>
      </c>
      <c r="W23" s="28">
        <v>0</v>
      </c>
      <c r="X23" s="4">
        <f t="shared" si="6"/>
        <v>0.24</v>
      </c>
      <c r="Y23" s="4">
        <f t="shared" si="7"/>
        <v>-0.8999999999999999</v>
      </c>
      <c r="Z23" s="4">
        <f t="shared" si="8"/>
        <v>-0.8999999999999999</v>
      </c>
      <c r="AA23" s="28" t="s">
        <v>263</v>
      </c>
    </row>
    <row r="24" spans="1:27" ht="30">
      <c r="A24" s="32"/>
      <c r="B24" s="30" t="s">
        <v>258</v>
      </c>
      <c r="C24" s="28">
        <v>5.6</v>
      </c>
      <c r="D24" s="28"/>
      <c r="E24" s="7" t="s">
        <v>272</v>
      </c>
      <c r="F24" s="26"/>
      <c r="G24" s="29"/>
      <c r="H24" s="7"/>
      <c r="I24" s="32"/>
      <c r="J24" s="7"/>
      <c r="K24" s="7"/>
      <c r="L24" s="7"/>
      <c r="M24" s="28" t="s">
        <v>264</v>
      </c>
      <c r="O24" s="9"/>
      <c r="P24" s="30" t="s">
        <v>258</v>
      </c>
      <c r="Q24" s="28">
        <v>5.6</v>
      </c>
      <c r="R24" s="28"/>
      <c r="S24" s="7">
        <f>R24</f>
        <v>0</v>
      </c>
      <c r="T24" s="26"/>
      <c r="U24" s="29"/>
      <c r="V24" s="4"/>
      <c r="W24" s="28"/>
      <c r="X24" s="4"/>
      <c r="Y24" s="4"/>
      <c r="Z24" s="4"/>
      <c r="AA24" s="28"/>
    </row>
    <row r="25" spans="1:27" ht="15">
      <c r="A25" s="32"/>
      <c r="B25" s="30" t="s">
        <v>257</v>
      </c>
      <c r="C25" s="28">
        <v>1.6</v>
      </c>
      <c r="D25" s="28"/>
      <c r="E25" s="7">
        <v>0.1</v>
      </c>
      <c r="F25" s="26">
        <v>0</v>
      </c>
      <c r="G25" s="29">
        <v>0</v>
      </c>
      <c r="H25" s="7">
        <f t="shared" si="1"/>
        <v>0.1</v>
      </c>
      <c r="I25" s="32">
        <v>0</v>
      </c>
      <c r="J25" s="7">
        <f t="shared" si="2"/>
        <v>0</v>
      </c>
      <c r="K25" s="7">
        <f t="shared" si="3"/>
        <v>-0.1</v>
      </c>
      <c r="L25" s="7">
        <f t="shared" si="4"/>
        <v>-0.1</v>
      </c>
      <c r="M25" s="28" t="s">
        <v>263</v>
      </c>
      <c r="O25" s="9"/>
      <c r="P25" s="30" t="s">
        <v>257</v>
      </c>
      <c r="Q25" s="28">
        <v>1.6</v>
      </c>
      <c r="R25" s="28"/>
      <c r="S25" s="7">
        <f aca="true" t="shared" si="10" ref="S25:S30">R25+E25</f>
        <v>0.1</v>
      </c>
      <c r="T25" s="26">
        <v>0</v>
      </c>
      <c r="U25" s="29">
        <v>0</v>
      </c>
      <c r="V25" s="45">
        <f t="shared" si="5"/>
        <v>0.1</v>
      </c>
      <c r="W25" s="39">
        <v>0</v>
      </c>
      <c r="X25" s="45">
        <f t="shared" si="6"/>
        <v>0</v>
      </c>
      <c r="Y25" s="45">
        <f>X25-S25</f>
        <v>-0.1</v>
      </c>
      <c r="Z25" s="45">
        <f>Y25</f>
        <v>-0.1</v>
      </c>
      <c r="AA25" s="28" t="s">
        <v>263</v>
      </c>
    </row>
    <row r="26" spans="1:27" s="47" customFormat="1" ht="30">
      <c r="A26" s="43"/>
      <c r="B26" s="41" t="s">
        <v>34</v>
      </c>
      <c r="C26" s="39">
        <v>4</v>
      </c>
      <c r="D26" s="39"/>
      <c r="E26" s="7">
        <v>0.68</v>
      </c>
      <c r="F26" s="26">
        <v>0</v>
      </c>
      <c r="G26" s="29">
        <v>0</v>
      </c>
      <c r="H26" s="42">
        <f t="shared" si="1"/>
        <v>0.68</v>
      </c>
      <c r="I26" s="43">
        <v>0</v>
      </c>
      <c r="J26" s="42">
        <f t="shared" si="2"/>
        <v>0</v>
      </c>
      <c r="K26" s="42">
        <f t="shared" si="3"/>
        <v>-0.68</v>
      </c>
      <c r="L26" s="7">
        <f t="shared" si="4"/>
        <v>-0.68</v>
      </c>
      <c r="M26" s="28" t="s">
        <v>263</v>
      </c>
      <c r="N26" s="10"/>
      <c r="O26" s="48"/>
      <c r="P26" s="41" t="s">
        <v>34</v>
      </c>
      <c r="Q26" s="39">
        <v>4</v>
      </c>
      <c r="R26" s="28"/>
      <c r="S26" s="7">
        <f t="shared" si="10"/>
        <v>0.68</v>
      </c>
      <c r="T26" s="26">
        <v>0</v>
      </c>
      <c r="U26" s="29">
        <v>0</v>
      </c>
      <c r="V26" s="45">
        <f t="shared" si="5"/>
        <v>0.68</v>
      </c>
      <c r="W26" s="39">
        <v>0</v>
      </c>
      <c r="X26" s="45">
        <f t="shared" si="6"/>
        <v>0</v>
      </c>
      <c r="Y26" s="45">
        <f t="shared" si="7"/>
        <v>-0.68</v>
      </c>
      <c r="Z26" s="45">
        <f t="shared" si="8"/>
        <v>-0.68</v>
      </c>
      <c r="AA26" s="28" t="s">
        <v>263</v>
      </c>
    </row>
    <row r="27" spans="1:27" s="47" customFormat="1" ht="15">
      <c r="A27" s="43"/>
      <c r="B27" s="41" t="s">
        <v>35</v>
      </c>
      <c r="C27" s="39">
        <v>2.5</v>
      </c>
      <c r="D27" s="39"/>
      <c r="E27" s="7">
        <v>0.36</v>
      </c>
      <c r="F27" s="4">
        <v>0.4</v>
      </c>
      <c r="G27" s="29">
        <v>90</v>
      </c>
      <c r="H27" s="42">
        <f t="shared" si="1"/>
        <v>-0.040000000000000036</v>
      </c>
      <c r="I27" s="43">
        <v>0</v>
      </c>
      <c r="J27" s="42">
        <f t="shared" si="2"/>
        <v>0.4</v>
      </c>
      <c r="K27" s="42">
        <f t="shared" si="3"/>
        <v>0.040000000000000036</v>
      </c>
      <c r="L27" s="7">
        <f t="shared" si="4"/>
        <v>0.040000000000000036</v>
      </c>
      <c r="M27" s="28" t="s">
        <v>264</v>
      </c>
      <c r="N27" s="10"/>
      <c r="O27" s="48"/>
      <c r="P27" s="41" t="s">
        <v>35</v>
      </c>
      <c r="Q27" s="39">
        <v>2.5</v>
      </c>
      <c r="R27" s="28"/>
      <c r="S27" s="7">
        <f t="shared" si="10"/>
        <v>0.36</v>
      </c>
      <c r="T27" s="4">
        <v>0.4</v>
      </c>
      <c r="U27" s="29">
        <v>90</v>
      </c>
      <c r="V27" s="45">
        <f t="shared" si="5"/>
        <v>-0.040000000000000036</v>
      </c>
      <c r="W27" s="39">
        <v>0</v>
      </c>
      <c r="X27" s="45">
        <f t="shared" si="6"/>
        <v>0.4</v>
      </c>
      <c r="Y27" s="45">
        <f t="shared" si="7"/>
        <v>0.040000000000000036</v>
      </c>
      <c r="Z27" s="45">
        <f t="shared" si="8"/>
        <v>0.040000000000000036</v>
      </c>
      <c r="AA27" s="28" t="s">
        <v>264</v>
      </c>
    </row>
    <row r="28" spans="1:27" s="47" customFormat="1" ht="15">
      <c r="A28" s="43"/>
      <c r="B28" s="77" t="s">
        <v>36</v>
      </c>
      <c r="C28" s="60">
        <v>2.5</v>
      </c>
      <c r="D28" s="60"/>
      <c r="E28" s="61">
        <v>0.53</v>
      </c>
      <c r="F28" s="76">
        <v>0</v>
      </c>
      <c r="G28" s="63">
        <v>0</v>
      </c>
      <c r="H28" s="61">
        <f t="shared" si="1"/>
        <v>0.53</v>
      </c>
      <c r="I28" s="74">
        <v>0</v>
      </c>
      <c r="J28" s="61">
        <f t="shared" si="2"/>
        <v>0</v>
      </c>
      <c r="K28" s="61">
        <f t="shared" si="3"/>
        <v>-0.53</v>
      </c>
      <c r="L28" s="61">
        <f t="shared" si="4"/>
        <v>-0.53</v>
      </c>
      <c r="M28" s="60" t="s">
        <v>263</v>
      </c>
      <c r="N28" s="10"/>
      <c r="O28" s="48"/>
      <c r="P28" s="77" t="s">
        <v>36</v>
      </c>
      <c r="Q28" s="60">
        <v>2.5</v>
      </c>
      <c r="R28" s="60">
        <v>0.053</v>
      </c>
      <c r="S28" s="61">
        <f t="shared" si="10"/>
        <v>0.5830000000000001</v>
      </c>
      <c r="T28" s="76">
        <v>0</v>
      </c>
      <c r="U28" s="63">
        <v>0</v>
      </c>
      <c r="V28" s="76">
        <f t="shared" si="5"/>
        <v>0.5830000000000001</v>
      </c>
      <c r="W28" s="60">
        <v>0</v>
      </c>
      <c r="X28" s="76">
        <f t="shared" si="6"/>
        <v>0</v>
      </c>
      <c r="Y28" s="76">
        <f t="shared" si="7"/>
        <v>-0.5830000000000001</v>
      </c>
      <c r="Z28" s="76">
        <f t="shared" si="8"/>
        <v>-0.5830000000000001</v>
      </c>
      <c r="AA28" s="60" t="s">
        <v>263</v>
      </c>
    </row>
    <row r="29" spans="1:27" s="47" customFormat="1" ht="30">
      <c r="A29" s="43"/>
      <c r="B29" s="41" t="s">
        <v>37</v>
      </c>
      <c r="C29" s="39">
        <v>2.5</v>
      </c>
      <c r="D29" s="39"/>
      <c r="E29" s="7">
        <v>0.88</v>
      </c>
      <c r="F29" s="4">
        <v>0</v>
      </c>
      <c r="G29" s="29">
        <v>0</v>
      </c>
      <c r="H29" s="42">
        <f t="shared" si="1"/>
        <v>0.88</v>
      </c>
      <c r="I29" s="43">
        <v>0</v>
      </c>
      <c r="J29" s="42">
        <f t="shared" si="2"/>
        <v>0</v>
      </c>
      <c r="K29" s="42">
        <f t="shared" si="3"/>
        <v>-0.88</v>
      </c>
      <c r="L29" s="7">
        <f t="shared" si="4"/>
        <v>-0.88</v>
      </c>
      <c r="M29" s="28" t="s">
        <v>263</v>
      </c>
      <c r="N29" s="10"/>
      <c r="O29" s="48"/>
      <c r="P29" s="41" t="s">
        <v>37</v>
      </c>
      <c r="Q29" s="39">
        <v>2.5</v>
      </c>
      <c r="R29" s="28">
        <v>0.031</v>
      </c>
      <c r="S29" s="7">
        <f t="shared" si="10"/>
        <v>0.911</v>
      </c>
      <c r="T29" s="4">
        <v>0</v>
      </c>
      <c r="U29" s="29">
        <v>0</v>
      </c>
      <c r="V29" s="45">
        <f t="shared" si="5"/>
        <v>0.911</v>
      </c>
      <c r="W29" s="39">
        <v>0</v>
      </c>
      <c r="X29" s="45">
        <f t="shared" si="6"/>
        <v>0</v>
      </c>
      <c r="Y29" s="45">
        <f t="shared" si="7"/>
        <v>-0.911</v>
      </c>
      <c r="Z29" s="45">
        <f t="shared" si="8"/>
        <v>-0.911</v>
      </c>
      <c r="AA29" s="28" t="s">
        <v>263</v>
      </c>
    </row>
    <row r="30" spans="1:27" ht="15">
      <c r="A30" s="32"/>
      <c r="B30" s="30" t="s">
        <v>259</v>
      </c>
      <c r="C30" s="28">
        <v>2.5</v>
      </c>
      <c r="D30" s="28"/>
      <c r="E30" s="7">
        <v>1.144395</v>
      </c>
      <c r="F30" s="4">
        <v>0</v>
      </c>
      <c r="G30" s="29">
        <v>0</v>
      </c>
      <c r="H30" s="7">
        <f t="shared" si="1"/>
        <v>1.144395</v>
      </c>
      <c r="I30" s="32">
        <v>0</v>
      </c>
      <c r="J30" s="7">
        <f t="shared" si="2"/>
        <v>0</v>
      </c>
      <c r="K30" s="7">
        <f t="shared" si="3"/>
        <v>-1.144395</v>
      </c>
      <c r="L30" s="7">
        <f t="shared" si="4"/>
        <v>-1.144395</v>
      </c>
      <c r="M30" s="28" t="s">
        <v>263</v>
      </c>
      <c r="O30" s="9"/>
      <c r="P30" s="30" t="s">
        <v>261</v>
      </c>
      <c r="Q30" s="28">
        <v>2.5</v>
      </c>
      <c r="R30" s="28"/>
      <c r="S30" s="7">
        <f t="shared" si="10"/>
        <v>1.144395</v>
      </c>
      <c r="T30" s="4">
        <v>0</v>
      </c>
      <c r="U30" s="29">
        <v>0</v>
      </c>
      <c r="V30" s="4">
        <f t="shared" si="5"/>
        <v>1.144395</v>
      </c>
      <c r="W30" s="28">
        <v>0</v>
      </c>
      <c r="X30" s="4">
        <f t="shared" si="6"/>
        <v>0</v>
      </c>
      <c r="Y30" s="4">
        <f t="shared" si="7"/>
        <v>-1.144395</v>
      </c>
      <c r="Z30" s="4">
        <f t="shared" si="8"/>
        <v>-1.144395</v>
      </c>
      <c r="AA30" s="28" t="s">
        <v>263</v>
      </c>
    </row>
    <row r="31" spans="1:27" ht="30">
      <c r="A31" s="32"/>
      <c r="B31" s="30" t="s">
        <v>269</v>
      </c>
      <c r="C31" s="28">
        <v>4</v>
      </c>
      <c r="D31" s="28"/>
      <c r="E31" s="7" t="s">
        <v>271</v>
      </c>
      <c r="F31" s="4"/>
      <c r="G31" s="29"/>
      <c r="H31" s="7"/>
      <c r="I31" s="32"/>
      <c r="J31" s="7"/>
      <c r="K31" s="7"/>
      <c r="L31" s="7"/>
      <c r="M31" s="28"/>
      <c r="O31" s="9"/>
      <c r="P31" s="53" t="s">
        <v>269</v>
      </c>
      <c r="Q31" s="49">
        <v>4</v>
      </c>
      <c r="R31" s="49"/>
      <c r="S31" s="7">
        <f>R31</f>
        <v>0</v>
      </c>
      <c r="T31" s="4"/>
      <c r="U31" s="29"/>
      <c r="V31" s="4"/>
      <c r="W31" s="28"/>
      <c r="X31" s="4"/>
      <c r="Y31" s="4"/>
      <c r="Z31" s="4"/>
      <c r="AA31" s="28"/>
    </row>
    <row r="32" spans="1:27" s="11" customFormat="1" ht="15.75">
      <c r="A32" s="93" t="s">
        <v>243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O32" s="90" t="s">
        <v>243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5" customHeight="1">
      <c r="A33" s="32"/>
      <c r="B33" s="2" t="s">
        <v>40</v>
      </c>
      <c r="C33" s="28" t="s">
        <v>41</v>
      </c>
      <c r="D33" s="28">
        <v>32</v>
      </c>
      <c r="E33" s="26">
        <v>15.14</v>
      </c>
      <c r="F33" s="4">
        <v>0</v>
      </c>
      <c r="G33" s="29">
        <v>0</v>
      </c>
      <c r="H33" s="26">
        <f aca="true" t="shared" si="11" ref="H33:H96">E33-F33</f>
        <v>15.14</v>
      </c>
      <c r="I33" s="8">
        <v>0</v>
      </c>
      <c r="J33" s="26">
        <f>16*1.05</f>
        <v>16.8</v>
      </c>
      <c r="K33" s="26">
        <f aca="true" t="shared" si="12" ref="K33:K96">J33-I33-H33</f>
        <v>1.6600000000000001</v>
      </c>
      <c r="L33" s="26">
        <f aca="true" t="shared" si="13" ref="L33:L96">K33</f>
        <v>1.6600000000000001</v>
      </c>
      <c r="M33" s="28" t="s">
        <v>264</v>
      </c>
      <c r="O33" s="9"/>
      <c r="P33" s="2" t="s">
        <v>40</v>
      </c>
      <c r="Q33" s="28" t="s">
        <v>41</v>
      </c>
      <c r="R33" s="28">
        <v>0.564</v>
      </c>
      <c r="S33" s="26">
        <f aca="true" t="shared" si="14" ref="S33:S65">R33+E33</f>
        <v>15.704</v>
      </c>
      <c r="T33" s="4">
        <v>0</v>
      </c>
      <c r="U33" s="29">
        <v>0</v>
      </c>
      <c r="V33" s="4">
        <f>S33-T33</f>
        <v>15.704</v>
      </c>
      <c r="W33" s="28">
        <v>0</v>
      </c>
      <c r="X33" s="28">
        <v>16.8</v>
      </c>
      <c r="Y33" s="4">
        <f>X33-W33-V33</f>
        <v>1.096</v>
      </c>
      <c r="Z33" s="4">
        <f>Y33</f>
        <v>1.096</v>
      </c>
      <c r="AA33" s="28" t="s">
        <v>264</v>
      </c>
    </row>
    <row r="34" spans="1:27" ht="15">
      <c r="A34" s="32"/>
      <c r="B34" s="2" t="s">
        <v>42</v>
      </c>
      <c r="C34" s="28" t="s">
        <v>14</v>
      </c>
      <c r="D34" s="28">
        <v>80</v>
      </c>
      <c r="E34" s="26">
        <v>17.44</v>
      </c>
      <c r="F34" s="4">
        <v>0</v>
      </c>
      <c r="G34" s="29">
        <v>0</v>
      </c>
      <c r="H34" s="26">
        <f t="shared" si="11"/>
        <v>17.44</v>
      </c>
      <c r="I34" s="8">
        <v>0</v>
      </c>
      <c r="J34" s="26">
        <f>40*1.05</f>
        <v>42</v>
      </c>
      <c r="K34" s="26">
        <f t="shared" si="12"/>
        <v>24.56</v>
      </c>
      <c r="L34" s="26">
        <f t="shared" si="13"/>
        <v>24.56</v>
      </c>
      <c r="M34" s="28" t="s">
        <v>264</v>
      </c>
      <c r="O34" s="9"/>
      <c r="P34" s="2" t="s">
        <v>42</v>
      </c>
      <c r="Q34" s="28" t="s">
        <v>14</v>
      </c>
      <c r="R34" s="28">
        <v>4.27</v>
      </c>
      <c r="S34" s="26">
        <f t="shared" si="14"/>
        <v>21.71</v>
      </c>
      <c r="T34" s="4">
        <v>0</v>
      </c>
      <c r="U34" s="29">
        <v>0</v>
      </c>
      <c r="V34" s="4">
        <f aca="true" t="shared" si="15" ref="V34:V99">S34-T34</f>
        <v>21.71</v>
      </c>
      <c r="W34" s="28">
        <v>0</v>
      </c>
      <c r="X34" s="28">
        <v>42</v>
      </c>
      <c r="Y34" s="4">
        <f aca="true" t="shared" si="16" ref="Y34:Y99">X34-W34-V34</f>
        <v>20.29</v>
      </c>
      <c r="Z34" s="4">
        <f aca="true" t="shared" si="17" ref="Z34:Z99">Y34</f>
        <v>20.29</v>
      </c>
      <c r="AA34" s="28" t="s">
        <v>264</v>
      </c>
    </row>
    <row r="35" spans="1:27" ht="15">
      <c r="A35" s="32"/>
      <c r="B35" s="2" t="s">
        <v>43</v>
      </c>
      <c r="C35" s="28" t="s">
        <v>44</v>
      </c>
      <c r="D35" s="28">
        <v>8.8</v>
      </c>
      <c r="E35" s="26">
        <v>1.54</v>
      </c>
      <c r="F35" s="4">
        <v>2.3</v>
      </c>
      <c r="G35" s="29">
        <v>100</v>
      </c>
      <c r="H35" s="26">
        <f t="shared" si="11"/>
        <v>-0.7599999999999998</v>
      </c>
      <c r="I35" s="8">
        <v>0</v>
      </c>
      <c r="J35" s="26">
        <f>2.5*1.05</f>
        <v>2.625</v>
      </c>
      <c r="K35" s="26">
        <f t="shared" si="12"/>
        <v>3.385</v>
      </c>
      <c r="L35" s="26">
        <f t="shared" si="13"/>
        <v>3.385</v>
      </c>
      <c r="M35" s="28" t="s">
        <v>264</v>
      </c>
      <c r="O35" s="9"/>
      <c r="P35" s="2" t="s">
        <v>43</v>
      </c>
      <c r="Q35" s="28" t="s">
        <v>44</v>
      </c>
      <c r="R35" s="28">
        <v>0.338</v>
      </c>
      <c r="S35" s="26">
        <f t="shared" si="14"/>
        <v>1.8780000000000001</v>
      </c>
      <c r="T35" s="4">
        <v>2.3</v>
      </c>
      <c r="U35" s="29">
        <v>100</v>
      </c>
      <c r="V35" s="4">
        <f t="shared" si="15"/>
        <v>-0.4219999999999997</v>
      </c>
      <c r="W35" s="28">
        <v>0</v>
      </c>
      <c r="X35" s="28">
        <v>2.625</v>
      </c>
      <c r="Y35" s="4">
        <f t="shared" si="16"/>
        <v>3.0469999999999997</v>
      </c>
      <c r="Z35" s="4">
        <f t="shared" si="17"/>
        <v>3.0469999999999997</v>
      </c>
      <c r="AA35" s="28" t="s">
        <v>264</v>
      </c>
    </row>
    <row r="36" spans="1:27" ht="15" customHeight="1">
      <c r="A36" s="32"/>
      <c r="B36" s="2" t="s">
        <v>45</v>
      </c>
      <c r="C36" s="28" t="s">
        <v>41</v>
      </c>
      <c r="D36" s="28">
        <v>32</v>
      </c>
      <c r="E36" s="26">
        <v>9.48</v>
      </c>
      <c r="F36" s="4">
        <v>3.2</v>
      </c>
      <c r="G36" s="29">
        <v>20</v>
      </c>
      <c r="H36" s="26">
        <f t="shared" si="11"/>
        <v>6.28</v>
      </c>
      <c r="I36" s="8">
        <v>0</v>
      </c>
      <c r="J36" s="26">
        <f>16*1.05</f>
        <v>16.8</v>
      </c>
      <c r="K36" s="26">
        <f t="shared" si="12"/>
        <v>10.52</v>
      </c>
      <c r="L36" s="26">
        <f t="shared" si="13"/>
        <v>10.52</v>
      </c>
      <c r="M36" s="28" t="s">
        <v>264</v>
      </c>
      <c r="O36" s="9"/>
      <c r="P36" s="2" t="s">
        <v>45</v>
      </c>
      <c r="Q36" s="28" t="s">
        <v>41</v>
      </c>
      <c r="R36" s="28">
        <v>0.225</v>
      </c>
      <c r="S36" s="26">
        <f t="shared" si="14"/>
        <v>9.705</v>
      </c>
      <c r="T36" s="4">
        <v>3.2</v>
      </c>
      <c r="U36" s="29">
        <v>20</v>
      </c>
      <c r="V36" s="4">
        <f t="shared" si="15"/>
        <v>6.505</v>
      </c>
      <c r="W36" s="28">
        <v>0</v>
      </c>
      <c r="X36" s="28">
        <v>16.8</v>
      </c>
      <c r="Y36" s="4">
        <f t="shared" si="16"/>
        <v>10.295000000000002</v>
      </c>
      <c r="Z36" s="4">
        <f t="shared" si="17"/>
        <v>10.295000000000002</v>
      </c>
      <c r="AA36" s="28" t="s">
        <v>264</v>
      </c>
    </row>
    <row r="37" spans="1:27" ht="15" customHeight="1">
      <c r="A37" s="32"/>
      <c r="B37" s="2" t="s">
        <v>46</v>
      </c>
      <c r="C37" s="28" t="s">
        <v>244</v>
      </c>
      <c r="D37" s="28">
        <v>12.5</v>
      </c>
      <c r="E37" s="26">
        <v>1.07</v>
      </c>
      <c r="F37" s="4">
        <v>0</v>
      </c>
      <c r="G37" s="29">
        <v>0</v>
      </c>
      <c r="H37" s="26">
        <f t="shared" si="11"/>
        <v>1.07</v>
      </c>
      <c r="I37" s="8">
        <v>0</v>
      </c>
      <c r="J37" s="26">
        <f>2.5*1.05</f>
        <v>2.625</v>
      </c>
      <c r="K37" s="26">
        <f t="shared" si="12"/>
        <v>1.555</v>
      </c>
      <c r="L37" s="26">
        <f t="shared" si="13"/>
        <v>1.555</v>
      </c>
      <c r="M37" s="28" t="s">
        <v>264</v>
      </c>
      <c r="O37" s="9"/>
      <c r="P37" s="2" t="s">
        <v>46</v>
      </c>
      <c r="Q37" s="28" t="s">
        <v>244</v>
      </c>
      <c r="R37" s="28">
        <v>0.014</v>
      </c>
      <c r="S37" s="26">
        <f t="shared" si="14"/>
        <v>1.084</v>
      </c>
      <c r="T37" s="4">
        <v>0</v>
      </c>
      <c r="U37" s="29">
        <v>0</v>
      </c>
      <c r="V37" s="4">
        <f t="shared" si="15"/>
        <v>1.084</v>
      </c>
      <c r="W37" s="28">
        <v>0</v>
      </c>
      <c r="X37" s="28">
        <v>2.625</v>
      </c>
      <c r="Y37" s="4">
        <f t="shared" si="16"/>
        <v>1.541</v>
      </c>
      <c r="Z37" s="4">
        <f t="shared" si="17"/>
        <v>1.541</v>
      </c>
      <c r="AA37" s="28" t="s">
        <v>264</v>
      </c>
    </row>
    <row r="38" spans="1:27" ht="16.5" customHeight="1">
      <c r="A38" s="32"/>
      <c r="B38" s="1" t="s">
        <v>50</v>
      </c>
      <c r="C38" s="28" t="s">
        <v>51</v>
      </c>
      <c r="D38" s="28">
        <v>20</v>
      </c>
      <c r="E38" s="26">
        <v>5.09</v>
      </c>
      <c r="F38" s="4">
        <v>1</v>
      </c>
      <c r="G38" s="29">
        <v>100</v>
      </c>
      <c r="H38" s="26">
        <f t="shared" si="11"/>
        <v>4.09</v>
      </c>
      <c r="I38" s="8">
        <v>0</v>
      </c>
      <c r="J38" s="26">
        <f>10*1.05</f>
        <v>10.5</v>
      </c>
      <c r="K38" s="26">
        <f t="shared" si="12"/>
        <v>6.41</v>
      </c>
      <c r="L38" s="26">
        <f t="shared" si="13"/>
        <v>6.41</v>
      </c>
      <c r="M38" s="28" t="s">
        <v>264</v>
      </c>
      <c r="O38" s="9"/>
      <c r="P38" s="1" t="s">
        <v>50</v>
      </c>
      <c r="Q38" s="28" t="s">
        <v>51</v>
      </c>
      <c r="R38" s="28">
        <v>0.05</v>
      </c>
      <c r="S38" s="26">
        <f t="shared" si="14"/>
        <v>5.14</v>
      </c>
      <c r="T38" s="4">
        <v>1</v>
      </c>
      <c r="U38" s="29">
        <v>100</v>
      </c>
      <c r="V38" s="4">
        <f t="shared" si="15"/>
        <v>4.14</v>
      </c>
      <c r="W38" s="28">
        <v>0</v>
      </c>
      <c r="X38" s="28">
        <v>10.5</v>
      </c>
      <c r="Y38" s="4">
        <f t="shared" si="16"/>
        <v>6.36</v>
      </c>
      <c r="Z38" s="4">
        <f t="shared" si="17"/>
        <v>6.36</v>
      </c>
      <c r="AA38" s="28" t="s">
        <v>264</v>
      </c>
    </row>
    <row r="39" spans="1:27" ht="15">
      <c r="A39" s="32"/>
      <c r="B39" s="1" t="s">
        <v>52</v>
      </c>
      <c r="C39" s="28" t="s">
        <v>47</v>
      </c>
      <c r="D39" s="28">
        <v>5</v>
      </c>
      <c r="E39" s="26">
        <v>1.72</v>
      </c>
      <c r="F39" s="4">
        <v>0.8</v>
      </c>
      <c r="G39" s="29">
        <v>100</v>
      </c>
      <c r="H39" s="26">
        <f t="shared" si="11"/>
        <v>0.9199999999999999</v>
      </c>
      <c r="I39" s="8">
        <v>0</v>
      </c>
      <c r="J39" s="26">
        <f>2.5*1.05</f>
        <v>2.625</v>
      </c>
      <c r="K39" s="26">
        <f t="shared" si="12"/>
        <v>1.705</v>
      </c>
      <c r="L39" s="26">
        <f t="shared" si="13"/>
        <v>1.705</v>
      </c>
      <c r="M39" s="28" t="s">
        <v>264</v>
      </c>
      <c r="O39" s="9"/>
      <c r="P39" s="1" t="s">
        <v>52</v>
      </c>
      <c r="Q39" s="28" t="s">
        <v>47</v>
      </c>
      <c r="R39" s="28">
        <v>0.09</v>
      </c>
      <c r="S39" s="26">
        <f t="shared" si="14"/>
        <v>1.81</v>
      </c>
      <c r="T39" s="4">
        <v>0.8</v>
      </c>
      <c r="U39" s="29">
        <v>100</v>
      </c>
      <c r="V39" s="4">
        <f t="shared" si="15"/>
        <v>1.01</v>
      </c>
      <c r="W39" s="28">
        <v>0</v>
      </c>
      <c r="X39" s="28">
        <v>2.625</v>
      </c>
      <c r="Y39" s="4">
        <f t="shared" si="16"/>
        <v>1.615</v>
      </c>
      <c r="Z39" s="4">
        <f t="shared" si="17"/>
        <v>1.615</v>
      </c>
      <c r="AA39" s="28" t="s">
        <v>264</v>
      </c>
    </row>
    <row r="40" spans="1:27" ht="15" customHeight="1">
      <c r="A40" s="32"/>
      <c r="B40" s="1" t="s">
        <v>53</v>
      </c>
      <c r="C40" s="28" t="s">
        <v>47</v>
      </c>
      <c r="D40" s="28">
        <v>5</v>
      </c>
      <c r="E40" s="26">
        <v>1.1</v>
      </c>
      <c r="F40" s="4">
        <v>1</v>
      </c>
      <c r="G40" s="29">
        <v>100</v>
      </c>
      <c r="H40" s="26">
        <f t="shared" si="11"/>
        <v>0.10000000000000009</v>
      </c>
      <c r="I40" s="8">
        <v>0</v>
      </c>
      <c r="J40" s="26">
        <f>2.5*1.05</f>
        <v>2.625</v>
      </c>
      <c r="K40" s="26">
        <f t="shared" si="12"/>
        <v>2.525</v>
      </c>
      <c r="L40" s="26">
        <f t="shared" si="13"/>
        <v>2.525</v>
      </c>
      <c r="M40" s="25" t="s">
        <v>262</v>
      </c>
      <c r="O40" s="9"/>
      <c r="P40" s="1" t="s">
        <v>53</v>
      </c>
      <c r="Q40" s="28" t="s">
        <v>47</v>
      </c>
      <c r="R40" s="28">
        <v>0.025</v>
      </c>
      <c r="S40" s="26">
        <f t="shared" si="14"/>
        <v>1.125</v>
      </c>
      <c r="T40" s="4">
        <v>1</v>
      </c>
      <c r="U40" s="29">
        <v>100</v>
      </c>
      <c r="V40" s="4">
        <f t="shared" si="15"/>
        <v>0.125</v>
      </c>
      <c r="W40" s="28">
        <v>0</v>
      </c>
      <c r="X40" s="28">
        <v>2.625</v>
      </c>
      <c r="Y40" s="4">
        <f t="shared" si="16"/>
        <v>2.5</v>
      </c>
      <c r="Z40" s="4">
        <f t="shared" si="17"/>
        <v>2.5</v>
      </c>
      <c r="AA40" s="28" t="s">
        <v>264</v>
      </c>
    </row>
    <row r="41" spans="1:27" ht="15">
      <c r="A41" s="32"/>
      <c r="B41" s="1" t="s">
        <v>54</v>
      </c>
      <c r="C41" s="28" t="s">
        <v>47</v>
      </c>
      <c r="D41" s="28">
        <v>5</v>
      </c>
      <c r="E41" s="26">
        <v>0.27279800219209815</v>
      </c>
      <c r="F41" s="4">
        <v>0.5</v>
      </c>
      <c r="G41" s="29">
        <v>60</v>
      </c>
      <c r="H41" s="26">
        <f t="shared" si="11"/>
        <v>-0.22720199780790185</v>
      </c>
      <c r="I41" s="8">
        <v>0</v>
      </c>
      <c r="J41" s="26">
        <f>2.5*1.05</f>
        <v>2.625</v>
      </c>
      <c r="K41" s="26">
        <f t="shared" si="12"/>
        <v>2.852201997807902</v>
      </c>
      <c r="L41" s="26">
        <f t="shared" si="13"/>
        <v>2.852201997807902</v>
      </c>
      <c r="M41" s="28" t="s">
        <v>264</v>
      </c>
      <c r="O41" s="9"/>
      <c r="P41" s="1" t="s">
        <v>54</v>
      </c>
      <c r="Q41" s="28" t="s">
        <v>47</v>
      </c>
      <c r="R41" s="28"/>
      <c r="S41" s="26">
        <f t="shared" si="14"/>
        <v>0.27279800219209815</v>
      </c>
      <c r="T41" s="4">
        <v>0.5</v>
      </c>
      <c r="U41" s="29">
        <v>60</v>
      </c>
      <c r="V41" s="4">
        <f t="shared" si="15"/>
        <v>-0.22720199780790185</v>
      </c>
      <c r="W41" s="28">
        <v>0</v>
      </c>
      <c r="X41" s="28">
        <v>2.625</v>
      </c>
      <c r="Y41" s="4">
        <f t="shared" si="16"/>
        <v>2.852201997807902</v>
      </c>
      <c r="Z41" s="4">
        <f t="shared" si="17"/>
        <v>2.852201997807902</v>
      </c>
      <c r="AA41" s="28" t="s">
        <v>264</v>
      </c>
    </row>
    <row r="42" spans="1:27" ht="15">
      <c r="A42" s="32"/>
      <c r="B42" s="1" t="s">
        <v>55</v>
      </c>
      <c r="C42" s="28" t="s">
        <v>47</v>
      </c>
      <c r="D42" s="28">
        <v>5</v>
      </c>
      <c r="E42" s="26">
        <v>0.62</v>
      </c>
      <c r="F42" s="4">
        <v>0.5</v>
      </c>
      <c r="G42" s="29">
        <v>60</v>
      </c>
      <c r="H42" s="26">
        <f t="shared" si="11"/>
        <v>0.12</v>
      </c>
      <c r="I42" s="8">
        <v>0</v>
      </c>
      <c r="J42" s="26">
        <f>2.5*1.05</f>
        <v>2.625</v>
      </c>
      <c r="K42" s="26">
        <f t="shared" si="12"/>
        <v>2.505</v>
      </c>
      <c r="L42" s="26">
        <f t="shared" si="13"/>
        <v>2.505</v>
      </c>
      <c r="M42" s="28" t="s">
        <v>264</v>
      </c>
      <c r="O42" s="9"/>
      <c r="P42" s="1" t="s">
        <v>55</v>
      </c>
      <c r="Q42" s="28" t="s">
        <v>47</v>
      </c>
      <c r="R42" s="28"/>
      <c r="S42" s="26">
        <f t="shared" si="14"/>
        <v>0.62</v>
      </c>
      <c r="T42" s="4">
        <v>0.5</v>
      </c>
      <c r="U42" s="29">
        <v>60</v>
      </c>
      <c r="V42" s="4">
        <f t="shared" si="15"/>
        <v>0.12</v>
      </c>
      <c r="W42" s="28">
        <v>0</v>
      </c>
      <c r="X42" s="28">
        <v>2.625</v>
      </c>
      <c r="Y42" s="4">
        <f t="shared" si="16"/>
        <v>2.505</v>
      </c>
      <c r="Z42" s="4">
        <f t="shared" si="17"/>
        <v>2.505</v>
      </c>
      <c r="AA42" s="28" t="s">
        <v>264</v>
      </c>
    </row>
    <row r="43" spans="1:27" ht="15">
      <c r="A43" s="32"/>
      <c r="B43" s="30" t="s">
        <v>58</v>
      </c>
      <c r="C43" s="28" t="s">
        <v>14</v>
      </c>
      <c r="D43" s="28">
        <v>80</v>
      </c>
      <c r="E43" s="26">
        <v>45.62</v>
      </c>
      <c r="F43" s="4">
        <v>4.5</v>
      </c>
      <c r="G43" s="5">
        <v>30</v>
      </c>
      <c r="H43" s="26">
        <f>E43-F43</f>
        <v>41.12</v>
      </c>
      <c r="I43" s="8">
        <v>0</v>
      </c>
      <c r="J43" s="26">
        <f>40*1.05</f>
        <v>42</v>
      </c>
      <c r="K43" s="26">
        <f t="shared" si="12"/>
        <v>0.8800000000000026</v>
      </c>
      <c r="L43" s="26">
        <f t="shared" si="13"/>
        <v>0.8800000000000026</v>
      </c>
      <c r="M43" s="27" t="s">
        <v>262</v>
      </c>
      <c r="O43" s="9"/>
      <c r="P43" s="30" t="s">
        <v>58</v>
      </c>
      <c r="Q43" s="28" t="s">
        <v>14</v>
      </c>
      <c r="R43" s="28">
        <v>12.733</v>
      </c>
      <c r="S43" s="26">
        <f t="shared" si="14"/>
        <v>58.352999999999994</v>
      </c>
      <c r="T43" s="4">
        <v>4.5</v>
      </c>
      <c r="U43" s="5">
        <v>30</v>
      </c>
      <c r="V43" s="4">
        <f t="shared" si="15"/>
        <v>53.852999999999994</v>
      </c>
      <c r="W43" s="28">
        <v>0</v>
      </c>
      <c r="X43" s="28">
        <v>42</v>
      </c>
      <c r="Y43" s="4">
        <f t="shared" si="16"/>
        <v>-11.852999999999994</v>
      </c>
      <c r="Z43" s="4">
        <f t="shared" si="17"/>
        <v>-11.852999999999994</v>
      </c>
      <c r="AA43" s="28" t="s">
        <v>263</v>
      </c>
    </row>
    <row r="44" spans="1:27" ht="15" customHeight="1">
      <c r="A44" s="32"/>
      <c r="B44" s="30" t="s">
        <v>59</v>
      </c>
      <c r="C44" s="28" t="s">
        <v>60</v>
      </c>
      <c r="D44" s="28">
        <v>65</v>
      </c>
      <c r="E44" s="52">
        <v>49.71</v>
      </c>
      <c r="F44" s="4">
        <v>1.38</v>
      </c>
      <c r="G44" s="5">
        <v>30</v>
      </c>
      <c r="H44" s="26">
        <f t="shared" si="11"/>
        <v>48.33</v>
      </c>
      <c r="I44" s="8">
        <v>0</v>
      </c>
      <c r="J44" s="26">
        <f>40*1.05</f>
        <v>42</v>
      </c>
      <c r="K44" s="26">
        <f t="shared" si="12"/>
        <v>-6.329999999999998</v>
      </c>
      <c r="L44" s="26">
        <f t="shared" si="13"/>
        <v>-6.329999999999998</v>
      </c>
      <c r="M44" s="28" t="s">
        <v>263</v>
      </c>
      <c r="O44" s="9"/>
      <c r="P44" s="30" t="s">
        <v>59</v>
      </c>
      <c r="Q44" s="28" t="s">
        <v>60</v>
      </c>
      <c r="R44" s="28">
        <v>0.978</v>
      </c>
      <c r="S44" s="26">
        <f t="shared" si="14"/>
        <v>50.688</v>
      </c>
      <c r="T44" s="4">
        <v>1.38</v>
      </c>
      <c r="U44" s="5">
        <v>30</v>
      </c>
      <c r="V44" s="4">
        <f t="shared" si="15"/>
        <v>49.308</v>
      </c>
      <c r="W44" s="28">
        <v>0</v>
      </c>
      <c r="X44" s="28">
        <v>42</v>
      </c>
      <c r="Y44" s="4">
        <f t="shared" si="16"/>
        <v>-7.308</v>
      </c>
      <c r="Z44" s="4">
        <f t="shared" si="17"/>
        <v>-7.308</v>
      </c>
      <c r="AA44" s="28" t="s">
        <v>263</v>
      </c>
    </row>
    <row r="45" spans="1:27" s="47" customFormat="1" ht="15" customHeight="1">
      <c r="A45" s="43"/>
      <c r="B45" s="41" t="s">
        <v>61</v>
      </c>
      <c r="C45" s="39" t="s">
        <v>14</v>
      </c>
      <c r="D45" s="39">
        <v>80</v>
      </c>
      <c r="E45" s="52">
        <v>43.07</v>
      </c>
      <c r="F45" s="4">
        <v>6</v>
      </c>
      <c r="G45" s="5">
        <v>30</v>
      </c>
      <c r="H45" s="44">
        <f t="shared" si="11"/>
        <v>37.07</v>
      </c>
      <c r="I45" s="46">
        <v>0</v>
      </c>
      <c r="J45" s="44">
        <f>40*1.05</f>
        <v>42</v>
      </c>
      <c r="K45" s="44">
        <f t="shared" si="12"/>
        <v>4.93</v>
      </c>
      <c r="L45" s="26">
        <f t="shared" si="13"/>
        <v>4.93</v>
      </c>
      <c r="M45" s="27" t="s">
        <v>262</v>
      </c>
      <c r="N45" s="10"/>
      <c r="O45" s="9"/>
      <c r="P45" s="30" t="s">
        <v>61</v>
      </c>
      <c r="Q45" s="28" t="s">
        <v>14</v>
      </c>
      <c r="R45" s="28">
        <v>4.577</v>
      </c>
      <c r="S45" s="26">
        <f t="shared" si="14"/>
        <v>47.647</v>
      </c>
      <c r="T45" s="4">
        <v>6</v>
      </c>
      <c r="U45" s="5">
        <v>30</v>
      </c>
      <c r="V45" s="4">
        <f t="shared" si="15"/>
        <v>41.647</v>
      </c>
      <c r="W45" s="28">
        <v>0</v>
      </c>
      <c r="X45" s="28">
        <v>42</v>
      </c>
      <c r="Y45" s="4">
        <f t="shared" si="16"/>
        <v>0.35300000000000153</v>
      </c>
      <c r="Z45" s="4">
        <f t="shared" si="17"/>
        <v>0.35300000000000153</v>
      </c>
      <c r="AA45" s="25" t="s">
        <v>262</v>
      </c>
    </row>
    <row r="46" spans="1:27" s="47" customFormat="1" ht="15" customHeight="1">
      <c r="A46" s="43"/>
      <c r="B46" s="41" t="s">
        <v>62</v>
      </c>
      <c r="C46" s="39" t="s">
        <v>51</v>
      </c>
      <c r="D46" s="39">
        <v>20</v>
      </c>
      <c r="E46" s="52">
        <v>4.1</v>
      </c>
      <c r="F46" s="4">
        <v>1.29</v>
      </c>
      <c r="G46" s="5">
        <v>30</v>
      </c>
      <c r="H46" s="44">
        <f t="shared" si="11"/>
        <v>2.8099999999999996</v>
      </c>
      <c r="I46" s="46">
        <v>0</v>
      </c>
      <c r="J46" s="44">
        <v>10.5</v>
      </c>
      <c r="K46" s="44">
        <f t="shared" si="12"/>
        <v>7.69</v>
      </c>
      <c r="L46" s="26">
        <f t="shared" si="13"/>
        <v>7.69</v>
      </c>
      <c r="M46" s="27" t="s">
        <v>262</v>
      </c>
      <c r="N46" s="10"/>
      <c r="O46" s="9"/>
      <c r="P46" s="30" t="s">
        <v>62</v>
      </c>
      <c r="Q46" s="28" t="s">
        <v>51</v>
      </c>
      <c r="R46" s="28"/>
      <c r="S46" s="26">
        <f t="shared" si="14"/>
        <v>4.1</v>
      </c>
      <c r="T46" s="4">
        <v>1.29</v>
      </c>
      <c r="U46" s="5">
        <v>30</v>
      </c>
      <c r="V46" s="4">
        <f t="shared" si="15"/>
        <v>2.8099999999999996</v>
      </c>
      <c r="W46" s="28">
        <v>0</v>
      </c>
      <c r="X46" s="28">
        <v>10.5</v>
      </c>
      <c r="Y46" s="4">
        <f t="shared" si="16"/>
        <v>7.69</v>
      </c>
      <c r="Z46" s="4">
        <f t="shared" si="17"/>
        <v>7.69</v>
      </c>
      <c r="AA46" s="25" t="s">
        <v>262</v>
      </c>
    </row>
    <row r="47" spans="1:27" s="47" customFormat="1" ht="15" customHeight="1">
      <c r="A47" s="43"/>
      <c r="B47" s="41" t="s">
        <v>63</v>
      </c>
      <c r="C47" s="39" t="s">
        <v>39</v>
      </c>
      <c r="D47" s="39">
        <v>16.3</v>
      </c>
      <c r="E47" s="52">
        <v>2.33</v>
      </c>
      <c r="F47" s="4">
        <v>0</v>
      </c>
      <c r="G47" s="5">
        <v>0</v>
      </c>
      <c r="H47" s="44">
        <f t="shared" si="11"/>
        <v>2.33</v>
      </c>
      <c r="I47" s="46">
        <v>0</v>
      </c>
      <c r="J47" s="44">
        <f>6.3*1.05</f>
        <v>6.615</v>
      </c>
      <c r="K47" s="44">
        <f t="shared" si="12"/>
        <v>4.285</v>
      </c>
      <c r="L47" s="26">
        <f t="shared" si="13"/>
        <v>4.285</v>
      </c>
      <c r="M47" s="27" t="s">
        <v>262</v>
      </c>
      <c r="N47" s="10"/>
      <c r="O47" s="9"/>
      <c r="P47" s="30" t="s">
        <v>63</v>
      </c>
      <c r="Q47" s="28" t="s">
        <v>39</v>
      </c>
      <c r="R47" s="28"/>
      <c r="S47" s="26">
        <f t="shared" si="14"/>
        <v>2.33</v>
      </c>
      <c r="T47" s="4">
        <v>0</v>
      </c>
      <c r="U47" s="5">
        <v>0</v>
      </c>
      <c r="V47" s="4">
        <f t="shared" si="15"/>
        <v>2.33</v>
      </c>
      <c r="W47" s="28">
        <v>0</v>
      </c>
      <c r="X47" s="28">
        <v>6.615</v>
      </c>
      <c r="Y47" s="4">
        <f t="shared" si="16"/>
        <v>4.285</v>
      </c>
      <c r="Z47" s="4">
        <f t="shared" si="17"/>
        <v>4.285</v>
      </c>
      <c r="AA47" s="25" t="s">
        <v>262</v>
      </c>
    </row>
    <row r="48" spans="1:27" s="47" customFormat="1" ht="15" customHeight="1">
      <c r="A48" s="43"/>
      <c r="B48" s="41" t="s">
        <v>64</v>
      </c>
      <c r="C48" s="39" t="s">
        <v>51</v>
      </c>
      <c r="D48" s="39">
        <v>20</v>
      </c>
      <c r="E48" s="52">
        <v>2.31</v>
      </c>
      <c r="F48" s="4">
        <v>0</v>
      </c>
      <c r="G48" s="5">
        <v>0</v>
      </c>
      <c r="H48" s="44">
        <f t="shared" si="11"/>
        <v>2.31</v>
      </c>
      <c r="I48" s="46">
        <v>0</v>
      </c>
      <c r="J48" s="44">
        <v>10.5</v>
      </c>
      <c r="K48" s="44">
        <f t="shared" si="12"/>
        <v>8.19</v>
      </c>
      <c r="L48" s="26">
        <f t="shared" si="13"/>
        <v>8.19</v>
      </c>
      <c r="M48" s="27" t="s">
        <v>262</v>
      </c>
      <c r="N48" s="10"/>
      <c r="O48" s="9"/>
      <c r="P48" s="30" t="s">
        <v>64</v>
      </c>
      <c r="Q48" s="28" t="s">
        <v>51</v>
      </c>
      <c r="R48" s="28">
        <v>3</v>
      </c>
      <c r="S48" s="26">
        <f t="shared" si="14"/>
        <v>5.3100000000000005</v>
      </c>
      <c r="T48" s="4">
        <v>0</v>
      </c>
      <c r="U48" s="5">
        <v>0</v>
      </c>
      <c r="V48" s="4">
        <f t="shared" si="15"/>
        <v>5.3100000000000005</v>
      </c>
      <c r="W48" s="28">
        <v>0</v>
      </c>
      <c r="X48" s="28">
        <v>10.5</v>
      </c>
      <c r="Y48" s="4">
        <f t="shared" si="16"/>
        <v>5.1899999999999995</v>
      </c>
      <c r="Z48" s="4">
        <f t="shared" si="17"/>
        <v>5.1899999999999995</v>
      </c>
      <c r="AA48" s="25" t="s">
        <v>262</v>
      </c>
    </row>
    <row r="49" spans="1:27" s="47" customFormat="1" ht="15">
      <c r="A49" s="43"/>
      <c r="B49" s="41" t="s">
        <v>65</v>
      </c>
      <c r="C49" s="39" t="s">
        <v>14</v>
      </c>
      <c r="D49" s="39">
        <v>80</v>
      </c>
      <c r="E49" s="52">
        <v>19.12</v>
      </c>
      <c r="F49" s="4">
        <v>4</v>
      </c>
      <c r="G49" s="5">
        <v>30</v>
      </c>
      <c r="H49" s="44">
        <f t="shared" si="11"/>
        <v>15.120000000000001</v>
      </c>
      <c r="I49" s="46">
        <v>0</v>
      </c>
      <c r="J49" s="44">
        <f>40*1.05</f>
        <v>42</v>
      </c>
      <c r="K49" s="44">
        <f t="shared" si="12"/>
        <v>26.88</v>
      </c>
      <c r="L49" s="26">
        <f t="shared" si="13"/>
        <v>26.88</v>
      </c>
      <c r="M49" s="27" t="s">
        <v>262</v>
      </c>
      <c r="N49" s="10"/>
      <c r="O49" s="9"/>
      <c r="P49" s="30" t="s">
        <v>65</v>
      </c>
      <c r="Q49" s="28" t="s">
        <v>14</v>
      </c>
      <c r="R49" s="28">
        <v>12.106</v>
      </c>
      <c r="S49" s="26">
        <f t="shared" si="14"/>
        <v>31.226</v>
      </c>
      <c r="T49" s="4">
        <v>4</v>
      </c>
      <c r="U49" s="5">
        <v>30</v>
      </c>
      <c r="V49" s="4">
        <f t="shared" si="15"/>
        <v>27.226</v>
      </c>
      <c r="W49" s="28">
        <v>0</v>
      </c>
      <c r="X49" s="28">
        <v>42</v>
      </c>
      <c r="Y49" s="4">
        <f t="shared" si="16"/>
        <v>14.774000000000001</v>
      </c>
      <c r="Z49" s="4">
        <f t="shared" si="17"/>
        <v>14.774000000000001</v>
      </c>
      <c r="AA49" s="25" t="s">
        <v>262</v>
      </c>
    </row>
    <row r="50" spans="1:27" s="47" customFormat="1" ht="30">
      <c r="A50" s="43"/>
      <c r="B50" s="41" t="s">
        <v>277</v>
      </c>
      <c r="C50" s="39" t="s">
        <v>14</v>
      </c>
      <c r="D50" s="39"/>
      <c r="E50" s="52">
        <v>0</v>
      </c>
      <c r="F50" s="4">
        <v>0</v>
      </c>
      <c r="G50" s="5">
        <v>0</v>
      </c>
      <c r="H50" s="44">
        <f t="shared" si="11"/>
        <v>0</v>
      </c>
      <c r="I50" s="46">
        <v>0</v>
      </c>
      <c r="J50" s="44">
        <v>42</v>
      </c>
      <c r="K50" s="44">
        <f t="shared" si="12"/>
        <v>42</v>
      </c>
      <c r="L50" s="26">
        <f t="shared" si="13"/>
        <v>42</v>
      </c>
      <c r="M50" s="28" t="s">
        <v>264</v>
      </c>
      <c r="N50" s="10"/>
      <c r="O50" s="9"/>
      <c r="P50" s="30" t="s">
        <v>277</v>
      </c>
      <c r="Q50" s="28" t="s">
        <v>14</v>
      </c>
      <c r="R50" s="28">
        <v>40.95</v>
      </c>
      <c r="S50" s="26">
        <f t="shared" si="14"/>
        <v>40.95</v>
      </c>
      <c r="T50" s="4">
        <v>0</v>
      </c>
      <c r="U50" s="5">
        <v>0</v>
      </c>
      <c r="V50" s="4">
        <f t="shared" si="15"/>
        <v>40.95</v>
      </c>
      <c r="W50" s="28">
        <v>0</v>
      </c>
      <c r="X50" s="28">
        <v>42</v>
      </c>
      <c r="Y50" s="4">
        <f t="shared" si="16"/>
        <v>1.0499999999999972</v>
      </c>
      <c r="Z50" s="4">
        <f t="shared" si="17"/>
        <v>1.0499999999999972</v>
      </c>
      <c r="AA50" s="28" t="s">
        <v>263</v>
      </c>
    </row>
    <row r="51" spans="1:27" s="47" customFormat="1" ht="15" customHeight="1">
      <c r="A51" s="43"/>
      <c r="B51" s="41" t="s">
        <v>66</v>
      </c>
      <c r="C51" s="39" t="s">
        <v>67</v>
      </c>
      <c r="D51" s="39">
        <v>30</v>
      </c>
      <c r="E51" s="52">
        <v>7.58</v>
      </c>
      <c r="F51" s="4">
        <v>0</v>
      </c>
      <c r="G51" s="5">
        <v>0</v>
      </c>
      <c r="H51" s="44">
        <f t="shared" si="11"/>
        <v>7.58</v>
      </c>
      <c r="I51" s="46">
        <v>0</v>
      </c>
      <c r="J51" s="44">
        <f>15*1.05</f>
        <v>15.75</v>
      </c>
      <c r="K51" s="44">
        <f t="shared" si="12"/>
        <v>8.17</v>
      </c>
      <c r="L51" s="26">
        <f t="shared" si="13"/>
        <v>8.17</v>
      </c>
      <c r="M51" s="27" t="s">
        <v>262</v>
      </c>
      <c r="N51" s="10"/>
      <c r="O51" s="9"/>
      <c r="P51" s="30" t="s">
        <v>66</v>
      </c>
      <c r="Q51" s="28" t="s">
        <v>67</v>
      </c>
      <c r="R51" s="28">
        <v>0.014</v>
      </c>
      <c r="S51" s="26">
        <f t="shared" si="14"/>
        <v>7.594</v>
      </c>
      <c r="T51" s="4">
        <v>0</v>
      </c>
      <c r="U51" s="5">
        <v>0</v>
      </c>
      <c r="V51" s="4">
        <f t="shared" si="15"/>
        <v>7.594</v>
      </c>
      <c r="W51" s="28">
        <v>0</v>
      </c>
      <c r="X51" s="28">
        <v>15.75</v>
      </c>
      <c r="Y51" s="4">
        <f t="shared" si="16"/>
        <v>8.155999999999999</v>
      </c>
      <c r="Z51" s="4">
        <f t="shared" si="17"/>
        <v>8.155999999999999</v>
      </c>
      <c r="AA51" s="25" t="s">
        <v>262</v>
      </c>
    </row>
    <row r="52" spans="1:27" s="47" customFormat="1" ht="15" customHeight="1">
      <c r="A52" s="43"/>
      <c r="B52" s="77" t="s">
        <v>281</v>
      </c>
      <c r="C52" s="60" t="s">
        <v>279</v>
      </c>
      <c r="D52" s="60">
        <v>50</v>
      </c>
      <c r="E52" s="83">
        <v>2.4</v>
      </c>
      <c r="F52" s="76">
        <v>0</v>
      </c>
      <c r="G52" s="78">
        <v>0</v>
      </c>
      <c r="H52" s="62">
        <f t="shared" si="11"/>
        <v>2.4</v>
      </c>
      <c r="I52" s="79">
        <v>0</v>
      </c>
      <c r="J52" s="62">
        <f>25*1.05</f>
        <v>26.25</v>
      </c>
      <c r="K52" s="62">
        <f>J52-I52-H52</f>
        <v>23.85</v>
      </c>
      <c r="L52" s="62">
        <f>K52</f>
        <v>23.85</v>
      </c>
      <c r="M52" s="84" t="s">
        <v>262</v>
      </c>
      <c r="N52" s="10"/>
      <c r="O52" s="9"/>
      <c r="P52" s="77" t="s">
        <v>281</v>
      </c>
      <c r="Q52" s="60" t="s">
        <v>279</v>
      </c>
      <c r="R52" s="60">
        <v>0.245</v>
      </c>
      <c r="S52" s="62">
        <f t="shared" si="14"/>
        <v>2.645</v>
      </c>
      <c r="T52" s="76">
        <v>0</v>
      </c>
      <c r="U52" s="78">
        <v>0</v>
      </c>
      <c r="V52" s="76">
        <f t="shared" si="15"/>
        <v>2.645</v>
      </c>
      <c r="W52" s="60">
        <v>0</v>
      </c>
      <c r="X52" s="62">
        <f>25*1.05</f>
        <v>26.25</v>
      </c>
      <c r="Y52" s="62">
        <f t="shared" si="16"/>
        <v>23.605</v>
      </c>
      <c r="Z52" s="62">
        <f t="shared" si="17"/>
        <v>23.605</v>
      </c>
      <c r="AA52" s="80" t="s">
        <v>262</v>
      </c>
    </row>
    <row r="53" spans="1:27" s="47" customFormat="1" ht="15" customHeight="1">
      <c r="A53" s="43"/>
      <c r="B53" s="41" t="s">
        <v>68</v>
      </c>
      <c r="C53" s="39" t="s">
        <v>69</v>
      </c>
      <c r="D53" s="39">
        <v>126</v>
      </c>
      <c r="E53" s="26">
        <v>12.14</v>
      </c>
      <c r="F53" s="4">
        <v>0</v>
      </c>
      <c r="G53" s="5">
        <v>0</v>
      </c>
      <c r="H53" s="44">
        <f t="shared" si="11"/>
        <v>12.14</v>
      </c>
      <c r="I53" s="46">
        <v>0</v>
      </c>
      <c r="J53" s="44">
        <f>63*1.05</f>
        <v>66.15</v>
      </c>
      <c r="K53" s="44">
        <f t="shared" si="12"/>
        <v>54.010000000000005</v>
      </c>
      <c r="L53" s="26">
        <f t="shared" si="13"/>
        <v>54.010000000000005</v>
      </c>
      <c r="M53" s="27" t="s">
        <v>262</v>
      </c>
      <c r="N53" s="10"/>
      <c r="O53" s="9"/>
      <c r="P53" s="30" t="s">
        <v>68</v>
      </c>
      <c r="Q53" s="28" t="s">
        <v>69</v>
      </c>
      <c r="R53" s="28">
        <v>1.6</v>
      </c>
      <c r="S53" s="26">
        <f t="shared" si="14"/>
        <v>13.74</v>
      </c>
      <c r="T53" s="4">
        <v>0</v>
      </c>
      <c r="U53" s="5">
        <v>0</v>
      </c>
      <c r="V53" s="4">
        <f t="shared" si="15"/>
        <v>13.74</v>
      </c>
      <c r="W53" s="28">
        <v>0</v>
      </c>
      <c r="X53" s="28">
        <v>66.15</v>
      </c>
      <c r="Y53" s="4">
        <f t="shared" si="16"/>
        <v>52.410000000000004</v>
      </c>
      <c r="Z53" s="4">
        <f t="shared" si="17"/>
        <v>52.410000000000004</v>
      </c>
      <c r="AA53" s="25" t="s">
        <v>262</v>
      </c>
    </row>
    <row r="54" spans="1:27" ht="15" customHeight="1">
      <c r="A54" s="32"/>
      <c r="B54" s="2" t="s">
        <v>70</v>
      </c>
      <c r="C54" s="28" t="s">
        <v>71</v>
      </c>
      <c r="D54" s="28">
        <v>8</v>
      </c>
      <c r="E54" s="26">
        <v>1.1</v>
      </c>
      <c r="F54" s="4">
        <v>1.2</v>
      </c>
      <c r="G54" s="5">
        <v>110</v>
      </c>
      <c r="H54" s="26">
        <f t="shared" si="11"/>
        <v>-0.09999999999999987</v>
      </c>
      <c r="I54" s="8">
        <v>0</v>
      </c>
      <c r="J54" s="26">
        <f>4*1.05</f>
        <v>4.2</v>
      </c>
      <c r="K54" s="26">
        <f t="shared" si="12"/>
        <v>4.3</v>
      </c>
      <c r="L54" s="26">
        <f t="shared" si="13"/>
        <v>4.3</v>
      </c>
      <c r="M54" s="28" t="s">
        <v>264</v>
      </c>
      <c r="O54" s="9"/>
      <c r="P54" s="2" t="s">
        <v>70</v>
      </c>
      <c r="Q54" s="28" t="s">
        <v>71</v>
      </c>
      <c r="R54" s="28">
        <v>0.078</v>
      </c>
      <c r="S54" s="26">
        <f t="shared" si="14"/>
        <v>1.1780000000000002</v>
      </c>
      <c r="T54" s="4">
        <v>1.2</v>
      </c>
      <c r="U54" s="5">
        <v>110</v>
      </c>
      <c r="V54" s="4">
        <f t="shared" si="15"/>
        <v>-0.021999999999999797</v>
      </c>
      <c r="W54" s="28">
        <v>0</v>
      </c>
      <c r="X54" s="28">
        <v>4.2</v>
      </c>
      <c r="Y54" s="4">
        <f t="shared" si="16"/>
        <v>4.2219999999999995</v>
      </c>
      <c r="Z54" s="4">
        <f t="shared" si="17"/>
        <v>4.2219999999999995</v>
      </c>
      <c r="AA54" s="28" t="s">
        <v>264</v>
      </c>
    </row>
    <row r="55" spans="1:27" ht="15" customHeight="1">
      <c r="A55" s="32"/>
      <c r="B55" s="2" t="s">
        <v>72</v>
      </c>
      <c r="C55" s="28" t="s">
        <v>47</v>
      </c>
      <c r="D55" s="28">
        <v>5</v>
      </c>
      <c r="E55" s="26">
        <v>1.81</v>
      </c>
      <c r="F55" s="4">
        <v>0</v>
      </c>
      <c r="G55" s="5">
        <v>0</v>
      </c>
      <c r="H55" s="26">
        <f t="shared" si="11"/>
        <v>1.81</v>
      </c>
      <c r="I55" s="8">
        <v>0</v>
      </c>
      <c r="J55" s="26">
        <f aca="true" t="shared" si="18" ref="J55:J61">2.5*1.05</f>
        <v>2.625</v>
      </c>
      <c r="K55" s="26">
        <f t="shared" si="12"/>
        <v>0.815</v>
      </c>
      <c r="L55" s="26">
        <f t="shared" si="13"/>
        <v>0.815</v>
      </c>
      <c r="M55" s="28" t="s">
        <v>264</v>
      </c>
      <c r="O55" s="9"/>
      <c r="P55" s="2" t="s">
        <v>72</v>
      </c>
      <c r="Q55" s="28" t="s">
        <v>47</v>
      </c>
      <c r="R55" s="28">
        <v>0.053</v>
      </c>
      <c r="S55" s="26">
        <f t="shared" si="14"/>
        <v>1.863</v>
      </c>
      <c r="T55" s="4">
        <v>0</v>
      </c>
      <c r="U55" s="5">
        <v>0</v>
      </c>
      <c r="V55" s="4">
        <f t="shared" si="15"/>
        <v>1.863</v>
      </c>
      <c r="W55" s="28">
        <v>0</v>
      </c>
      <c r="X55" s="28">
        <v>2.625</v>
      </c>
      <c r="Y55" s="4">
        <f t="shared" si="16"/>
        <v>0.762</v>
      </c>
      <c r="Z55" s="4">
        <f t="shared" si="17"/>
        <v>0.762</v>
      </c>
      <c r="AA55" s="28" t="s">
        <v>264</v>
      </c>
    </row>
    <row r="56" spans="1:27" ht="15" customHeight="1">
      <c r="A56" s="32"/>
      <c r="B56" s="2" t="s">
        <v>73</v>
      </c>
      <c r="C56" s="28" t="s">
        <v>47</v>
      </c>
      <c r="D56" s="28">
        <v>5</v>
      </c>
      <c r="E56" s="26">
        <v>1.07</v>
      </c>
      <c r="F56" s="4">
        <v>1.4</v>
      </c>
      <c r="G56" s="5">
        <v>120</v>
      </c>
      <c r="H56" s="26">
        <f t="shared" si="11"/>
        <v>-0.32999999999999985</v>
      </c>
      <c r="I56" s="8">
        <v>0</v>
      </c>
      <c r="J56" s="26">
        <f t="shared" si="18"/>
        <v>2.625</v>
      </c>
      <c r="K56" s="26">
        <f t="shared" si="12"/>
        <v>2.955</v>
      </c>
      <c r="L56" s="26">
        <f t="shared" si="13"/>
        <v>2.955</v>
      </c>
      <c r="M56" s="28" t="s">
        <v>264</v>
      </c>
      <c r="O56" s="9"/>
      <c r="P56" s="2" t="s">
        <v>73</v>
      </c>
      <c r="Q56" s="28" t="s">
        <v>47</v>
      </c>
      <c r="R56" s="28">
        <v>0.01</v>
      </c>
      <c r="S56" s="26">
        <f t="shared" si="14"/>
        <v>1.08</v>
      </c>
      <c r="T56" s="4">
        <v>1.4</v>
      </c>
      <c r="U56" s="5">
        <v>120</v>
      </c>
      <c r="V56" s="4">
        <f t="shared" si="15"/>
        <v>-0.31999999999999984</v>
      </c>
      <c r="W56" s="28">
        <v>0</v>
      </c>
      <c r="X56" s="28">
        <v>2.625</v>
      </c>
      <c r="Y56" s="4">
        <f t="shared" si="16"/>
        <v>2.945</v>
      </c>
      <c r="Z56" s="4">
        <f t="shared" si="17"/>
        <v>2.945</v>
      </c>
      <c r="AA56" s="28" t="s">
        <v>264</v>
      </c>
    </row>
    <row r="57" spans="1:27" ht="15" customHeight="1">
      <c r="A57" s="32"/>
      <c r="B57" s="2" t="s">
        <v>74</v>
      </c>
      <c r="C57" s="28" t="s">
        <v>47</v>
      </c>
      <c r="D57" s="28">
        <v>5</v>
      </c>
      <c r="E57" s="26">
        <v>0.88</v>
      </c>
      <c r="F57" s="4">
        <v>1.2</v>
      </c>
      <c r="G57" s="5">
        <v>110</v>
      </c>
      <c r="H57" s="26">
        <f t="shared" si="11"/>
        <v>-0.31999999999999995</v>
      </c>
      <c r="I57" s="8">
        <v>0</v>
      </c>
      <c r="J57" s="26">
        <f t="shared" si="18"/>
        <v>2.625</v>
      </c>
      <c r="K57" s="26">
        <f t="shared" si="12"/>
        <v>2.945</v>
      </c>
      <c r="L57" s="26">
        <f t="shared" si="13"/>
        <v>2.945</v>
      </c>
      <c r="M57" s="28" t="s">
        <v>264</v>
      </c>
      <c r="O57" s="9"/>
      <c r="P57" s="2" t="s">
        <v>74</v>
      </c>
      <c r="Q57" s="28" t="s">
        <v>47</v>
      </c>
      <c r="R57" s="28">
        <v>0.504</v>
      </c>
      <c r="S57" s="26">
        <f t="shared" si="14"/>
        <v>1.384</v>
      </c>
      <c r="T57" s="4">
        <v>1.2</v>
      </c>
      <c r="U57" s="5">
        <v>110</v>
      </c>
      <c r="V57" s="4">
        <f t="shared" si="15"/>
        <v>0.18399999999999994</v>
      </c>
      <c r="W57" s="28">
        <v>0</v>
      </c>
      <c r="X57" s="28">
        <v>2.625</v>
      </c>
      <c r="Y57" s="4">
        <f t="shared" si="16"/>
        <v>2.441</v>
      </c>
      <c r="Z57" s="4">
        <f t="shared" si="17"/>
        <v>2.441</v>
      </c>
      <c r="AA57" s="28" t="s">
        <v>264</v>
      </c>
    </row>
    <row r="58" spans="1:27" ht="15" customHeight="1">
      <c r="A58" s="32"/>
      <c r="B58" s="2" t="s">
        <v>75</v>
      </c>
      <c r="C58" s="28" t="s">
        <v>47</v>
      </c>
      <c r="D58" s="28">
        <v>5</v>
      </c>
      <c r="E58" s="26">
        <v>0.36</v>
      </c>
      <c r="F58" s="4">
        <v>1.5</v>
      </c>
      <c r="G58" s="5">
        <v>120</v>
      </c>
      <c r="H58" s="26">
        <f t="shared" si="11"/>
        <v>-1.1400000000000001</v>
      </c>
      <c r="I58" s="8">
        <v>0</v>
      </c>
      <c r="J58" s="26">
        <f t="shared" si="18"/>
        <v>2.625</v>
      </c>
      <c r="K58" s="26">
        <f t="shared" si="12"/>
        <v>3.765</v>
      </c>
      <c r="L58" s="26">
        <f t="shared" si="13"/>
        <v>3.765</v>
      </c>
      <c r="M58" s="28" t="s">
        <v>264</v>
      </c>
      <c r="O58" s="9"/>
      <c r="P58" s="2" t="s">
        <v>75</v>
      </c>
      <c r="Q58" s="28" t="s">
        <v>47</v>
      </c>
      <c r="R58" s="28"/>
      <c r="S58" s="26">
        <f t="shared" si="14"/>
        <v>0.36</v>
      </c>
      <c r="T58" s="4">
        <v>1.5</v>
      </c>
      <c r="U58" s="5">
        <v>120</v>
      </c>
      <c r="V58" s="4">
        <f t="shared" si="15"/>
        <v>-1.1400000000000001</v>
      </c>
      <c r="W58" s="28">
        <v>0</v>
      </c>
      <c r="X58" s="28">
        <v>2.625</v>
      </c>
      <c r="Y58" s="4">
        <f t="shared" si="16"/>
        <v>3.765</v>
      </c>
      <c r="Z58" s="4">
        <f t="shared" si="17"/>
        <v>3.765</v>
      </c>
      <c r="AA58" s="28" t="s">
        <v>264</v>
      </c>
    </row>
    <row r="59" spans="1:27" ht="15" customHeight="1">
      <c r="A59" s="32"/>
      <c r="B59" s="2" t="s">
        <v>76</v>
      </c>
      <c r="C59" s="28" t="s">
        <v>47</v>
      </c>
      <c r="D59" s="28">
        <v>5</v>
      </c>
      <c r="E59" s="26">
        <v>0.85</v>
      </c>
      <c r="F59" s="4">
        <v>0</v>
      </c>
      <c r="G59" s="5">
        <v>0</v>
      </c>
      <c r="H59" s="26">
        <f t="shared" si="11"/>
        <v>0.85</v>
      </c>
      <c r="I59" s="8">
        <v>0</v>
      </c>
      <c r="J59" s="26">
        <f t="shared" si="18"/>
        <v>2.625</v>
      </c>
      <c r="K59" s="26">
        <f t="shared" si="12"/>
        <v>1.775</v>
      </c>
      <c r="L59" s="26">
        <f t="shared" si="13"/>
        <v>1.775</v>
      </c>
      <c r="M59" s="28" t="s">
        <v>264</v>
      </c>
      <c r="O59" s="9"/>
      <c r="P59" s="2" t="s">
        <v>76</v>
      </c>
      <c r="Q59" s="28" t="s">
        <v>47</v>
      </c>
      <c r="R59" s="28"/>
      <c r="S59" s="26">
        <f t="shared" si="14"/>
        <v>0.85</v>
      </c>
      <c r="T59" s="4">
        <v>0</v>
      </c>
      <c r="U59" s="5">
        <v>0</v>
      </c>
      <c r="V59" s="4">
        <f t="shared" si="15"/>
        <v>0.85</v>
      </c>
      <c r="W59" s="28">
        <v>0</v>
      </c>
      <c r="X59" s="28">
        <v>2.625</v>
      </c>
      <c r="Y59" s="4">
        <f t="shared" si="16"/>
        <v>1.775</v>
      </c>
      <c r="Z59" s="4">
        <f t="shared" si="17"/>
        <v>1.775</v>
      </c>
      <c r="AA59" s="28" t="s">
        <v>264</v>
      </c>
    </row>
    <row r="60" spans="1:27" ht="15" customHeight="1">
      <c r="A60" s="32"/>
      <c r="B60" s="2" t="s">
        <v>77</v>
      </c>
      <c r="C60" s="28" t="s">
        <v>78</v>
      </c>
      <c r="D60" s="28">
        <v>26</v>
      </c>
      <c r="E60" s="26">
        <v>8.72</v>
      </c>
      <c r="F60" s="4">
        <v>4.8</v>
      </c>
      <c r="G60" s="5">
        <v>20</v>
      </c>
      <c r="H60" s="26">
        <f t="shared" si="11"/>
        <v>3.920000000000001</v>
      </c>
      <c r="I60" s="8">
        <v>0</v>
      </c>
      <c r="J60" s="26">
        <f>10*1.05</f>
        <v>10.5</v>
      </c>
      <c r="K60" s="26">
        <f t="shared" si="12"/>
        <v>6.579999999999999</v>
      </c>
      <c r="L60" s="26">
        <f t="shared" si="13"/>
        <v>6.579999999999999</v>
      </c>
      <c r="M60" s="28" t="s">
        <v>264</v>
      </c>
      <c r="O60" s="9"/>
      <c r="P60" s="2" t="s">
        <v>77</v>
      </c>
      <c r="Q60" s="28" t="s">
        <v>78</v>
      </c>
      <c r="R60" s="28">
        <v>2.058</v>
      </c>
      <c r="S60" s="26">
        <f t="shared" si="14"/>
        <v>10.778</v>
      </c>
      <c r="T60" s="4">
        <v>4.8</v>
      </c>
      <c r="U60" s="5">
        <v>20</v>
      </c>
      <c r="V60" s="4">
        <f t="shared" si="15"/>
        <v>5.978000000000001</v>
      </c>
      <c r="W60" s="28">
        <v>0</v>
      </c>
      <c r="X60" s="28">
        <v>10.5</v>
      </c>
      <c r="Y60" s="4">
        <f t="shared" si="16"/>
        <v>4.521999999999999</v>
      </c>
      <c r="Z60" s="4">
        <f t="shared" si="17"/>
        <v>4.521999999999999</v>
      </c>
      <c r="AA60" s="28" t="s">
        <v>264</v>
      </c>
    </row>
    <row r="61" spans="1:27" ht="15" customHeight="1">
      <c r="A61" s="32"/>
      <c r="B61" s="59" t="s">
        <v>79</v>
      </c>
      <c r="C61" s="60" t="s">
        <v>47</v>
      </c>
      <c r="D61" s="60">
        <v>5</v>
      </c>
      <c r="E61" s="62">
        <v>1.05</v>
      </c>
      <c r="F61" s="76">
        <v>1.5</v>
      </c>
      <c r="G61" s="78">
        <v>90</v>
      </c>
      <c r="H61" s="62">
        <f t="shared" si="11"/>
        <v>-0.44999999999999996</v>
      </c>
      <c r="I61" s="79">
        <v>0</v>
      </c>
      <c r="J61" s="62">
        <f t="shared" si="18"/>
        <v>2.625</v>
      </c>
      <c r="K61" s="62">
        <f t="shared" si="12"/>
        <v>3.075</v>
      </c>
      <c r="L61" s="62">
        <f t="shared" si="13"/>
        <v>3.075</v>
      </c>
      <c r="M61" s="60" t="s">
        <v>264</v>
      </c>
      <c r="O61" s="9"/>
      <c r="P61" s="59" t="s">
        <v>79</v>
      </c>
      <c r="Q61" s="60" t="s">
        <v>47</v>
      </c>
      <c r="R61" s="60"/>
      <c r="S61" s="62">
        <f t="shared" si="14"/>
        <v>1.05</v>
      </c>
      <c r="T61" s="76">
        <v>1.5</v>
      </c>
      <c r="U61" s="78">
        <v>90</v>
      </c>
      <c r="V61" s="76">
        <f t="shared" si="15"/>
        <v>-0.44999999999999996</v>
      </c>
      <c r="W61" s="60">
        <v>0</v>
      </c>
      <c r="X61" s="60">
        <v>2.625</v>
      </c>
      <c r="Y61" s="76">
        <f t="shared" si="16"/>
        <v>3.075</v>
      </c>
      <c r="Z61" s="76">
        <f t="shared" si="17"/>
        <v>3.075</v>
      </c>
      <c r="AA61" s="60" t="s">
        <v>264</v>
      </c>
    </row>
    <row r="62" spans="1:27" ht="15" customHeight="1">
      <c r="A62" s="32"/>
      <c r="B62" s="2" t="s">
        <v>80</v>
      </c>
      <c r="C62" s="28" t="s">
        <v>71</v>
      </c>
      <c r="D62" s="28">
        <v>8</v>
      </c>
      <c r="E62" s="26">
        <v>2.15</v>
      </c>
      <c r="F62" s="4">
        <v>1.2</v>
      </c>
      <c r="G62" s="5">
        <v>110</v>
      </c>
      <c r="H62" s="26">
        <f t="shared" si="11"/>
        <v>0.95</v>
      </c>
      <c r="I62" s="8">
        <v>0</v>
      </c>
      <c r="J62" s="26">
        <f>4*1.05</f>
        <v>4.2</v>
      </c>
      <c r="K62" s="26">
        <f t="shared" si="12"/>
        <v>3.25</v>
      </c>
      <c r="L62" s="26">
        <f t="shared" si="13"/>
        <v>3.25</v>
      </c>
      <c r="M62" s="28" t="s">
        <v>264</v>
      </c>
      <c r="O62" s="9"/>
      <c r="P62" s="2" t="s">
        <v>80</v>
      </c>
      <c r="Q62" s="28" t="s">
        <v>71</v>
      </c>
      <c r="R62" s="28">
        <v>0.022</v>
      </c>
      <c r="S62" s="26">
        <f t="shared" si="14"/>
        <v>2.1719999999999997</v>
      </c>
      <c r="T62" s="4">
        <v>1.2</v>
      </c>
      <c r="U62" s="5">
        <v>110</v>
      </c>
      <c r="V62" s="4">
        <f t="shared" si="15"/>
        <v>0.9719999999999998</v>
      </c>
      <c r="W62" s="28">
        <v>0</v>
      </c>
      <c r="X62" s="28">
        <v>4.2</v>
      </c>
      <c r="Y62" s="4">
        <f t="shared" si="16"/>
        <v>3.2280000000000006</v>
      </c>
      <c r="Z62" s="4">
        <f t="shared" si="17"/>
        <v>3.2280000000000006</v>
      </c>
      <c r="AA62" s="28" t="s">
        <v>264</v>
      </c>
    </row>
    <row r="63" spans="1:27" ht="15" customHeight="1">
      <c r="A63" s="32"/>
      <c r="B63" s="59" t="s">
        <v>81</v>
      </c>
      <c r="C63" s="60" t="s">
        <v>82</v>
      </c>
      <c r="D63" s="60">
        <v>3.4</v>
      </c>
      <c r="E63" s="62">
        <v>0.21</v>
      </c>
      <c r="F63" s="76">
        <v>0</v>
      </c>
      <c r="G63" s="78">
        <v>0</v>
      </c>
      <c r="H63" s="62">
        <f t="shared" si="11"/>
        <v>0.21</v>
      </c>
      <c r="I63" s="79">
        <v>0</v>
      </c>
      <c r="J63" s="62">
        <f>1.6*1.05</f>
        <v>1.6800000000000002</v>
      </c>
      <c r="K63" s="62">
        <f t="shared" si="12"/>
        <v>1.4700000000000002</v>
      </c>
      <c r="L63" s="62">
        <f t="shared" si="13"/>
        <v>1.4700000000000002</v>
      </c>
      <c r="M63" s="60" t="s">
        <v>264</v>
      </c>
      <c r="O63" s="9"/>
      <c r="P63" s="59" t="s">
        <v>81</v>
      </c>
      <c r="Q63" s="60" t="s">
        <v>82</v>
      </c>
      <c r="R63" s="60"/>
      <c r="S63" s="62">
        <f t="shared" si="14"/>
        <v>0.21</v>
      </c>
      <c r="T63" s="76">
        <v>0</v>
      </c>
      <c r="U63" s="78">
        <v>0</v>
      </c>
      <c r="V63" s="76">
        <f t="shared" si="15"/>
        <v>0.21</v>
      </c>
      <c r="W63" s="60">
        <v>0</v>
      </c>
      <c r="X63" s="60">
        <v>1.6800000000000002</v>
      </c>
      <c r="Y63" s="76">
        <f t="shared" si="16"/>
        <v>1.4700000000000002</v>
      </c>
      <c r="Z63" s="76">
        <f t="shared" si="17"/>
        <v>1.4700000000000002</v>
      </c>
      <c r="AA63" s="60" t="s">
        <v>264</v>
      </c>
    </row>
    <row r="64" spans="1:27" ht="15" customHeight="1">
      <c r="A64" s="32"/>
      <c r="B64" s="59" t="s">
        <v>83</v>
      </c>
      <c r="C64" s="60" t="s">
        <v>47</v>
      </c>
      <c r="D64" s="60">
        <v>5</v>
      </c>
      <c r="E64" s="62">
        <v>0.96</v>
      </c>
      <c r="F64" s="76">
        <v>0</v>
      </c>
      <c r="G64" s="78">
        <v>0</v>
      </c>
      <c r="H64" s="62">
        <f t="shared" si="11"/>
        <v>0.96</v>
      </c>
      <c r="I64" s="79">
        <v>0</v>
      </c>
      <c r="J64" s="62">
        <f>2.5*1.05</f>
        <v>2.625</v>
      </c>
      <c r="K64" s="62">
        <f t="shared" si="12"/>
        <v>1.665</v>
      </c>
      <c r="L64" s="62">
        <f t="shared" si="13"/>
        <v>1.665</v>
      </c>
      <c r="M64" s="60" t="s">
        <v>264</v>
      </c>
      <c r="O64" s="9"/>
      <c r="P64" s="59" t="s">
        <v>83</v>
      </c>
      <c r="Q64" s="60" t="s">
        <v>47</v>
      </c>
      <c r="R64" s="60"/>
      <c r="S64" s="62">
        <f t="shared" si="14"/>
        <v>0.96</v>
      </c>
      <c r="T64" s="76">
        <v>0</v>
      </c>
      <c r="U64" s="78">
        <v>0</v>
      </c>
      <c r="V64" s="76">
        <f t="shared" si="15"/>
        <v>0.96</v>
      </c>
      <c r="W64" s="60">
        <v>0</v>
      </c>
      <c r="X64" s="60">
        <v>2.625</v>
      </c>
      <c r="Y64" s="76">
        <f t="shared" si="16"/>
        <v>1.665</v>
      </c>
      <c r="Z64" s="76">
        <f t="shared" si="17"/>
        <v>1.665</v>
      </c>
      <c r="AA64" s="60" t="s">
        <v>264</v>
      </c>
    </row>
    <row r="65" spans="1:27" ht="15" customHeight="1">
      <c r="A65" s="32"/>
      <c r="B65" s="59" t="s">
        <v>84</v>
      </c>
      <c r="C65" s="60" t="s">
        <v>85</v>
      </c>
      <c r="D65" s="60">
        <v>12.6</v>
      </c>
      <c r="E65" s="62">
        <v>1.57</v>
      </c>
      <c r="F65" s="76">
        <v>1.2</v>
      </c>
      <c r="G65" s="78">
        <v>120</v>
      </c>
      <c r="H65" s="62">
        <f t="shared" si="11"/>
        <v>0.3700000000000001</v>
      </c>
      <c r="I65" s="79">
        <v>0</v>
      </c>
      <c r="J65" s="62">
        <f>6.3*1.05</f>
        <v>6.615</v>
      </c>
      <c r="K65" s="62">
        <f t="shared" si="12"/>
        <v>6.245</v>
      </c>
      <c r="L65" s="62">
        <f t="shared" si="13"/>
        <v>6.245</v>
      </c>
      <c r="M65" s="60" t="s">
        <v>264</v>
      </c>
      <c r="O65" s="9"/>
      <c r="P65" s="59" t="s">
        <v>84</v>
      </c>
      <c r="Q65" s="60" t="s">
        <v>85</v>
      </c>
      <c r="R65" s="60">
        <v>0.606</v>
      </c>
      <c r="S65" s="62">
        <f t="shared" si="14"/>
        <v>2.176</v>
      </c>
      <c r="T65" s="76">
        <v>1.2</v>
      </c>
      <c r="U65" s="78">
        <v>120</v>
      </c>
      <c r="V65" s="76">
        <f t="shared" si="15"/>
        <v>0.9760000000000002</v>
      </c>
      <c r="W65" s="60">
        <v>0</v>
      </c>
      <c r="X65" s="60">
        <v>6.615</v>
      </c>
      <c r="Y65" s="76">
        <f t="shared" si="16"/>
        <v>5.639</v>
      </c>
      <c r="Z65" s="76">
        <f t="shared" si="17"/>
        <v>5.639</v>
      </c>
      <c r="AA65" s="60" t="s">
        <v>264</v>
      </c>
    </row>
    <row r="66" spans="1:27" ht="15" customHeight="1">
      <c r="A66" s="32"/>
      <c r="B66" s="59" t="s">
        <v>86</v>
      </c>
      <c r="C66" s="60" t="s">
        <v>47</v>
      </c>
      <c r="D66" s="60">
        <v>5</v>
      </c>
      <c r="E66" s="62">
        <v>1.03</v>
      </c>
      <c r="F66" s="76">
        <v>0.8</v>
      </c>
      <c r="G66" s="78">
        <v>110</v>
      </c>
      <c r="H66" s="62">
        <f t="shared" si="11"/>
        <v>0.22999999999999998</v>
      </c>
      <c r="I66" s="79">
        <v>0</v>
      </c>
      <c r="J66" s="62">
        <f>2.5*1.05</f>
        <v>2.625</v>
      </c>
      <c r="K66" s="62">
        <f t="shared" si="12"/>
        <v>2.395</v>
      </c>
      <c r="L66" s="62">
        <f t="shared" si="13"/>
        <v>2.395</v>
      </c>
      <c r="M66" s="60" t="s">
        <v>264</v>
      </c>
      <c r="O66" s="9"/>
      <c r="P66" s="59" t="s">
        <v>86</v>
      </c>
      <c r="Q66" s="60" t="s">
        <v>47</v>
      </c>
      <c r="R66" s="60">
        <v>0.025</v>
      </c>
      <c r="S66" s="62">
        <f aca="true" t="shared" si="19" ref="S66:S97">R66+E66</f>
        <v>1.055</v>
      </c>
      <c r="T66" s="76">
        <v>0.8</v>
      </c>
      <c r="U66" s="78">
        <v>110</v>
      </c>
      <c r="V66" s="76">
        <f t="shared" si="15"/>
        <v>0.2549999999999999</v>
      </c>
      <c r="W66" s="60">
        <v>0</v>
      </c>
      <c r="X66" s="60">
        <v>2.625</v>
      </c>
      <c r="Y66" s="76">
        <f t="shared" si="16"/>
        <v>2.37</v>
      </c>
      <c r="Z66" s="76">
        <f t="shared" si="17"/>
        <v>2.37</v>
      </c>
      <c r="AA66" s="60" t="s">
        <v>264</v>
      </c>
    </row>
    <row r="67" spans="1:27" ht="15" customHeight="1">
      <c r="A67" s="32"/>
      <c r="B67" s="2" t="s">
        <v>87</v>
      </c>
      <c r="C67" s="28" t="s">
        <v>47</v>
      </c>
      <c r="D67" s="28">
        <v>5</v>
      </c>
      <c r="E67" s="26">
        <v>0.62</v>
      </c>
      <c r="F67" s="4">
        <v>1.5</v>
      </c>
      <c r="G67" s="5">
        <v>100</v>
      </c>
      <c r="H67" s="26">
        <f t="shared" si="11"/>
        <v>-0.88</v>
      </c>
      <c r="I67" s="8">
        <v>0</v>
      </c>
      <c r="J67" s="26">
        <f>2.5*1.05</f>
        <v>2.625</v>
      </c>
      <c r="K67" s="26">
        <f t="shared" si="12"/>
        <v>3.505</v>
      </c>
      <c r="L67" s="26">
        <f t="shared" si="13"/>
        <v>3.505</v>
      </c>
      <c r="M67" s="28" t="s">
        <v>264</v>
      </c>
      <c r="O67" s="9"/>
      <c r="P67" s="2" t="s">
        <v>87</v>
      </c>
      <c r="Q67" s="28" t="s">
        <v>47</v>
      </c>
      <c r="R67" s="28">
        <v>0.352</v>
      </c>
      <c r="S67" s="26">
        <f t="shared" si="19"/>
        <v>0.972</v>
      </c>
      <c r="T67" s="4">
        <v>1.5</v>
      </c>
      <c r="U67" s="5">
        <v>100</v>
      </c>
      <c r="V67" s="4">
        <f t="shared" si="15"/>
        <v>-0.528</v>
      </c>
      <c r="W67" s="28">
        <v>0</v>
      </c>
      <c r="X67" s="28">
        <v>2.625</v>
      </c>
      <c r="Y67" s="4">
        <f t="shared" si="16"/>
        <v>3.153</v>
      </c>
      <c r="Z67" s="4">
        <f t="shared" si="17"/>
        <v>3.153</v>
      </c>
      <c r="AA67" s="28" t="s">
        <v>264</v>
      </c>
    </row>
    <row r="68" spans="1:27" ht="15" customHeight="1">
      <c r="A68" s="32"/>
      <c r="B68" s="2" t="s">
        <v>88</v>
      </c>
      <c r="C68" s="28" t="s">
        <v>89</v>
      </c>
      <c r="D68" s="28">
        <v>4.8</v>
      </c>
      <c r="E68" s="26">
        <v>2.35</v>
      </c>
      <c r="F68" s="4">
        <v>0</v>
      </c>
      <c r="G68" s="5">
        <v>0</v>
      </c>
      <c r="H68" s="26">
        <f t="shared" si="11"/>
        <v>2.35</v>
      </c>
      <c r="I68" s="8">
        <v>0</v>
      </c>
      <c r="J68" s="26">
        <f>1.6*1.05</f>
        <v>1.6800000000000002</v>
      </c>
      <c r="K68" s="26">
        <f t="shared" si="12"/>
        <v>-0.6699999999999999</v>
      </c>
      <c r="L68" s="26">
        <f t="shared" si="13"/>
        <v>-0.6699999999999999</v>
      </c>
      <c r="M68" s="28" t="s">
        <v>263</v>
      </c>
      <c r="O68" s="9"/>
      <c r="P68" s="2" t="s">
        <v>88</v>
      </c>
      <c r="Q68" s="28" t="s">
        <v>89</v>
      </c>
      <c r="R68" s="28">
        <v>0.27</v>
      </c>
      <c r="S68" s="26">
        <f t="shared" si="19"/>
        <v>2.62</v>
      </c>
      <c r="T68" s="4">
        <v>0</v>
      </c>
      <c r="U68" s="5">
        <v>0</v>
      </c>
      <c r="V68" s="4">
        <f t="shared" si="15"/>
        <v>2.62</v>
      </c>
      <c r="W68" s="28">
        <v>0</v>
      </c>
      <c r="X68" s="28">
        <v>1.6800000000000002</v>
      </c>
      <c r="Y68" s="4">
        <f t="shared" si="16"/>
        <v>-0.94</v>
      </c>
      <c r="Z68" s="4">
        <f t="shared" si="17"/>
        <v>-0.94</v>
      </c>
      <c r="AA68" s="28" t="s">
        <v>263</v>
      </c>
    </row>
    <row r="69" spans="1:27" ht="15" customHeight="1">
      <c r="A69" s="32"/>
      <c r="B69" s="59" t="s">
        <v>90</v>
      </c>
      <c r="C69" s="60" t="s">
        <v>47</v>
      </c>
      <c r="D69" s="60">
        <v>5</v>
      </c>
      <c r="E69" s="62">
        <v>0.89</v>
      </c>
      <c r="F69" s="76">
        <v>0.8</v>
      </c>
      <c r="G69" s="78">
        <v>60</v>
      </c>
      <c r="H69" s="62">
        <f t="shared" si="11"/>
        <v>0.08999999999999997</v>
      </c>
      <c r="I69" s="79">
        <v>0</v>
      </c>
      <c r="J69" s="62">
        <f>2.5*1.05</f>
        <v>2.625</v>
      </c>
      <c r="K69" s="62">
        <f t="shared" si="12"/>
        <v>2.535</v>
      </c>
      <c r="L69" s="62">
        <f t="shared" si="13"/>
        <v>2.535</v>
      </c>
      <c r="M69" s="60" t="s">
        <v>264</v>
      </c>
      <c r="O69" s="9"/>
      <c r="P69" s="59" t="s">
        <v>90</v>
      </c>
      <c r="Q69" s="60" t="s">
        <v>47</v>
      </c>
      <c r="R69" s="60"/>
      <c r="S69" s="62">
        <f t="shared" si="19"/>
        <v>0.89</v>
      </c>
      <c r="T69" s="76">
        <v>0.8</v>
      </c>
      <c r="U69" s="78">
        <v>60</v>
      </c>
      <c r="V69" s="76">
        <f t="shared" si="15"/>
        <v>0.08999999999999997</v>
      </c>
      <c r="W69" s="60">
        <v>0</v>
      </c>
      <c r="X69" s="60">
        <v>2.625</v>
      </c>
      <c r="Y69" s="76">
        <f t="shared" si="16"/>
        <v>2.535</v>
      </c>
      <c r="Z69" s="76">
        <f t="shared" si="17"/>
        <v>2.535</v>
      </c>
      <c r="AA69" s="60" t="s">
        <v>264</v>
      </c>
    </row>
    <row r="70" spans="1:27" ht="15" customHeight="1">
      <c r="A70" s="32"/>
      <c r="B70" s="2" t="s">
        <v>91</v>
      </c>
      <c r="C70" s="28" t="s">
        <v>71</v>
      </c>
      <c r="D70" s="28">
        <v>8</v>
      </c>
      <c r="E70" s="26">
        <v>2.84</v>
      </c>
      <c r="F70" s="4">
        <v>0</v>
      </c>
      <c r="G70" s="5">
        <v>0</v>
      </c>
      <c r="H70" s="26">
        <f t="shared" si="11"/>
        <v>2.84</v>
      </c>
      <c r="I70" s="8">
        <v>0</v>
      </c>
      <c r="J70" s="26">
        <f>4*1.05</f>
        <v>4.2</v>
      </c>
      <c r="K70" s="26">
        <f t="shared" si="12"/>
        <v>1.3600000000000003</v>
      </c>
      <c r="L70" s="26">
        <f t="shared" si="13"/>
        <v>1.3600000000000003</v>
      </c>
      <c r="M70" s="28" t="s">
        <v>264</v>
      </c>
      <c r="O70" s="9"/>
      <c r="P70" s="2" t="s">
        <v>91</v>
      </c>
      <c r="Q70" s="28" t="s">
        <v>71</v>
      </c>
      <c r="R70" s="28">
        <v>0.008</v>
      </c>
      <c r="S70" s="26">
        <f t="shared" si="19"/>
        <v>2.848</v>
      </c>
      <c r="T70" s="4">
        <v>0</v>
      </c>
      <c r="U70" s="5">
        <v>0</v>
      </c>
      <c r="V70" s="4">
        <f t="shared" si="15"/>
        <v>2.848</v>
      </c>
      <c r="W70" s="28">
        <v>0</v>
      </c>
      <c r="X70" s="28">
        <v>4.2</v>
      </c>
      <c r="Y70" s="4">
        <f t="shared" si="16"/>
        <v>1.3520000000000003</v>
      </c>
      <c r="Z70" s="4">
        <f t="shared" si="17"/>
        <v>1.3520000000000003</v>
      </c>
      <c r="AA70" s="28" t="s">
        <v>264</v>
      </c>
    </row>
    <row r="71" spans="1:27" ht="15" customHeight="1">
      <c r="A71" s="32"/>
      <c r="B71" s="2" t="s">
        <v>92</v>
      </c>
      <c r="C71" s="28" t="s">
        <v>85</v>
      </c>
      <c r="D71" s="28">
        <v>12.6</v>
      </c>
      <c r="E71" s="26">
        <v>1.38</v>
      </c>
      <c r="F71" s="4">
        <v>1.5</v>
      </c>
      <c r="G71" s="5">
        <v>90</v>
      </c>
      <c r="H71" s="26">
        <f t="shared" si="11"/>
        <v>-0.1200000000000001</v>
      </c>
      <c r="I71" s="8">
        <v>0</v>
      </c>
      <c r="J71" s="26">
        <f>6.3*1.05</f>
        <v>6.615</v>
      </c>
      <c r="K71" s="26">
        <f t="shared" si="12"/>
        <v>6.735</v>
      </c>
      <c r="L71" s="26">
        <f t="shared" si="13"/>
        <v>6.735</v>
      </c>
      <c r="M71" s="28" t="s">
        <v>264</v>
      </c>
      <c r="O71" s="9"/>
      <c r="P71" s="2" t="s">
        <v>92</v>
      </c>
      <c r="Q71" s="28" t="s">
        <v>85</v>
      </c>
      <c r="R71" s="28">
        <v>0.419</v>
      </c>
      <c r="S71" s="26">
        <f t="shared" si="19"/>
        <v>1.799</v>
      </c>
      <c r="T71" s="4">
        <v>1.5</v>
      </c>
      <c r="U71" s="5">
        <v>90</v>
      </c>
      <c r="V71" s="4">
        <f t="shared" si="15"/>
        <v>0.29899999999999993</v>
      </c>
      <c r="W71" s="28">
        <v>0</v>
      </c>
      <c r="X71" s="28">
        <v>6.615</v>
      </c>
      <c r="Y71" s="4">
        <f t="shared" si="16"/>
        <v>6.316000000000001</v>
      </c>
      <c r="Z71" s="4">
        <f t="shared" si="17"/>
        <v>6.316000000000001</v>
      </c>
      <c r="AA71" s="28" t="s">
        <v>264</v>
      </c>
    </row>
    <row r="72" spans="1:27" ht="15" customHeight="1">
      <c r="A72" s="32"/>
      <c r="B72" s="2" t="s">
        <v>93</v>
      </c>
      <c r="C72" s="28" t="s">
        <v>47</v>
      </c>
      <c r="D72" s="28">
        <v>5</v>
      </c>
      <c r="E72" s="26">
        <v>0.43</v>
      </c>
      <c r="F72" s="4">
        <v>0</v>
      </c>
      <c r="G72" s="5">
        <v>0</v>
      </c>
      <c r="H72" s="26">
        <f t="shared" si="11"/>
        <v>0.43</v>
      </c>
      <c r="I72" s="8">
        <v>0</v>
      </c>
      <c r="J72" s="26">
        <f>2.5*1.05</f>
        <v>2.625</v>
      </c>
      <c r="K72" s="26">
        <f t="shared" si="12"/>
        <v>2.195</v>
      </c>
      <c r="L72" s="26">
        <f t="shared" si="13"/>
        <v>2.195</v>
      </c>
      <c r="M72" s="28" t="s">
        <v>264</v>
      </c>
      <c r="O72" s="9"/>
      <c r="P72" s="2" t="s">
        <v>93</v>
      </c>
      <c r="Q72" s="28" t="s">
        <v>47</v>
      </c>
      <c r="R72" s="28"/>
      <c r="S72" s="26">
        <f t="shared" si="19"/>
        <v>0.43</v>
      </c>
      <c r="T72" s="4">
        <v>0</v>
      </c>
      <c r="U72" s="5">
        <v>0</v>
      </c>
      <c r="V72" s="4">
        <f t="shared" si="15"/>
        <v>0.43</v>
      </c>
      <c r="W72" s="28">
        <v>0</v>
      </c>
      <c r="X72" s="28">
        <v>2.625</v>
      </c>
      <c r="Y72" s="4">
        <f t="shared" si="16"/>
        <v>2.195</v>
      </c>
      <c r="Z72" s="4">
        <f t="shared" si="17"/>
        <v>2.195</v>
      </c>
      <c r="AA72" s="28" t="s">
        <v>264</v>
      </c>
    </row>
    <row r="73" spans="1:27" ht="15" customHeight="1">
      <c r="A73" s="32"/>
      <c r="B73" s="2" t="s">
        <v>94</v>
      </c>
      <c r="C73" s="28" t="s">
        <v>47</v>
      </c>
      <c r="D73" s="28">
        <v>5</v>
      </c>
      <c r="E73" s="26">
        <v>0.42</v>
      </c>
      <c r="F73" s="4">
        <v>1.5</v>
      </c>
      <c r="G73" s="5">
        <v>70</v>
      </c>
      <c r="H73" s="26">
        <f t="shared" si="11"/>
        <v>-1.08</v>
      </c>
      <c r="I73" s="8">
        <v>0</v>
      </c>
      <c r="J73" s="26">
        <f>2.5*1.05</f>
        <v>2.625</v>
      </c>
      <c r="K73" s="26">
        <f t="shared" si="12"/>
        <v>3.705</v>
      </c>
      <c r="L73" s="26">
        <f t="shared" si="13"/>
        <v>3.705</v>
      </c>
      <c r="M73" s="28" t="s">
        <v>264</v>
      </c>
      <c r="O73" s="9"/>
      <c r="P73" s="2" t="s">
        <v>94</v>
      </c>
      <c r="Q73" s="28" t="s">
        <v>47</v>
      </c>
      <c r="R73" s="28"/>
      <c r="S73" s="26">
        <f t="shared" si="19"/>
        <v>0.42</v>
      </c>
      <c r="T73" s="4">
        <v>1.5</v>
      </c>
      <c r="U73" s="5">
        <v>70</v>
      </c>
      <c r="V73" s="4">
        <f t="shared" si="15"/>
        <v>-1.08</v>
      </c>
      <c r="W73" s="28">
        <v>0</v>
      </c>
      <c r="X73" s="28">
        <v>2.625</v>
      </c>
      <c r="Y73" s="4">
        <f t="shared" si="16"/>
        <v>3.705</v>
      </c>
      <c r="Z73" s="4">
        <f t="shared" si="17"/>
        <v>3.705</v>
      </c>
      <c r="AA73" s="28" t="s">
        <v>264</v>
      </c>
    </row>
    <row r="74" spans="1:27" ht="15" customHeight="1">
      <c r="A74" s="32"/>
      <c r="B74" s="2" t="s">
        <v>95</v>
      </c>
      <c r="C74" s="28" t="s">
        <v>47</v>
      </c>
      <c r="D74" s="28">
        <v>5</v>
      </c>
      <c r="E74" s="26">
        <v>0.32</v>
      </c>
      <c r="F74" s="4">
        <v>0</v>
      </c>
      <c r="G74" s="5">
        <v>0</v>
      </c>
      <c r="H74" s="26">
        <f t="shared" si="11"/>
        <v>0.32</v>
      </c>
      <c r="I74" s="8">
        <v>0</v>
      </c>
      <c r="J74" s="26">
        <f>2.5*1.05</f>
        <v>2.625</v>
      </c>
      <c r="K74" s="26">
        <f t="shared" si="12"/>
        <v>2.305</v>
      </c>
      <c r="L74" s="26">
        <f t="shared" si="13"/>
        <v>2.305</v>
      </c>
      <c r="M74" s="28" t="s">
        <v>264</v>
      </c>
      <c r="O74" s="9"/>
      <c r="P74" s="2" t="s">
        <v>95</v>
      </c>
      <c r="Q74" s="28" t="s">
        <v>47</v>
      </c>
      <c r="R74" s="28"/>
      <c r="S74" s="26">
        <f t="shared" si="19"/>
        <v>0.32</v>
      </c>
      <c r="T74" s="4">
        <v>0</v>
      </c>
      <c r="U74" s="5">
        <v>0</v>
      </c>
      <c r="V74" s="4">
        <f t="shared" si="15"/>
        <v>0.32</v>
      </c>
      <c r="W74" s="28">
        <v>0</v>
      </c>
      <c r="X74" s="28">
        <v>2.625</v>
      </c>
      <c r="Y74" s="4">
        <f t="shared" si="16"/>
        <v>2.305</v>
      </c>
      <c r="Z74" s="4">
        <f t="shared" si="17"/>
        <v>2.305</v>
      </c>
      <c r="AA74" s="28" t="s">
        <v>264</v>
      </c>
    </row>
    <row r="75" spans="1:27" ht="15" customHeight="1">
      <c r="A75" s="32"/>
      <c r="B75" s="2" t="s">
        <v>96</v>
      </c>
      <c r="C75" s="28" t="s">
        <v>47</v>
      </c>
      <c r="D75" s="28">
        <v>5</v>
      </c>
      <c r="E75" s="26">
        <v>1.98</v>
      </c>
      <c r="F75" s="4">
        <v>1.2</v>
      </c>
      <c r="G75" s="5">
        <v>100</v>
      </c>
      <c r="H75" s="26">
        <f t="shared" si="11"/>
        <v>0.78</v>
      </c>
      <c r="I75" s="8">
        <v>0</v>
      </c>
      <c r="J75" s="26">
        <f>2.5*1.05</f>
        <v>2.625</v>
      </c>
      <c r="K75" s="26">
        <f t="shared" si="12"/>
        <v>1.845</v>
      </c>
      <c r="L75" s="26">
        <f t="shared" si="13"/>
        <v>1.845</v>
      </c>
      <c r="M75" s="28" t="s">
        <v>264</v>
      </c>
      <c r="O75" s="9"/>
      <c r="P75" s="2" t="s">
        <v>96</v>
      </c>
      <c r="Q75" s="28" t="s">
        <v>47</v>
      </c>
      <c r="R75" s="28">
        <v>0.022</v>
      </c>
      <c r="S75" s="26">
        <f t="shared" si="19"/>
        <v>2.002</v>
      </c>
      <c r="T75" s="4">
        <v>1.2</v>
      </c>
      <c r="U75" s="5">
        <v>100</v>
      </c>
      <c r="V75" s="4">
        <f t="shared" si="15"/>
        <v>0.8019999999999998</v>
      </c>
      <c r="W75" s="28">
        <v>0</v>
      </c>
      <c r="X75" s="28">
        <v>2.625</v>
      </c>
      <c r="Y75" s="4">
        <f t="shared" si="16"/>
        <v>1.8230000000000002</v>
      </c>
      <c r="Z75" s="4">
        <f t="shared" si="17"/>
        <v>1.8230000000000002</v>
      </c>
      <c r="AA75" s="28" t="s">
        <v>264</v>
      </c>
    </row>
    <row r="76" spans="1:27" ht="15" customHeight="1">
      <c r="A76" s="32"/>
      <c r="B76" s="59" t="s">
        <v>97</v>
      </c>
      <c r="C76" s="60" t="s">
        <v>47</v>
      </c>
      <c r="D76" s="60">
        <v>5</v>
      </c>
      <c r="E76" s="62">
        <v>0.45</v>
      </c>
      <c r="F76" s="76">
        <v>0</v>
      </c>
      <c r="G76" s="78">
        <v>0</v>
      </c>
      <c r="H76" s="62">
        <f t="shared" si="11"/>
        <v>0.45</v>
      </c>
      <c r="I76" s="79">
        <v>0</v>
      </c>
      <c r="J76" s="62">
        <f>2.5*1.05</f>
        <v>2.625</v>
      </c>
      <c r="K76" s="62">
        <f t="shared" si="12"/>
        <v>2.175</v>
      </c>
      <c r="L76" s="62">
        <f t="shared" si="13"/>
        <v>2.175</v>
      </c>
      <c r="M76" s="60" t="s">
        <v>264</v>
      </c>
      <c r="O76" s="9"/>
      <c r="P76" s="59" t="s">
        <v>97</v>
      </c>
      <c r="Q76" s="60" t="s">
        <v>47</v>
      </c>
      <c r="R76" s="60">
        <v>0.403</v>
      </c>
      <c r="S76" s="62">
        <f t="shared" si="19"/>
        <v>0.853</v>
      </c>
      <c r="T76" s="76">
        <v>0</v>
      </c>
      <c r="U76" s="78">
        <v>0</v>
      </c>
      <c r="V76" s="76">
        <f t="shared" si="15"/>
        <v>0.853</v>
      </c>
      <c r="W76" s="60">
        <v>0</v>
      </c>
      <c r="X76" s="60">
        <v>2.625</v>
      </c>
      <c r="Y76" s="76">
        <f t="shared" si="16"/>
        <v>1.772</v>
      </c>
      <c r="Z76" s="76">
        <f t="shared" si="17"/>
        <v>1.772</v>
      </c>
      <c r="AA76" s="60" t="s">
        <v>264</v>
      </c>
    </row>
    <row r="77" spans="1:27" ht="15" customHeight="1">
      <c r="A77" s="32"/>
      <c r="B77" s="2" t="s">
        <v>98</v>
      </c>
      <c r="C77" s="28" t="s">
        <v>99</v>
      </c>
      <c r="D77" s="28">
        <v>4.1</v>
      </c>
      <c r="E77" s="26">
        <v>0.44</v>
      </c>
      <c r="F77" s="4">
        <v>0</v>
      </c>
      <c r="G77" s="5">
        <v>0</v>
      </c>
      <c r="H77" s="26">
        <f t="shared" si="11"/>
        <v>0.44</v>
      </c>
      <c r="I77" s="8">
        <v>0</v>
      </c>
      <c r="J77" s="26">
        <f>1.6*1.05</f>
        <v>1.6800000000000002</v>
      </c>
      <c r="K77" s="26">
        <f t="shared" si="12"/>
        <v>1.2400000000000002</v>
      </c>
      <c r="L77" s="26">
        <f t="shared" si="13"/>
        <v>1.2400000000000002</v>
      </c>
      <c r="M77" s="28" t="s">
        <v>264</v>
      </c>
      <c r="O77" s="9"/>
      <c r="P77" s="2" t="s">
        <v>98</v>
      </c>
      <c r="Q77" s="28" t="s">
        <v>99</v>
      </c>
      <c r="R77" s="28"/>
      <c r="S77" s="26">
        <f t="shared" si="19"/>
        <v>0.44</v>
      </c>
      <c r="T77" s="4">
        <v>0</v>
      </c>
      <c r="U77" s="5">
        <v>0</v>
      </c>
      <c r="V77" s="4">
        <f t="shared" si="15"/>
        <v>0.44</v>
      </c>
      <c r="W77" s="28">
        <v>0</v>
      </c>
      <c r="X77" s="28">
        <v>1.6800000000000002</v>
      </c>
      <c r="Y77" s="4">
        <f t="shared" si="16"/>
        <v>1.2400000000000002</v>
      </c>
      <c r="Z77" s="4">
        <f t="shared" si="17"/>
        <v>1.2400000000000002</v>
      </c>
      <c r="AA77" s="28" t="s">
        <v>264</v>
      </c>
    </row>
    <row r="78" spans="1:27" ht="15" customHeight="1">
      <c r="A78" s="32"/>
      <c r="B78" s="59" t="s">
        <v>100</v>
      </c>
      <c r="C78" s="60" t="s">
        <v>101</v>
      </c>
      <c r="D78" s="60">
        <v>4.1</v>
      </c>
      <c r="E78" s="62">
        <v>0.27</v>
      </c>
      <c r="F78" s="76">
        <v>0</v>
      </c>
      <c r="G78" s="78">
        <v>0</v>
      </c>
      <c r="H78" s="62">
        <f t="shared" si="11"/>
        <v>0.27</v>
      </c>
      <c r="I78" s="79">
        <v>0</v>
      </c>
      <c r="J78" s="62">
        <f>1.6*1.05</f>
        <v>1.6800000000000002</v>
      </c>
      <c r="K78" s="62">
        <f t="shared" si="12"/>
        <v>1.4100000000000001</v>
      </c>
      <c r="L78" s="62">
        <f t="shared" si="13"/>
        <v>1.4100000000000001</v>
      </c>
      <c r="M78" s="60" t="s">
        <v>264</v>
      </c>
      <c r="O78" s="9"/>
      <c r="P78" s="59" t="s">
        <v>100</v>
      </c>
      <c r="Q78" s="60" t="s">
        <v>101</v>
      </c>
      <c r="R78" s="60">
        <v>0.005</v>
      </c>
      <c r="S78" s="62">
        <f t="shared" si="19"/>
        <v>0.275</v>
      </c>
      <c r="T78" s="76">
        <v>0</v>
      </c>
      <c r="U78" s="78">
        <v>0</v>
      </c>
      <c r="V78" s="76">
        <f t="shared" si="15"/>
        <v>0.275</v>
      </c>
      <c r="W78" s="60">
        <v>0</v>
      </c>
      <c r="X78" s="60">
        <v>1.6800000000000002</v>
      </c>
      <c r="Y78" s="76">
        <f t="shared" si="16"/>
        <v>1.4050000000000002</v>
      </c>
      <c r="Z78" s="76">
        <f t="shared" si="17"/>
        <v>1.4050000000000002</v>
      </c>
      <c r="AA78" s="60" t="s">
        <v>264</v>
      </c>
    </row>
    <row r="79" spans="1:27" ht="15" customHeight="1">
      <c r="A79" s="32"/>
      <c r="B79" s="2" t="s">
        <v>102</v>
      </c>
      <c r="C79" s="28" t="s">
        <v>103</v>
      </c>
      <c r="D79" s="28">
        <v>6.5</v>
      </c>
      <c r="E79" s="26">
        <v>1.27</v>
      </c>
      <c r="F79" s="4">
        <v>0</v>
      </c>
      <c r="G79" s="5">
        <v>0</v>
      </c>
      <c r="H79" s="26">
        <f t="shared" si="11"/>
        <v>1.27</v>
      </c>
      <c r="I79" s="8">
        <v>0</v>
      </c>
      <c r="J79" s="26">
        <f>2.5*1.05</f>
        <v>2.625</v>
      </c>
      <c r="K79" s="26">
        <f t="shared" si="12"/>
        <v>1.355</v>
      </c>
      <c r="L79" s="26">
        <f t="shared" si="13"/>
        <v>1.355</v>
      </c>
      <c r="M79" s="28" t="s">
        <v>264</v>
      </c>
      <c r="O79" s="9"/>
      <c r="P79" s="2" t="s">
        <v>102</v>
      </c>
      <c r="Q79" s="28" t="s">
        <v>103</v>
      </c>
      <c r="R79" s="28"/>
      <c r="S79" s="26">
        <f t="shared" si="19"/>
        <v>1.27</v>
      </c>
      <c r="T79" s="4">
        <v>0</v>
      </c>
      <c r="U79" s="5">
        <v>0</v>
      </c>
      <c r="V79" s="4">
        <f t="shared" si="15"/>
        <v>1.27</v>
      </c>
      <c r="W79" s="28">
        <v>0</v>
      </c>
      <c r="X79" s="28">
        <v>2.625</v>
      </c>
      <c r="Y79" s="4">
        <f t="shared" si="16"/>
        <v>1.355</v>
      </c>
      <c r="Z79" s="4">
        <f t="shared" si="17"/>
        <v>1.355</v>
      </c>
      <c r="AA79" s="28" t="s">
        <v>264</v>
      </c>
    </row>
    <row r="80" spans="1:27" ht="15" customHeight="1">
      <c r="A80" s="32"/>
      <c r="B80" s="2" t="s">
        <v>104</v>
      </c>
      <c r="C80" s="28" t="s">
        <v>71</v>
      </c>
      <c r="D80" s="28">
        <v>8</v>
      </c>
      <c r="E80" s="26">
        <v>3.76</v>
      </c>
      <c r="F80" s="4">
        <v>3</v>
      </c>
      <c r="G80" s="5">
        <v>70</v>
      </c>
      <c r="H80" s="26">
        <f t="shared" si="11"/>
        <v>0.7599999999999998</v>
      </c>
      <c r="I80" s="8">
        <v>0</v>
      </c>
      <c r="J80" s="26">
        <f>4*1.05</f>
        <v>4.2</v>
      </c>
      <c r="K80" s="26">
        <f t="shared" si="12"/>
        <v>3.4400000000000004</v>
      </c>
      <c r="L80" s="26">
        <f t="shared" si="13"/>
        <v>3.4400000000000004</v>
      </c>
      <c r="M80" s="28" t="s">
        <v>264</v>
      </c>
      <c r="O80" s="9"/>
      <c r="P80" s="2" t="s">
        <v>104</v>
      </c>
      <c r="Q80" s="28" t="s">
        <v>71</v>
      </c>
      <c r="R80" s="28">
        <v>1.205</v>
      </c>
      <c r="S80" s="26">
        <f t="shared" si="19"/>
        <v>4.965</v>
      </c>
      <c r="T80" s="4">
        <v>3</v>
      </c>
      <c r="U80" s="5">
        <v>70</v>
      </c>
      <c r="V80" s="4">
        <f t="shared" si="15"/>
        <v>1.9649999999999999</v>
      </c>
      <c r="W80" s="28">
        <v>0</v>
      </c>
      <c r="X80" s="28">
        <v>4.2</v>
      </c>
      <c r="Y80" s="4">
        <f t="shared" si="16"/>
        <v>2.2350000000000003</v>
      </c>
      <c r="Z80" s="4">
        <f t="shared" si="17"/>
        <v>2.2350000000000003</v>
      </c>
      <c r="AA80" s="28" t="s">
        <v>264</v>
      </c>
    </row>
    <row r="81" spans="1:27" ht="15" customHeight="1">
      <c r="A81" s="32"/>
      <c r="B81" s="2" t="s">
        <v>105</v>
      </c>
      <c r="C81" s="28" t="s">
        <v>106</v>
      </c>
      <c r="D81" s="28">
        <v>5.7</v>
      </c>
      <c r="E81" s="26">
        <v>0.66</v>
      </c>
      <c r="F81" s="4">
        <v>1.1</v>
      </c>
      <c r="G81" s="5">
        <v>70</v>
      </c>
      <c r="H81" s="26">
        <f t="shared" si="11"/>
        <v>-0.44000000000000006</v>
      </c>
      <c r="I81" s="8">
        <v>0</v>
      </c>
      <c r="J81" s="26">
        <f>2.5*1.05</f>
        <v>2.625</v>
      </c>
      <c r="K81" s="26">
        <f t="shared" si="12"/>
        <v>3.065</v>
      </c>
      <c r="L81" s="26">
        <f t="shared" si="13"/>
        <v>3.065</v>
      </c>
      <c r="M81" s="28" t="s">
        <v>264</v>
      </c>
      <c r="O81" s="9"/>
      <c r="P81" s="2" t="s">
        <v>105</v>
      </c>
      <c r="Q81" s="28" t="s">
        <v>106</v>
      </c>
      <c r="R81" s="28"/>
      <c r="S81" s="26">
        <f t="shared" si="19"/>
        <v>0.66</v>
      </c>
      <c r="T81" s="4">
        <v>1.1</v>
      </c>
      <c r="U81" s="5">
        <v>70</v>
      </c>
      <c r="V81" s="4">
        <f t="shared" si="15"/>
        <v>-0.44000000000000006</v>
      </c>
      <c r="W81" s="28">
        <v>0</v>
      </c>
      <c r="X81" s="28">
        <v>2.625</v>
      </c>
      <c r="Y81" s="4">
        <f t="shared" si="16"/>
        <v>3.065</v>
      </c>
      <c r="Z81" s="4">
        <f t="shared" si="17"/>
        <v>3.065</v>
      </c>
      <c r="AA81" s="28" t="s">
        <v>264</v>
      </c>
    </row>
    <row r="82" spans="1:27" ht="15">
      <c r="A82" s="32"/>
      <c r="B82" s="2" t="s">
        <v>107</v>
      </c>
      <c r="C82" s="28" t="s">
        <v>71</v>
      </c>
      <c r="D82" s="28">
        <v>8</v>
      </c>
      <c r="E82" s="26">
        <v>1.3</v>
      </c>
      <c r="F82" s="4">
        <v>1.2</v>
      </c>
      <c r="G82" s="5">
        <v>70</v>
      </c>
      <c r="H82" s="26">
        <f t="shared" si="11"/>
        <v>0.10000000000000009</v>
      </c>
      <c r="I82" s="8">
        <v>0</v>
      </c>
      <c r="J82" s="26">
        <f>4*1.05</f>
        <v>4.2</v>
      </c>
      <c r="K82" s="26">
        <f t="shared" si="12"/>
        <v>4.1</v>
      </c>
      <c r="L82" s="26">
        <f t="shared" si="13"/>
        <v>4.1</v>
      </c>
      <c r="M82" s="28" t="s">
        <v>264</v>
      </c>
      <c r="O82" s="9"/>
      <c r="P82" s="2" t="s">
        <v>107</v>
      </c>
      <c r="Q82" s="28" t="s">
        <v>71</v>
      </c>
      <c r="R82" s="28">
        <v>0.026</v>
      </c>
      <c r="S82" s="26">
        <f t="shared" si="19"/>
        <v>1.326</v>
      </c>
      <c r="T82" s="4">
        <v>1.2</v>
      </c>
      <c r="U82" s="5">
        <v>70</v>
      </c>
      <c r="V82" s="4">
        <f t="shared" si="15"/>
        <v>0.1260000000000001</v>
      </c>
      <c r="W82" s="28">
        <v>0</v>
      </c>
      <c r="X82" s="28">
        <v>4.2</v>
      </c>
      <c r="Y82" s="4">
        <f t="shared" si="16"/>
        <v>4.074</v>
      </c>
      <c r="Z82" s="4">
        <f t="shared" si="17"/>
        <v>4.074</v>
      </c>
      <c r="AA82" s="28" t="s">
        <v>264</v>
      </c>
    </row>
    <row r="83" spans="1:27" ht="15" customHeight="1">
      <c r="A83" s="32"/>
      <c r="B83" s="2" t="s">
        <v>108</v>
      </c>
      <c r="C83" s="28" t="s">
        <v>71</v>
      </c>
      <c r="D83" s="28">
        <v>8</v>
      </c>
      <c r="E83" s="26">
        <v>0.92</v>
      </c>
      <c r="F83" s="4">
        <v>0.8</v>
      </c>
      <c r="G83" s="5">
        <v>45</v>
      </c>
      <c r="H83" s="26">
        <f t="shared" si="11"/>
        <v>0.12</v>
      </c>
      <c r="I83" s="8">
        <v>0</v>
      </c>
      <c r="J83" s="26">
        <f>4*1.05</f>
        <v>4.2</v>
      </c>
      <c r="K83" s="26">
        <f t="shared" si="12"/>
        <v>4.08</v>
      </c>
      <c r="L83" s="26">
        <f t="shared" si="13"/>
        <v>4.08</v>
      </c>
      <c r="M83" s="28" t="s">
        <v>264</v>
      </c>
      <c r="O83" s="9"/>
      <c r="P83" s="2" t="s">
        <v>108</v>
      </c>
      <c r="Q83" s="28" t="s">
        <v>71</v>
      </c>
      <c r="R83" s="28">
        <v>0.015</v>
      </c>
      <c r="S83" s="26">
        <f t="shared" si="19"/>
        <v>0.935</v>
      </c>
      <c r="T83" s="4">
        <v>0.8</v>
      </c>
      <c r="U83" s="5">
        <v>45</v>
      </c>
      <c r="V83" s="4">
        <f t="shared" si="15"/>
        <v>0.135</v>
      </c>
      <c r="W83" s="28">
        <v>0</v>
      </c>
      <c r="X83" s="28">
        <v>4.2</v>
      </c>
      <c r="Y83" s="4">
        <f t="shared" si="16"/>
        <v>4.065</v>
      </c>
      <c r="Z83" s="4">
        <f t="shared" si="17"/>
        <v>4.065</v>
      </c>
      <c r="AA83" s="28" t="s">
        <v>264</v>
      </c>
    </row>
    <row r="84" spans="1:27" ht="15" customHeight="1">
      <c r="A84" s="32"/>
      <c r="B84" s="2" t="s">
        <v>109</v>
      </c>
      <c r="C84" s="28" t="s">
        <v>47</v>
      </c>
      <c r="D84" s="28">
        <v>5</v>
      </c>
      <c r="E84" s="26">
        <v>1.55</v>
      </c>
      <c r="F84" s="4">
        <v>1.5</v>
      </c>
      <c r="G84" s="5">
        <v>110</v>
      </c>
      <c r="H84" s="26">
        <f t="shared" si="11"/>
        <v>0.050000000000000044</v>
      </c>
      <c r="I84" s="8">
        <v>0</v>
      </c>
      <c r="J84" s="26">
        <f>2.5*1.05</f>
        <v>2.625</v>
      </c>
      <c r="K84" s="26">
        <f t="shared" si="12"/>
        <v>2.575</v>
      </c>
      <c r="L84" s="26">
        <f t="shared" si="13"/>
        <v>2.575</v>
      </c>
      <c r="M84" s="28" t="s">
        <v>264</v>
      </c>
      <c r="O84" s="9"/>
      <c r="P84" s="2" t="s">
        <v>109</v>
      </c>
      <c r="Q84" s="28" t="s">
        <v>47</v>
      </c>
      <c r="R84" s="28">
        <v>0.326</v>
      </c>
      <c r="S84" s="26">
        <f t="shared" si="19"/>
        <v>1.8760000000000001</v>
      </c>
      <c r="T84" s="4">
        <v>1.5</v>
      </c>
      <c r="U84" s="5">
        <v>110</v>
      </c>
      <c r="V84" s="4">
        <f t="shared" si="15"/>
        <v>0.3760000000000001</v>
      </c>
      <c r="W84" s="28">
        <v>0</v>
      </c>
      <c r="X84" s="28">
        <v>2.625</v>
      </c>
      <c r="Y84" s="4">
        <f t="shared" si="16"/>
        <v>2.2489999999999997</v>
      </c>
      <c r="Z84" s="4">
        <f t="shared" si="17"/>
        <v>2.2489999999999997</v>
      </c>
      <c r="AA84" s="28" t="s">
        <v>264</v>
      </c>
    </row>
    <row r="85" spans="1:27" ht="15" customHeight="1">
      <c r="A85" s="32"/>
      <c r="B85" s="2" t="s">
        <v>110</v>
      </c>
      <c r="C85" s="28" t="s">
        <v>47</v>
      </c>
      <c r="D85" s="28">
        <v>5</v>
      </c>
      <c r="E85" s="26">
        <v>0.79</v>
      </c>
      <c r="F85" s="4">
        <v>0</v>
      </c>
      <c r="G85" s="5">
        <v>0</v>
      </c>
      <c r="H85" s="26">
        <f t="shared" si="11"/>
        <v>0.79</v>
      </c>
      <c r="I85" s="8">
        <v>0</v>
      </c>
      <c r="J85" s="26">
        <f>2.5*1.05</f>
        <v>2.625</v>
      </c>
      <c r="K85" s="26">
        <f t="shared" si="12"/>
        <v>1.835</v>
      </c>
      <c r="L85" s="26">
        <f t="shared" si="13"/>
        <v>1.835</v>
      </c>
      <c r="M85" s="28" t="s">
        <v>264</v>
      </c>
      <c r="O85" s="9"/>
      <c r="P85" s="2" t="s">
        <v>110</v>
      </c>
      <c r="Q85" s="28" t="s">
        <v>47</v>
      </c>
      <c r="R85" s="28">
        <v>1.07</v>
      </c>
      <c r="S85" s="26">
        <f t="shared" si="19"/>
        <v>1.86</v>
      </c>
      <c r="T85" s="4">
        <v>0</v>
      </c>
      <c r="U85" s="5">
        <v>0</v>
      </c>
      <c r="V85" s="4">
        <f t="shared" si="15"/>
        <v>1.86</v>
      </c>
      <c r="W85" s="28">
        <v>0</v>
      </c>
      <c r="X85" s="28">
        <v>2.625</v>
      </c>
      <c r="Y85" s="4">
        <f t="shared" si="16"/>
        <v>0.7649999999999999</v>
      </c>
      <c r="Z85" s="4">
        <f t="shared" si="17"/>
        <v>0.7649999999999999</v>
      </c>
      <c r="AA85" s="28" t="s">
        <v>264</v>
      </c>
    </row>
    <row r="86" spans="1:27" ht="15" customHeight="1">
      <c r="A86" s="32"/>
      <c r="B86" s="2" t="s">
        <v>111</v>
      </c>
      <c r="C86" s="28" t="s">
        <v>71</v>
      </c>
      <c r="D86" s="28">
        <v>8</v>
      </c>
      <c r="E86" s="26">
        <v>0.45</v>
      </c>
      <c r="F86" s="4">
        <v>0.8</v>
      </c>
      <c r="G86" s="5">
        <v>50</v>
      </c>
      <c r="H86" s="26">
        <f t="shared" si="11"/>
        <v>-0.35000000000000003</v>
      </c>
      <c r="I86" s="8">
        <v>0</v>
      </c>
      <c r="J86" s="26">
        <f>4*1.05</f>
        <v>4.2</v>
      </c>
      <c r="K86" s="26">
        <f t="shared" si="12"/>
        <v>4.55</v>
      </c>
      <c r="L86" s="26">
        <f t="shared" si="13"/>
        <v>4.55</v>
      </c>
      <c r="M86" s="28" t="s">
        <v>264</v>
      </c>
      <c r="O86" s="9"/>
      <c r="P86" s="2" t="s">
        <v>111</v>
      </c>
      <c r="Q86" s="28" t="s">
        <v>71</v>
      </c>
      <c r="R86" s="28">
        <v>0.024</v>
      </c>
      <c r="S86" s="26">
        <f t="shared" si="19"/>
        <v>0.47400000000000003</v>
      </c>
      <c r="T86" s="4">
        <v>0.8</v>
      </c>
      <c r="U86" s="5">
        <v>50</v>
      </c>
      <c r="V86" s="4">
        <f t="shared" si="15"/>
        <v>-0.326</v>
      </c>
      <c r="W86" s="28">
        <v>0</v>
      </c>
      <c r="X86" s="28">
        <v>4.2</v>
      </c>
      <c r="Y86" s="4">
        <f t="shared" si="16"/>
        <v>4.526</v>
      </c>
      <c r="Z86" s="4">
        <f t="shared" si="17"/>
        <v>4.526</v>
      </c>
      <c r="AA86" s="28" t="s">
        <v>264</v>
      </c>
    </row>
    <row r="87" spans="1:27" ht="15" customHeight="1">
      <c r="A87" s="32"/>
      <c r="B87" s="59" t="s">
        <v>112</v>
      </c>
      <c r="C87" s="60" t="s">
        <v>85</v>
      </c>
      <c r="D87" s="60">
        <v>12.6</v>
      </c>
      <c r="E87" s="62">
        <v>0.42</v>
      </c>
      <c r="F87" s="76">
        <v>0</v>
      </c>
      <c r="G87" s="78">
        <v>0</v>
      </c>
      <c r="H87" s="62">
        <f t="shared" si="11"/>
        <v>0.42</v>
      </c>
      <c r="I87" s="79">
        <v>0</v>
      </c>
      <c r="J87" s="62">
        <f>6.3*1.05</f>
        <v>6.615</v>
      </c>
      <c r="K87" s="62">
        <f t="shared" si="12"/>
        <v>6.195</v>
      </c>
      <c r="L87" s="62">
        <f t="shared" si="13"/>
        <v>6.195</v>
      </c>
      <c r="M87" s="60" t="s">
        <v>264</v>
      </c>
      <c r="O87" s="9"/>
      <c r="P87" s="59" t="s">
        <v>112</v>
      </c>
      <c r="Q87" s="60" t="s">
        <v>85</v>
      </c>
      <c r="R87" s="60">
        <v>0.014</v>
      </c>
      <c r="S87" s="62">
        <f t="shared" si="19"/>
        <v>0.434</v>
      </c>
      <c r="T87" s="76">
        <v>0</v>
      </c>
      <c r="U87" s="78">
        <v>0</v>
      </c>
      <c r="V87" s="76">
        <f t="shared" si="15"/>
        <v>0.434</v>
      </c>
      <c r="W87" s="60">
        <v>0</v>
      </c>
      <c r="X87" s="60">
        <v>6.62</v>
      </c>
      <c r="Y87" s="76">
        <f t="shared" si="16"/>
        <v>6.186</v>
      </c>
      <c r="Z87" s="76">
        <f t="shared" si="17"/>
        <v>6.186</v>
      </c>
      <c r="AA87" s="60" t="s">
        <v>264</v>
      </c>
    </row>
    <row r="88" spans="1:27" ht="15" customHeight="1">
      <c r="A88" s="32"/>
      <c r="B88" s="2" t="s">
        <v>113</v>
      </c>
      <c r="C88" s="28" t="s">
        <v>47</v>
      </c>
      <c r="D88" s="28">
        <v>5</v>
      </c>
      <c r="E88" s="26">
        <v>2.02</v>
      </c>
      <c r="F88" s="4">
        <v>0</v>
      </c>
      <c r="G88" s="5">
        <v>0</v>
      </c>
      <c r="H88" s="26">
        <f t="shared" si="11"/>
        <v>2.02</v>
      </c>
      <c r="I88" s="8">
        <v>0</v>
      </c>
      <c r="J88" s="26">
        <f>2.5*1.05</f>
        <v>2.625</v>
      </c>
      <c r="K88" s="26">
        <f t="shared" si="12"/>
        <v>0.605</v>
      </c>
      <c r="L88" s="26">
        <f t="shared" si="13"/>
        <v>0.605</v>
      </c>
      <c r="M88" s="28" t="s">
        <v>264</v>
      </c>
      <c r="O88" s="9"/>
      <c r="P88" s="2" t="s">
        <v>113</v>
      </c>
      <c r="Q88" s="28" t="s">
        <v>47</v>
      </c>
      <c r="R88" s="28">
        <v>0.018</v>
      </c>
      <c r="S88" s="26">
        <f t="shared" si="19"/>
        <v>2.038</v>
      </c>
      <c r="T88" s="4">
        <v>0</v>
      </c>
      <c r="U88" s="5">
        <v>0</v>
      </c>
      <c r="V88" s="4">
        <f t="shared" si="15"/>
        <v>2.038</v>
      </c>
      <c r="W88" s="28">
        <v>0</v>
      </c>
      <c r="X88" s="28">
        <v>2.625</v>
      </c>
      <c r="Y88" s="4">
        <f t="shared" si="16"/>
        <v>0.5870000000000002</v>
      </c>
      <c r="Z88" s="4">
        <f t="shared" si="17"/>
        <v>0.5870000000000002</v>
      </c>
      <c r="AA88" s="28" t="s">
        <v>264</v>
      </c>
    </row>
    <row r="89" spans="1:27" ht="15" customHeight="1">
      <c r="A89" s="32"/>
      <c r="B89" s="2" t="s">
        <v>114</v>
      </c>
      <c r="C89" s="28" t="s">
        <v>47</v>
      </c>
      <c r="D89" s="28">
        <v>5</v>
      </c>
      <c r="E89" s="26">
        <v>0.18</v>
      </c>
      <c r="F89" s="4">
        <v>0</v>
      </c>
      <c r="G89" s="5">
        <v>0</v>
      </c>
      <c r="H89" s="26">
        <f t="shared" si="11"/>
        <v>0.18</v>
      </c>
      <c r="I89" s="8">
        <v>0</v>
      </c>
      <c r="J89" s="26">
        <f>2.5*1.05</f>
        <v>2.625</v>
      </c>
      <c r="K89" s="26">
        <f t="shared" si="12"/>
        <v>2.445</v>
      </c>
      <c r="L89" s="26">
        <f t="shared" si="13"/>
        <v>2.445</v>
      </c>
      <c r="M89" s="28" t="s">
        <v>264</v>
      </c>
      <c r="O89" s="9"/>
      <c r="P89" s="2" t="s">
        <v>114</v>
      </c>
      <c r="Q89" s="28" t="s">
        <v>47</v>
      </c>
      <c r="R89" s="28">
        <v>0.007</v>
      </c>
      <c r="S89" s="26">
        <f t="shared" si="19"/>
        <v>0.187</v>
      </c>
      <c r="T89" s="4">
        <v>0</v>
      </c>
      <c r="U89" s="5">
        <v>0</v>
      </c>
      <c r="V89" s="4">
        <f t="shared" si="15"/>
        <v>0.187</v>
      </c>
      <c r="W89" s="28">
        <v>0</v>
      </c>
      <c r="X89" s="28">
        <v>2.625</v>
      </c>
      <c r="Y89" s="4">
        <f t="shared" si="16"/>
        <v>2.438</v>
      </c>
      <c r="Z89" s="4">
        <f t="shared" si="17"/>
        <v>2.438</v>
      </c>
      <c r="AA89" s="28" t="s">
        <v>264</v>
      </c>
    </row>
    <row r="90" spans="1:27" ht="15" customHeight="1">
      <c r="A90" s="32"/>
      <c r="B90" s="2" t="s">
        <v>115</v>
      </c>
      <c r="C90" s="28" t="s">
        <v>116</v>
      </c>
      <c r="D90" s="28">
        <v>9.5</v>
      </c>
      <c r="E90" s="26">
        <v>0.48</v>
      </c>
      <c r="F90" s="4">
        <v>0</v>
      </c>
      <c r="G90" s="5">
        <v>0</v>
      </c>
      <c r="H90" s="26">
        <f t="shared" si="11"/>
        <v>0.48</v>
      </c>
      <c r="I90" s="8">
        <v>0</v>
      </c>
      <c r="J90" s="26">
        <f>3.2*1.05</f>
        <v>3.3600000000000003</v>
      </c>
      <c r="K90" s="26">
        <f t="shared" si="12"/>
        <v>2.8800000000000003</v>
      </c>
      <c r="L90" s="26">
        <f t="shared" si="13"/>
        <v>2.8800000000000003</v>
      </c>
      <c r="M90" s="28" t="s">
        <v>264</v>
      </c>
      <c r="O90" s="9"/>
      <c r="P90" s="2" t="s">
        <v>115</v>
      </c>
      <c r="Q90" s="28" t="s">
        <v>116</v>
      </c>
      <c r="R90" s="28"/>
      <c r="S90" s="26">
        <f t="shared" si="19"/>
        <v>0.48</v>
      </c>
      <c r="T90" s="4">
        <v>0</v>
      </c>
      <c r="U90" s="5">
        <v>0</v>
      </c>
      <c r="V90" s="4">
        <f t="shared" si="15"/>
        <v>0.48</v>
      </c>
      <c r="W90" s="28">
        <v>0</v>
      </c>
      <c r="X90" s="28">
        <v>3.36</v>
      </c>
      <c r="Y90" s="4">
        <f t="shared" si="16"/>
        <v>2.88</v>
      </c>
      <c r="Z90" s="4">
        <f t="shared" si="17"/>
        <v>2.88</v>
      </c>
      <c r="AA90" s="28" t="s">
        <v>264</v>
      </c>
    </row>
    <row r="91" spans="1:27" ht="15" customHeight="1">
      <c r="A91" s="32"/>
      <c r="B91" s="1" t="s">
        <v>282</v>
      </c>
      <c r="C91" s="3" t="s">
        <v>71</v>
      </c>
      <c r="D91" s="3">
        <v>8</v>
      </c>
      <c r="E91" s="26">
        <v>3.51</v>
      </c>
      <c r="F91" s="4">
        <v>1</v>
      </c>
      <c r="G91" s="5">
        <v>120</v>
      </c>
      <c r="H91" s="26">
        <f t="shared" si="11"/>
        <v>2.51</v>
      </c>
      <c r="I91" s="8">
        <v>0</v>
      </c>
      <c r="J91" s="26">
        <f>4*1.05</f>
        <v>4.2</v>
      </c>
      <c r="K91" s="26">
        <f t="shared" si="12"/>
        <v>1.6900000000000004</v>
      </c>
      <c r="L91" s="26">
        <f t="shared" si="13"/>
        <v>1.6900000000000004</v>
      </c>
      <c r="M91" s="28" t="s">
        <v>264</v>
      </c>
      <c r="O91" s="9"/>
      <c r="P91" s="1" t="s">
        <v>282</v>
      </c>
      <c r="Q91" s="3" t="s">
        <v>71</v>
      </c>
      <c r="R91" s="3">
        <v>0.054</v>
      </c>
      <c r="S91" s="26">
        <f t="shared" si="19"/>
        <v>3.5639999999999996</v>
      </c>
      <c r="T91" s="4">
        <v>1</v>
      </c>
      <c r="U91" s="5">
        <v>120</v>
      </c>
      <c r="V91" s="4">
        <f t="shared" si="15"/>
        <v>2.5639999999999996</v>
      </c>
      <c r="W91" s="28">
        <v>0</v>
      </c>
      <c r="X91" s="28">
        <v>4.2</v>
      </c>
      <c r="Y91" s="4">
        <f t="shared" si="16"/>
        <v>1.6360000000000006</v>
      </c>
      <c r="Z91" s="4">
        <f t="shared" si="17"/>
        <v>1.6360000000000006</v>
      </c>
      <c r="AA91" s="28" t="s">
        <v>264</v>
      </c>
    </row>
    <row r="92" spans="1:27" ht="15" customHeight="1">
      <c r="A92" s="32"/>
      <c r="B92" s="1" t="s">
        <v>118</v>
      </c>
      <c r="C92" s="6" t="s">
        <v>47</v>
      </c>
      <c r="D92" s="6">
        <v>5</v>
      </c>
      <c r="E92" s="26">
        <v>1.35</v>
      </c>
      <c r="F92" s="4">
        <v>1</v>
      </c>
      <c r="G92" s="5">
        <v>60</v>
      </c>
      <c r="H92" s="26">
        <f t="shared" si="11"/>
        <v>0.3500000000000001</v>
      </c>
      <c r="I92" s="8">
        <v>0</v>
      </c>
      <c r="J92" s="26">
        <f>2.5*1.05</f>
        <v>2.625</v>
      </c>
      <c r="K92" s="26">
        <f t="shared" si="12"/>
        <v>2.275</v>
      </c>
      <c r="L92" s="26">
        <f t="shared" si="13"/>
        <v>2.275</v>
      </c>
      <c r="M92" s="28" t="s">
        <v>264</v>
      </c>
      <c r="O92" s="9"/>
      <c r="P92" s="1" t="s">
        <v>118</v>
      </c>
      <c r="Q92" s="6" t="s">
        <v>47</v>
      </c>
      <c r="R92" s="6"/>
      <c r="S92" s="26">
        <f t="shared" si="19"/>
        <v>1.35</v>
      </c>
      <c r="T92" s="4">
        <v>1</v>
      </c>
      <c r="U92" s="5">
        <v>60</v>
      </c>
      <c r="V92" s="4">
        <f t="shared" si="15"/>
        <v>0.3500000000000001</v>
      </c>
      <c r="W92" s="28">
        <v>0</v>
      </c>
      <c r="X92" s="28">
        <v>2.625</v>
      </c>
      <c r="Y92" s="4">
        <f t="shared" si="16"/>
        <v>2.275</v>
      </c>
      <c r="Z92" s="4">
        <f t="shared" si="17"/>
        <v>2.275</v>
      </c>
      <c r="AA92" s="28" t="s">
        <v>264</v>
      </c>
    </row>
    <row r="93" spans="1:27" ht="15">
      <c r="A93" s="32"/>
      <c r="B93" s="1" t="s">
        <v>119</v>
      </c>
      <c r="C93" s="6" t="s">
        <v>120</v>
      </c>
      <c r="D93" s="6">
        <v>10.3</v>
      </c>
      <c r="E93" s="26">
        <v>5.61</v>
      </c>
      <c r="F93" s="4">
        <v>2</v>
      </c>
      <c r="G93" s="5">
        <v>120</v>
      </c>
      <c r="H93" s="26">
        <f t="shared" si="11"/>
        <v>3.6100000000000003</v>
      </c>
      <c r="I93" s="8">
        <v>0</v>
      </c>
      <c r="J93" s="26">
        <f>4*1.05</f>
        <v>4.2</v>
      </c>
      <c r="K93" s="26">
        <f t="shared" si="12"/>
        <v>0.5899999999999999</v>
      </c>
      <c r="L93" s="26">
        <f t="shared" si="13"/>
        <v>0.5899999999999999</v>
      </c>
      <c r="M93" s="28" t="s">
        <v>264</v>
      </c>
      <c r="O93" s="9"/>
      <c r="P93" s="1" t="s">
        <v>119</v>
      </c>
      <c r="Q93" s="6" t="s">
        <v>120</v>
      </c>
      <c r="R93" s="6">
        <v>0.71</v>
      </c>
      <c r="S93" s="26">
        <f t="shared" si="19"/>
        <v>6.32</v>
      </c>
      <c r="T93" s="4">
        <v>2</v>
      </c>
      <c r="U93" s="5">
        <v>120</v>
      </c>
      <c r="V93" s="4">
        <f t="shared" si="15"/>
        <v>4.32</v>
      </c>
      <c r="W93" s="28">
        <v>0</v>
      </c>
      <c r="X93" s="28">
        <v>4.2</v>
      </c>
      <c r="Y93" s="4">
        <f t="shared" si="16"/>
        <v>-0.1200000000000001</v>
      </c>
      <c r="Z93" s="4">
        <f t="shared" si="17"/>
        <v>-0.1200000000000001</v>
      </c>
      <c r="AA93" s="28" t="s">
        <v>263</v>
      </c>
    </row>
    <row r="94" spans="1:27" ht="15">
      <c r="A94" s="32"/>
      <c r="B94" s="1" t="s">
        <v>121</v>
      </c>
      <c r="C94" s="6" t="s">
        <v>47</v>
      </c>
      <c r="D94" s="6">
        <v>5</v>
      </c>
      <c r="E94" s="26">
        <v>1.13</v>
      </c>
      <c r="F94" s="4">
        <v>0</v>
      </c>
      <c r="G94" s="5">
        <v>0</v>
      </c>
      <c r="H94" s="26">
        <f t="shared" si="11"/>
        <v>1.13</v>
      </c>
      <c r="I94" s="8">
        <v>0</v>
      </c>
      <c r="J94" s="26">
        <f>2.5*1.05</f>
        <v>2.625</v>
      </c>
      <c r="K94" s="26">
        <f t="shared" si="12"/>
        <v>1.495</v>
      </c>
      <c r="L94" s="26">
        <f t="shared" si="13"/>
        <v>1.495</v>
      </c>
      <c r="M94" s="28" t="s">
        <v>264</v>
      </c>
      <c r="O94" s="9"/>
      <c r="P94" s="1" t="s">
        <v>121</v>
      </c>
      <c r="Q94" s="6" t="s">
        <v>47</v>
      </c>
      <c r="R94" s="6">
        <v>0.023</v>
      </c>
      <c r="S94" s="26">
        <f t="shared" si="19"/>
        <v>1.1529999999999998</v>
      </c>
      <c r="T94" s="4">
        <v>0</v>
      </c>
      <c r="U94" s="5">
        <v>0</v>
      </c>
      <c r="V94" s="4">
        <f t="shared" si="15"/>
        <v>1.1529999999999998</v>
      </c>
      <c r="W94" s="28">
        <v>0</v>
      </c>
      <c r="X94" s="28">
        <v>2.625</v>
      </c>
      <c r="Y94" s="4">
        <f t="shared" si="16"/>
        <v>1.4720000000000002</v>
      </c>
      <c r="Z94" s="4">
        <f t="shared" si="17"/>
        <v>1.4720000000000002</v>
      </c>
      <c r="AA94" s="28" t="s">
        <v>264</v>
      </c>
    </row>
    <row r="95" spans="1:27" ht="15" customHeight="1">
      <c r="A95" s="32"/>
      <c r="B95" s="1" t="s">
        <v>122</v>
      </c>
      <c r="C95" s="6" t="s">
        <v>47</v>
      </c>
      <c r="D95" s="6">
        <v>5</v>
      </c>
      <c r="E95" s="26">
        <v>0.52</v>
      </c>
      <c r="F95" s="4">
        <v>0.5</v>
      </c>
      <c r="G95" s="5">
        <v>60</v>
      </c>
      <c r="H95" s="26">
        <f t="shared" si="11"/>
        <v>0.020000000000000018</v>
      </c>
      <c r="I95" s="8">
        <v>0</v>
      </c>
      <c r="J95" s="26">
        <f>2.5*1.05</f>
        <v>2.625</v>
      </c>
      <c r="K95" s="26">
        <f t="shared" si="12"/>
        <v>2.605</v>
      </c>
      <c r="L95" s="26">
        <f t="shared" si="13"/>
        <v>2.605</v>
      </c>
      <c r="M95" s="28" t="s">
        <v>264</v>
      </c>
      <c r="O95" s="9"/>
      <c r="P95" s="1" t="s">
        <v>122</v>
      </c>
      <c r="Q95" s="6" t="s">
        <v>47</v>
      </c>
      <c r="R95" s="6">
        <v>0.76</v>
      </c>
      <c r="S95" s="26">
        <f t="shared" si="19"/>
        <v>1.28</v>
      </c>
      <c r="T95" s="4">
        <v>0.5</v>
      </c>
      <c r="U95" s="5">
        <v>60</v>
      </c>
      <c r="V95" s="4">
        <f t="shared" si="15"/>
        <v>0.78</v>
      </c>
      <c r="W95" s="28">
        <v>0</v>
      </c>
      <c r="X95" s="28">
        <v>2.625</v>
      </c>
      <c r="Y95" s="4">
        <f t="shared" si="16"/>
        <v>1.845</v>
      </c>
      <c r="Z95" s="4">
        <f t="shared" si="17"/>
        <v>1.845</v>
      </c>
      <c r="AA95" s="28" t="s">
        <v>264</v>
      </c>
    </row>
    <row r="96" spans="1:27" ht="15" customHeight="1">
      <c r="A96" s="32"/>
      <c r="B96" s="1" t="s">
        <v>123</v>
      </c>
      <c r="C96" s="6" t="s">
        <v>124</v>
      </c>
      <c r="D96" s="6">
        <v>10.3</v>
      </c>
      <c r="E96" s="26">
        <v>2.02</v>
      </c>
      <c r="F96" s="4">
        <v>1</v>
      </c>
      <c r="G96" s="5">
        <v>120</v>
      </c>
      <c r="H96" s="26">
        <f t="shared" si="11"/>
        <v>1.02</v>
      </c>
      <c r="I96" s="8">
        <v>0</v>
      </c>
      <c r="J96" s="26">
        <f>4*1.05</f>
        <v>4.2</v>
      </c>
      <c r="K96" s="26">
        <f t="shared" si="12"/>
        <v>3.18</v>
      </c>
      <c r="L96" s="26">
        <f t="shared" si="13"/>
        <v>3.18</v>
      </c>
      <c r="M96" s="28" t="s">
        <v>264</v>
      </c>
      <c r="O96" s="9"/>
      <c r="P96" s="1" t="s">
        <v>123</v>
      </c>
      <c r="Q96" s="6" t="s">
        <v>124</v>
      </c>
      <c r="R96" s="6">
        <v>0.028</v>
      </c>
      <c r="S96" s="26">
        <f t="shared" si="19"/>
        <v>2.048</v>
      </c>
      <c r="T96" s="4">
        <v>1</v>
      </c>
      <c r="U96" s="5">
        <v>120</v>
      </c>
      <c r="V96" s="4">
        <f t="shared" si="15"/>
        <v>1.048</v>
      </c>
      <c r="W96" s="28">
        <v>0</v>
      </c>
      <c r="X96" s="28">
        <v>4.2</v>
      </c>
      <c r="Y96" s="4">
        <f t="shared" si="16"/>
        <v>3.152</v>
      </c>
      <c r="Z96" s="4">
        <f t="shared" si="17"/>
        <v>3.152</v>
      </c>
      <c r="AA96" s="28" t="s">
        <v>264</v>
      </c>
    </row>
    <row r="97" spans="1:27" ht="30">
      <c r="A97" s="32"/>
      <c r="B97" s="1" t="s">
        <v>125</v>
      </c>
      <c r="C97" s="6" t="s">
        <v>47</v>
      </c>
      <c r="D97" s="6">
        <v>5</v>
      </c>
      <c r="E97" s="26">
        <v>2.14</v>
      </c>
      <c r="F97" s="4">
        <v>0.5</v>
      </c>
      <c r="G97" s="5">
        <v>60</v>
      </c>
      <c r="H97" s="26">
        <f aca="true" t="shared" si="20" ref="H97:H160">E97-F97</f>
        <v>1.6400000000000001</v>
      </c>
      <c r="I97" s="8">
        <v>0</v>
      </c>
      <c r="J97" s="26">
        <f>2.5*1.05</f>
        <v>2.625</v>
      </c>
      <c r="K97" s="26">
        <f aca="true" t="shared" si="21" ref="K97:K160">J97-I97-H97</f>
        <v>0.9849999999999999</v>
      </c>
      <c r="L97" s="26">
        <f aca="true" t="shared" si="22" ref="L97:L160">K97</f>
        <v>0.9849999999999999</v>
      </c>
      <c r="M97" s="28" t="s">
        <v>264</v>
      </c>
      <c r="O97" s="9"/>
      <c r="P97" s="1" t="s">
        <v>125</v>
      </c>
      <c r="Q97" s="6" t="s">
        <v>47</v>
      </c>
      <c r="R97" s="6">
        <v>0.916</v>
      </c>
      <c r="S97" s="26">
        <f t="shared" si="19"/>
        <v>3.056</v>
      </c>
      <c r="T97" s="4">
        <v>0.5</v>
      </c>
      <c r="U97" s="5">
        <v>60</v>
      </c>
      <c r="V97" s="4">
        <f t="shared" si="15"/>
        <v>2.556</v>
      </c>
      <c r="W97" s="28">
        <v>0</v>
      </c>
      <c r="X97" s="28">
        <v>2.625</v>
      </c>
      <c r="Y97" s="4">
        <f t="shared" si="16"/>
        <v>0.06899999999999995</v>
      </c>
      <c r="Z97" s="4">
        <f t="shared" si="17"/>
        <v>0.06899999999999995</v>
      </c>
      <c r="AA97" s="28" t="s">
        <v>264</v>
      </c>
    </row>
    <row r="98" spans="1:27" ht="15" customHeight="1">
      <c r="A98" s="32"/>
      <c r="B98" s="1" t="s">
        <v>126</v>
      </c>
      <c r="C98" s="3" t="s">
        <v>127</v>
      </c>
      <c r="D98" s="3">
        <v>3.6</v>
      </c>
      <c r="E98" s="26">
        <v>0.45</v>
      </c>
      <c r="F98" s="4">
        <v>0.5</v>
      </c>
      <c r="G98" s="5">
        <v>120</v>
      </c>
      <c r="H98" s="26">
        <f t="shared" si="20"/>
        <v>-0.04999999999999999</v>
      </c>
      <c r="I98" s="8">
        <v>0</v>
      </c>
      <c r="J98" s="26">
        <f>1.8*1.05</f>
        <v>1.8900000000000001</v>
      </c>
      <c r="K98" s="26">
        <f t="shared" si="21"/>
        <v>1.9400000000000002</v>
      </c>
      <c r="L98" s="26">
        <f t="shared" si="22"/>
        <v>1.9400000000000002</v>
      </c>
      <c r="M98" s="28" t="s">
        <v>264</v>
      </c>
      <c r="O98" s="9"/>
      <c r="P98" s="1" t="s">
        <v>126</v>
      </c>
      <c r="Q98" s="3" t="s">
        <v>127</v>
      </c>
      <c r="R98" s="3"/>
      <c r="S98" s="26">
        <f aca="true" t="shared" si="23" ref="S98:S129">R98+E98</f>
        <v>0.45</v>
      </c>
      <c r="T98" s="4">
        <v>0.5</v>
      </c>
      <c r="U98" s="5">
        <v>120</v>
      </c>
      <c r="V98" s="4">
        <f t="shared" si="15"/>
        <v>-0.04999999999999999</v>
      </c>
      <c r="W98" s="28">
        <v>0</v>
      </c>
      <c r="X98" s="28">
        <v>1.89</v>
      </c>
      <c r="Y98" s="4">
        <f t="shared" si="16"/>
        <v>1.94</v>
      </c>
      <c r="Z98" s="4">
        <f t="shared" si="17"/>
        <v>1.94</v>
      </c>
      <c r="AA98" s="28" t="s">
        <v>264</v>
      </c>
    </row>
    <row r="99" spans="1:27" ht="15" customHeight="1">
      <c r="A99" s="32"/>
      <c r="B99" s="1" t="s">
        <v>128</v>
      </c>
      <c r="C99" s="6" t="s">
        <v>129</v>
      </c>
      <c r="D99" s="6">
        <v>3.2</v>
      </c>
      <c r="E99" s="26">
        <v>1.95</v>
      </c>
      <c r="F99" s="4">
        <v>0.5</v>
      </c>
      <c r="G99" s="5">
        <v>60</v>
      </c>
      <c r="H99" s="26">
        <f t="shared" si="20"/>
        <v>1.45</v>
      </c>
      <c r="I99" s="8">
        <v>0</v>
      </c>
      <c r="J99" s="26">
        <f>1.6*1.05</f>
        <v>1.6800000000000002</v>
      </c>
      <c r="K99" s="26">
        <f t="shared" si="21"/>
        <v>0.2300000000000002</v>
      </c>
      <c r="L99" s="26">
        <f t="shared" si="22"/>
        <v>0.2300000000000002</v>
      </c>
      <c r="M99" s="28" t="s">
        <v>264</v>
      </c>
      <c r="O99" s="9"/>
      <c r="P99" s="1" t="s">
        <v>128</v>
      </c>
      <c r="Q99" s="6" t="s">
        <v>129</v>
      </c>
      <c r="R99" s="6">
        <v>0.194</v>
      </c>
      <c r="S99" s="26">
        <f t="shared" si="23"/>
        <v>2.144</v>
      </c>
      <c r="T99" s="4">
        <v>0.5</v>
      </c>
      <c r="U99" s="5">
        <v>60</v>
      </c>
      <c r="V99" s="4">
        <f t="shared" si="15"/>
        <v>1.6440000000000001</v>
      </c>
      <c r="W99" s="28">
        <v>0</v>
      </c>
      <c r="X99" s="28">
        <v>1.6800000000000002</v>
      </c>
      <c r="Y99" s="4">
        <f t="shared" si="16"/>
        <v>0.03600000000000003</v>
      </c>
      <c r="Z99" s="4">
        <f t="shared" si="17"/>
        <v>0.03600000000000003</v>
      </c>
      <c r="AA99" s="28" t="s">
        <v>264</v>
      </c>
    </row>
    <row r="100" spans="1:27" ht="15" customHeight="1">
      <c r="A100" s="32"/>
      <c r="B100" s="1" t="s">
        <v>130</v>
      </c>
      <c r="C100" s="6" t="s">
        <v>47</v>
      </c>
      <c r="D100" s="6">
        <v>5</v>
      </c>
      <c r="E100" s="26">
        <v>0.44</v>
      </c>
      <c r="F100" s="4">
        <v>0.5</v>
      </c>
      <c r="G100" s="5">
        <v>60</v>
      </c>
      <c r="H100" s="26">
        <f t="shared" si="20"/>
        <v>-0.06</v>
      </c>
      <c r="I100" s="8">
        <v>0</v>
      </c>
      <c r="J100" s="26">
        <f>2.5*1.05</f>
        <v>2.625</v>
      </c>
      <c r="K100" s="26">
        <f t="shared" si="21"/>
        <v>2.685</v>
      </c>
      <c r="L100" s="26">
        <f t="shared" si="22"/>
        <v>2.685</v>
      </c>
      <c r="M100" s="28" t="s">
        <v>264</v>
      </c>
      <c r="O100" s="9"/>
      <c r="P100" s="1" t="s">
        <v>130</v>
      </c>
      <c r="Q100" s="6" t="s">
        <v>47</v>
      </c>
      <c r="R100" s="6"/>
      <c r="S100" s="26">
        <f t="shared" si="23"/>
        <v>0.44</v>
      </c>
      <c r="T100" s="4">
        <v>0.5</v>
      </c>
      <c r="U100" s="5">
        <v>60</v>
      </c>
      <c r="V100" s="4">
        <f aca="true" t="shared" si="24" ref="V100:V163">S100-T100</f>
        <v>-0.06</v>
      </c>
      <c r="W100" s="28">
        <v>0</v>
      </c>
      <c r="X100" s="28">
        <v>2.625</v>
      </c>
      <c r="Y100" s="4">
        <f aca="true" t="shared" si="25" ref="Y100:Y163">X100-W100-V100</f>
        <v>2.685</v>
      </c>
      <c r="Z100" s="4">
        <f aca="true" t="shared" si="26" ref="Z100:Z163">Y100</f>
        <v>2.685</v>
      </c>
      <c r="AA100" s="28" t="s">
        <v>264</v>
      </c>
    </row>
    <row r="101" spans="1:27" ht="15" customHeight="1">
      <c r="A101" s="32"/>
      <c r="B101" s="1" t="s">
        <v>131</v>
      </c>
      <c r="C101" s="6" t="s">
        <v>129</v>
      </c>
      <c r="D101" s="6">
        <v>3.2</v>
      </c>
      <c r="E101" s="26">
        <v>0.37</v>
      </c>
      <c r="F101" s="4">
        <v>0.5</v>
      </c>
      <c r="G101" s="5">
        <v>60</v>
      </c>
      <c r="H101" s="26">
        <f t="shared" si="20"/>
        <v>-0.13</v>
      </c>
      <c r="I101" s="8">
        <v>0</v>
      </c>
      <c r="J101" s="26">
        <v>1.68</v>
      </c>
      <c r="K101" s="26">
        <f t="shared" si="21"/>
        <v>1.81</v>
      </c>
      <c r="L101" s="26">
        <f t="shared" si="22"/>
        <v>1.81</v>
      </c>
      <c r="M101" s="28" t="s">
        <v>264</v>
      </c>
      <c r="O101" s="9"/>
      <c r="P101" s="1" t="s">
        <v>131</v>
      </c>
      <c r="Q101" s="6" t="s">
        <v>129</v>
      </c>
      <c r="R101" s="6"/>
      <c r="S101" s="26">
        <f t="shared" si="23"/>
        <v>0.37</v>
      </c>
      <c r="T101" s="4">
        <v>0.5</v>
      </c>
      <c r="U101" s="5">
        <v>60</v>
      </c>
      <c r="V101" s="4">
        <f t="shared" si="24"/>
        <v>-0.13</v>
      </c>
      <c r="W101" s="28">
        <v>0</v>
      </c>
      <c r="X101" s="28">
        <v>1.68</v>
      </c>
      <c r="Y101" s="4">
        <f t="shared" si="25"/>
        <v>1.81</v>
      </c>
      <c r="Z101" s="4">
        <f t="shared" si="26"/>
        <v>1.81</v>
      </c>
      <c r="AA101" s="28" t="s">
        <v>264</v>
      </c>
    </row>
    <row r="102" spans="1:27" ht="15" customHeight="1">
      <c r="A102" s="32"/>
      <c r="B102" s="1" t="s">
        <v>132</v>
      </c>
      <c r="C102" s="6" t="s">
        <v>47</v>
      </c>
      <c r="D102" s="6">
        <v>5</v>
      </c>
      <c r="E102" s="26">
        <v>0.29</v>
      </c>
      <c r="F102" s="4">
        <v>0</v>
      </c>
      <c r="G102" s="5">
        <v>0</v>
      </c>
      <c r="H102" s="26">
        <f t="shared" si="20"/>
        <v>0.29</v>
      </c>
      <c r="I102" s="8">
        <v>0</v>
      </c>
      <c r="J102" s="26">
        <f>2.5*1.05</f>
        <v>2.625</v>
      </c>
      <c r="K102" s="26">
        <f t="shared" si="21"/>
        <v>2.335</v>
      </c>
      <c r="L102" s="26">
        <f t="shared" si="22"/>
        <v>2.335</v>
      </c>
      <c r="M102" s="28" t="s">
        <v>264</v>
      </c>
      <c r="O102" s="9"/>
      <c r="P102" s="1" t="s">
        <v>132</v>
      </c>
      <c r="Q102" s="6" t="s">
        <v>47</v>
      </c>
      <c r="R102" s="6"/>
      <c r="S102" s="26">
        <f t="shared" si="23"/>
        <v>0.29</v>
      </c>
      <c r="T102" s="4">
        <v>0</v>
      </c>
      <c r="U102" s="5">
        <v>0</v>
      </c>
      <c r="V102" s="4">
        <f t="shared" si="24"/>
        <v>0.29</v>
      </c>
      <c r="W102" s="28">
        <v>0</v>
      </c>
      <c r="X102" s="28">
        <v>2.625</v>
      </c>
      <c r="Y102" s="4">
        <f t="shared" si="25"/>
        <v>2.335</v>
      </c>
      <c r="Z102" s="4">
        <f t="shared" si="26"/>
        <v>2.335</v>
      </c>
      <c r="AA102" s="28" t="s">
        <v>264</v>
      </c>
    </row>
    <row r="103" spans="1:27" ht="15">
      <c r="A103" s="32"/>
      <c r="B103" s="1" t="s">
        <v>133</v>
      </c>
      <c r="C103" s="6" t="s">
        <v>129</v>
      </c>
      <c r="D103" s="6">
        <v>3.2</v>
      </c>
      <c r="E103" s="26">
        <v>0.67</v>
      </c>
      <c r="F103" s="4">
        <v>0</v>
      </c>
      <c r="G103" s="5">
        <v>0</v>
      </c>
      <c r="H103" s="26">
        <f t="shared" si="20"/>
        <v>0.67</v>
      </c>
      <c r="I103" s="8">
        <v>0</v>
      </c>
      <c r="J103" s="26">
        <f>1.6*1.05</f>
        <v>1.6800000000000002</v>
      </c>
      <c r="K103" s="26">
        <f t="shared" si="21"/>
        <v>1.0100000000000002</v>
      </c>
      <c r="L103" s="26">
        <f t="shared" si="22"/>
        <v>1.0100000000000002</v>
      </c>
      <c r="M103" s="28" t="s">
        <v>264</v>
      </c>
      <c r="O103" s="9"/>
      <c r="P103" s="1" t="s">
        <v>133</v>
      </c>
      <c r="Q103" s="6" t="s">
        <v>129</v>
      </c>
      <c r="R103" s="6">
        <v>0.01</v>
      </c>
      <c r="S103" s="26">
        <f t="shared" si="23"/>
        <v>0.68</v>
      </c>
      <c r="T103" s="4">
        <v>0</v>
      </c>
      <c r="U103" s="5">
        <v>0</v>
      </c>
      <c r="V103" s="4">
        <f t="shared" si="24"/>
        <v>0.68</v>
      </c>
      <c r="W103" s="28">
        <v>0</v>
      </c>
      <c r="X103" s="28">
        <v>1.6800000000000002</v>
      </c>
      <c r="Y103" s="4">
        <f t="shared" si="25"/>
        <v>1</v>
      </c>
      <c r="Z103" s="4">
        <f t="shared" si="26"/>
        <v>1</v>
      </c>
      <c r="AA103" s="28" t="s">
        <v>264</v>
      </c>
    </row>
    <row r="104" spans="1:27" ht="15" customHeight="1">
      <c r="A104" s="32"/>
      <c r="B104" s="1" t="s">
        <v>134</v>
      </c>
      <c r="C104" s="6" t="s">
        <v>101</v>
      </c>
      <c r="D104" s="6">
        <v>4.1</v>
      </c>
      <c r="E104" s="26">
        <v>0.58</v>
      </c>
      <c r="F104" s="4">
        <v>0</v>
      </c>
      <c r="G104" s="5">
        <v>0</v>
      </c>
      <c r="H104" s="26">
        <f t="shared" si="20"/>
        <v>0.58</v>
      </c>
      <c r="I104" s="8">
        <v>0</v>
      </c>
      <c r="J104" s="26">
        <f>1.6*1.05</f>
        <v>1.6800000000000002</v>
      </c>
      <c r="K104" s="26">
        <f t="shared" si="21"/>
        <v>1.1</v>
      </c>
      <c r="L104" s="26">
        <f t="shared" si="22"/>
        <v>1.1</v>
      </c>
      <c r="M104" s="28" t="s">
        <v>264</v>
      </c>
      <c r="O104" s="9"/>
      <c r="P104" s="1" t="s">
        <v>134</v>
      </c>
      <c r="Q104" s="6" t="s">
        <v>101</v>
      </c>
      <c r="R104" s="6">
        <v>0.03</v>
      </c>
      <c r="S104" s="26">
        <f t="shared" si="23"/>
        <v>0.61</v>
      </c>
      <c r="T104" s="4">
        <v>0</v>
      </c>
      <c r="U104" s="5">
        <v>0</v>
      </c>
      <c r="V104" s="4">
        <f t="shared" si="24"/>
        <v>0.61</v>
      </c>
      <c r="W104" s="28">
        <v>0</v>
      </c>
      <c r="X104" s="28">
        <v>1.6800000000000002</v>
      </c>
      <c r="Y104" s="4">
        <f t="shared" si="25"/>
        <v>1.0700000000000003</v>
      </c>
      <c r="Z104" s="4">
        <f t="shared" si="26"/>
        <v>1.0700000000000003</v>
      </c>
      <c r="AA104" s="28" t="s">
        <v>264</v>
      </c>
    </row>
    <row r="105" spans="1:27" ht="15">
      <c r="A105" s="32"/>
      <c r="B105" s="1" t="s">
        <v>135</v>
      </c>
      <c r="C105" s="6" t="s">
        <v>47</v>
      </c>
      <c r="D105" s="6">
        <v>5</v>
      </c>
      <c r="E105" s="26">
        <v>0.63</v>
      </c>
      <c r="F105" s="4">
        <v>0</v>
      </c>
      <c r="G105" s="5">
        <v>0</v>
      </c>
      <c r="H105" s="26">
        <f t="shared" si="20"/>
        <v>0.63</v>
      </c>
      <c r="I105" s="8">
        <v>0</v>
      </c>
      <c r="J105" s="26">
        <f aca="true" t="shared" si="27" ref="J105:J118">2.5*1.05</f>
        <v>2.625</v>
      </c>
      <c r="K105" s="26">
        <f t="shared" si="21"/>
        <v>1.995</v>
      </c>
      <c r="L105" s="26">
        <f t="shared" si="22"/>
        <v>1.995</v>
      </c>
      <c r="M105" s="28" t="s">
        <v>264</v>
      </c>
      <c r="O105" s="9"/>
      <c r="P105" s="1" t="s">
        <v>135</v>
      </c>
      <c r="Q105" s="6" t="s">
        <v>47</v>
      </c>
      <c r="R105" s="6"/>
      <c r="S105" s="26">
        <f t="shared" si="23"/>
        <v>0.63</v>
      </c>
      <c r="T105" s="4">
        <v>0</v>
      </c>
      <c r="U105" s="5">
        <v>0</v>
      </c>
      <c r="V105" s="4">
        <f t="shared" si="24"/>
        <v>0.63</v>
      </c>
      <c r="W105" s="28">
        <v>0</v>
      </c>
      <c r="X105" s="28">
        <v>2.625</v>
      </c>
      <c r="Y105" s="4">
        <f t="shared" si="25"/>
        <v>1.995</v>
      </c>
      <c r="Z105" s="4">
        <f t="shared" si="26"/>
        <v>1.995</v>
      </c>
      <c r="AA105" s="28" t="s">
        <v>264</v>
      </c>
    </row>
    <row r="106" spans="1:27" ht="15" customHeight="1">
      <c r="A106" s="32"/>
      <c r="B106" s="1" t="s">
        <v>136</v>
      </c>
      <c r="C106" s="6" t="s">
        <v>47</v>
      </c>
      <c r="D106" s="6">
        <v>5</v>
      </c>
      <c r="E106" s="26">
        <v>1.15</v>
      </c>
      <c r="F106" s="4">
        <v>0.5</v>
      </c>
      <c r="G106" s="5">
        <v>180</v>
      </c>
      <c r="H106" s="26">
        <f t="shared" si="20"/>
        <v>0.6499999999999999</v>
      </c>
      <c r="I106" s="8">
        <v>0</v>
      </c>
      <c r="J106" s="26">
        <f t="shared" si="27"/>
        <v>2.625</v>
      </c>
      <c r="K106" s="26">
        <f t="shared" si="21"/>
        <v>1.975</v>
      </c>
      <c r="L106" s="26">
        <f t="shared" si="22"/>
        <v>1.975</v>
      </c>
      <c r="M106" s="28" t="s">
        <v>264</v>
      </c>
      <c r="O106" s="9"/>
      <c r="P106" s="1" t="s">
        <v>136</v>
      </c>
      <c r="Q106" s="6" t="s">
        <v>47</v>
      </c>
      <c r="R106" s="6">
        <v>0.009</v>
      </c>
      <c r="S106" s="26">
        <f t="shared" si="23"/>
        <v>1.1589999999999998</v>
      </c>
      <c r="T106" s="4">
        <v>0.5</v>
      </c>
      <c r="U106" s="5">
        <v>180</v>
      </c>
      <c r="V106" s="4">
        <f t="shared" si="24"/>
        <v>0.6589999999999998</v>
      </c>
      <c r="W106" s="28">
        <v>0</v>
      </c>
      <c r="X106" s="28">
        <v>2.625</v>
      </c>
      <c r="Y106" s="4">
        <f t="shared" si="25"/>
        <v>1.9660000000000002</v>
      </c>
      <c r="Z106" s="4">
        <f t="shared" si="26"/>
        <v>1.9660000000000002</v>
      </c>
      <c r="AA106" s="28" t="s">
        <v>264</v>
      </c>
    </row>
    <row r="107" spans="1:27" ht="15" customHeight="1">
      <c r="A107" s="32"/>
      <c r="B107" s="1" t="s">
        <v>137</v>
      </c>
      <c r="C107" s="6" t="s">
        <v>47</v>
      </c>
      <c r="D107" s="6">
        <v>5</v>
      </c>
      <c r="E107" s="26">
        <v>1.3</v>
      </c>
      <c r="F107" s="4">
        <v>0.5</v>
      </c>
      <c r="G107" s="5">
        <v>60</v>
      </c>
      <c r="H107" s="26">
        <f t="shared" si="20"/>
        <v>0.8</v>
      </c>
      <c r="I107" s="8">
        <v>0</v>
      </c>
      <c r="J107" s="26">
        <f t="shared" si="27"/>
        <v>2.625</v>
      </c>
      <c r="K107" s="26">
        <f t="shared" si="21"/>
        <v>1.825</v>
      </c>
      <c r="L107" s="26">
        <f t="shared" si="22"/>
        <v>1.825</v>
      </c>
      <c r="M107" s="28" t="s">
        <v>264</v>
      </c>
      <c r="O107" s="9"/>
      <c r="P107" s="1" t="s">
        <v>137</v>
      </c>
      <c r="Q107" s="6" t="s">
        <v>47</v>
      </c>
      <c r="R107" s="6"/>
      <c r="S107" s="26">
        <f t="shared" si="23"/>
        <v>1.3</v>
      </c>
      <c r="T107" s="4">
        <v>0.5</v>
      </c>
      <c r="U107" s="5">
        <v>60</v>
      </c>
      <c r="V107" s="4">
        <f t="shared" si="24"/>
        <v>0.8</v>
      </c>
      <c r="W107" s="28">
        <v>0</v>
      </c>
      <c r="X107" s="28">
        <v>2.625</v>
      </c>
      <c r="Y107" s="4">
        <f t="shared" si="25"/>
        <v>1.825</v>
      </c>
      <c r="Z107" s="4">
        <f t="shared" si="26"/>
        <v>1.825</v>
      </c>
      <c r="AA107" s="28" t="s">
        <v>264</v>
      </c>
    </row>
    <row r="108" spans="1:27" ht="15" customHeight="1">
      <c r="A108" s="32"/>
      <c r="B108" s="1" t="s">
        <v>138</v>
      </c>
      <c r="C108" s="6" t="s">
        <v>47</v>
      </c>
      <c r="D108" s="6">
        <v>5</v>
      </c>
      <c r="E108" s="26">
        <v>1.1</v>
      </c>
      <c r="F108" s="4">
        <v>0.5</v>
      </c>
      <c r="G108" s="5">
        <v>60</v>
      </c>
      <c r="H108" s="26">
        <f t="shared" si="20"/>
        <v>0.6000000000000001</v>
      </c>
      <c r="I108" s="8">
        <v>0</v>
      </c>
      <c r="J108" s="26">
        <f t="shared" si="27"/>
        <v>2.625</v>
      </c>
      <c r="K108" s="26">
        <f t="shared" si="21"/>
        <v>2.025</v>
      </c>
      <c r="L108" s="26">
        <f t="shared" si="22"/>
        <v>2.025</v>
      </c>
      <c r="M108" s="28" t="s">
        <v>264</v>
      </c>
      <c r="O108" s="9"/>
      <c r="P108" s="1" t="s">
        <v>138</v>
      </c>
      <c r="Q108" s="6" t="s">
        <v>47</v>
      </c>
      <c r="R108" s="6">
        <v>0.029</v>
      </c>
      <c r="S108" s="26">
        <f t="shared" si="23"/>
        <v>1.129</v>
      </c>
      <c r="T108" s="4">
        <v>0.5</v>
      </c>
      <c r="U108" s="5">
        <v>60</v>
      </c>
      <c r="V108" s="4">
        <f t="shared" si="24"/>
        <v>0.629</v>
      </c>
      <c r="W108" s="28">
        <v>0</v>
      </c>
      <c r="X108" s="28">
        <v>2.625</v>
      </c>
      <c r="Y108" s="4">
        <f t="shared" si="25"/>
        <v>1.996</v>
      </c>
      <c r="Z108" s="4">
        <f t="shared" si="26"/>
        <v>1.996</v>
      </c>
      <c r="AA108" s="28" t="s">
        <v>264</v>
      </c>
    </row>
    <row r="109" spans="1:27" ht="15" customHeight="1">
      <c r="A109" s="32"/>
      <c r="B109" s="1" t="s">
        <v>275</v>
      </c>
      <c r="C109" s="6" t="s">
        <v>47</v>
      </c>
      <c r="D109" s="6">
        <v>5</v>
      </c>
      <c r="E109" s="26">
        <v>0.48</v>
      </c>
      <c r="F109" s="4">
        <v>0</v>
      </c>
      <c r="G109" s="5">
        <v>0</v>
      </c>
      <c r="H109" s="26">
        <f t="shared" si="20"/>
        <v>0.48</v>
      </c>
      <c r="I109" s="8">
        <v>0</v>
      </c>
      <c r="J109" s="26">
        <f t="shared" si="27"/>
        <v>2.625</v>
      </c>
      <c r="K109" s="26">
        <f t="shared" si="21"/>
        <v>2.145</v>
      </c>
      <c r="L109" s="26">
        <f t="shared" si="22"/>
        <v>2.145</v>
      </c>
      <c r="M109" s="28" t="s">
        <v>264</v>
      </c>
      <c r="O109" s="9"/>
      <c r="P109" s="1" t="s">
        <v>275</v>
      </c>
      <c r="Q109" s="6" t="s">
        <v>47</v>
      </c>
      <c r="R109" s="6"/>
      <c r="S109" s="26">
        <f t="shared" si="23"/>
        <v>0.48</v>
      </c>
      <c r="T109" s="4">
        <v>0</v>
      </c>
      <c r="U109" s="5">
        <v>0</v>
      </c>
      <c r="V109" s="4">
        <f t="shared" si="24"/>
        <v>0.48</v>
      </c>
      <c r="W109" s="28">
        <v>0</v>
      </c>
      <c r="X109" s="28">
        <v>2.625</v>
      </c>
      <c r="Y109" s="4">
        <f t="shared" si="25"/>
        <v>2.145</v>
      </c>
      <c r="Z109" s="4">
        <f t="shared" si="26"/>
        <v>2.145</v>
      </c>
      <c r="AA109" s="28" t="s">
        <v>264</v>
      </c>
    </row>
    <row r="110" spans="1:27" ht="15" customHeight="1">
      <c r="A110" s="32"/>
      <c r="B110" s="1" t="s">
        <v>139</v>
      </c>
      <c r="C110" s="6" t="s">
        <v>47</v>
      </c>
      <c r="D110" s="6">
        <v>5</v>
      </c>
      <c r="E110" s="26">
        <v>1.81</v>
      </c>
      <c r="F110" s="4">
        <v>0.5</v>
      </c>
      <c r="G110" s="5">
        <v>60</v>
      </c>
      <c r="H110" s="26">
        <f t="shared" si="20"/>
        <v>1.31</v>
      </c>
      <c r="I110" s="8">
        <v>0</v>
      </c>
      <c r="J110" s="26">
        <f t="shared" si="27"/>
        <v>2.625</v>
      </c>
      <c r="K110" s="26">
        <f t="shared" si="21"/>
        <v>1.315</v>
      </c>
      <c r="L110" s="26">
        <f t="shared" si="22"/>
        <v>1.315</v>
      </c>
      <c r="M110" s="28" t="s">
        <v>264</v>
      </c>
      <c r="O110" s="9"/>
      <c r="P110" s="1" t="s">
        <v>139</v>
      </c>
      <c r="Q110" s="6" t="s">
        <v>47</v>
      </c>
      <c r="R110" s="6">
        <v>0.022</v>
      </c>
      <c r="S110" s="26">
        <f t="shared" si="23"/>
        <v>1.832</v>
      </c>
      <c r="T110" s="4">
        <v>0.5</v>
      </c>
      <c r="U110" s="5">
        <v>60</v>
      </c>
      <c r="V110" s="4">
        <f t="shared" si="24"/>
        <v>1.332</v>
      </c>
      <c r="W110" s="28">
        <v>0</v>
      </c>
      <c r="X110" s="28">
        <v>2.625</v>
      </c>
      <c r="Y110" s="4">
        <f t="shared" si="25"/>
        <v>1.293</v>
      </c>
      <c r="Z110" s="4">
        <f t="shared" si="26"/>
        <v>1.293</v>
      </c>
      <c r="AA110" s="28" t="s">
        <v>264</v>
      </c>
    </row>
    <row r="111" spans="1:27" ht="15" customHeight="1">
      <c r="A111" s="32"/>
      <c r="B111" s="1" t="s">
        <v>140</v>
      </c>
      <c r="C111" s="6" t="s">
        <v>47</v>
      </c>
      <c r="D111" s="6">
        <v>5</v>
      </c>
      <c r="E111" s="26">
        <v>1.8</v>
      </c>
      <c r="F111" s="4">
        <v>0.5</v>
      </c>
      <c r="G111" s="5">
        <v>60</v>
      </c>
      <c r="H111" s="26">
        <f t="shared" si="20"/>
        <v>1.3</v>
      </c>
      <c r="I111" s="8">
        <v>0</v>
      </c>
      <c r="J111" s="26">
        <f t="shared" si="27"/>
        <v>2.625</v>
      </c>
      <c r="K111" s="26">
        <f t="shared" si="21"/>
        <v>1.325</v>
      </c>
      <c r="L111" s="26">
        <f t="shared" si="22"/>
        <v>1.325</v>
      </c>
      <c r="M111" s="28" t="s">
        <v>264</v>
      </c>
      <c r="O111" s="9"/>
      <c r="P111" s="1" t="s">
        <v>140</v>
      </c>
      <c r="Q111" s="6" t="s">
        <v>47</v>
      </c>
      <c r="R111" s="6">
        <v>0.755</v>
      </c>
      <c r="S111" s="26">
        <f t="shared" si="23"/>
        <v>2.555</v>
      </c>
      <c r="T111" s="4">
        <v>0.5</v>
      </c>
      <c r="U111" s="5">
        <v>60</v>
      </c>
      <c r="V111" s="4">
        <f t="shared" si="24"/>
        <v>2.055</v>
      </c>
      <c r="W111" s="28">
        <v>0</v>
      </c>
      <c r="X111" s="28">
        <v>2.625</v>
      </c>
      <c r="Y111" s="4">
        <f t="shared" si="25"/>
        <v>0.5699999999999998</v>
      </c>
      <c r="Z111" s="4">
        <f t="shared" si="26"/>
        <v>0.5699999999999998</v>
      </c>
      <c r="AA111" s="28" t="s">
        <v>264</v>
      </c>
    </row>
    <row r="112" spans="1:27" ht="15" customHeight="1">
      <c r="A112" s="32"/>
      <c r="B112" s="1" t="s">
        <v>141</v>
      </c>
      <c r="C112" s="6" t="s">
        <v>47</v>
      </c>
      <c r="D112" s="6">
        <v>5</v>
      </c>
      <c r="E112" s="26">
        <v>0.36</v>
      </c>
      <c r="F112" s="4">
        <v>0</v>
      </c>
      <c r="G112" s="5">
        <v>0</v>
      </c>
      <c r="H112" s="26">
        <f t="shared" si="20"/>
        <v>0.36</v>
      </c>
      <c r="I112" s="8">
        <v>0</v>
      </c>
      <c r="J112" s="26">
        <f t="shared" si="27"/>
        <v>2.625</v>
      </c>
      <c r="K112" s="26">
        <f t="shared" si="21"/>
        <v>2.265</v>
      </c>
      <c r="L112" s="26">
        <f t="shared" si="22"/>
        <v>2.265</v>
      </c>
      <c r="M112" s="28" t="s">
        <v>264</v>
      </c>
      <c r="O112" s="9"/>
      <c r="P112" s="1" t="s">
        <v>141</v>
      </c>
      <c r="Q112" s="6" t="s">
        <v>47</v>
      </c>
      <c r="R112" s="6"/>
      <c r="S112" s="26">
        <f t="shared" si="23"/>
        <v>0.36</v>
      </c>
      <c r="T112" s="4">
        <v>0</v>
      </c>
      <c r="U112" s="5">
        <v>0</v>
      </c>
      <c r="V112" s="4">
        <f t="shared" si="24"/>
        <v>0.36</v>
      </c>
      <c r="W112" s="28">
        <v>0</v>
      </c>
      <c r="X112" s="28">
        <v>2.625</v>
      </c>
      <c r="Y112" s="4">
        <f t="shared" si="25"/>
        <v>2.265</v>
      </c>
      <c r="Z112" s="4">
        <f t="shared" si="26"/>
        <v>2.265</v>
      </c>
      <c r="AA112" s="28" t="s">
        <v>264</v>
      </c>
    </row>
    <row r="113" spans="1:27" ht="15" customHeight="1">
      <c r="A113" s="32"/>
      <c r="B113" s="1" t="s">
        <v>142</v>
      </c>
      <c r="C113" s="6" t="s">
        <v>47</v>
      </c>
      <c r="D113" s="6">
        <v>5</v>
      </c>
      <c r="E113" s="26">
        <v>0.15</v>
      </c>
      <c r="F113" s="4">
        <v>0</v>
      </c>
      <c r="G113" s="5">
        <v>0</v>
      </c>
      <c r="H113" s="26">
        <f t="shared" si="20"/>
        <v>0.15</v>
      </c>
      <c r="I113" s="8">
        <v>0</v>
      </c>
      <c r="J113" s="26">
        <f t="shared" si="27"/>
        <v>2.625</v>
      </c>
      <c r="K113" s="26">
        <f t="shared" si="21"/>
        <v>2.475</v>
      </c>
      <c r="L113" s="26">
        <f t="shared" si="22"/>
        <v>2.475</v>
      </c>
      <c r="M113" s="28" t="s">
        <v>264</v>
      </c>
      <c r="O113" s="9"/>
      <c r="P113" s="1" t="s">
        <v>142</v>
      </c>
      <c r="Q113" s="6" t="s">
        <v>47</v>
      </c>
      <c r="R113" s="6"/>
      <c r="S113" s="26">
        <f t="shared" si="23"/>
        <v>0.15</v>
      </c>
      <c r="T113" s="4">
        <v>0</v>
      </c>
      <c r="U113" s="5">
        <v>0</v>
      </c>
      <c r="V113" s="4">
        <f t="shared" si="24"/>
        <v>0.15</v>
      </c>
      <c r="W113" s="28">
        <v>0</v>
      </c>
      <c r="X113" s="28">
        <v>2.625</v>
      </c>
      <c r="Y113" s="4">
        <f t="shared" si="25"/>
        <v>2.475</v>
      </c>
      <c r="Z113" s="4">
        <f t="shared" si="26"/>
        <v>2.475</v>
      </c>
      <c r="AA113" s="28" t="s">
        <v>264</v>
      </c>
    </row>
    <row r="114" spans="1:27" ht="15" customHeight="1">
      <c r="A114" s="32"/>
      <c r="B114" s="1" t="s">
        <v>143</v>
      </c>
      <c r="C114" s="6" t="s">
        <v>47</v>
      </c>
      <c r="D114" s="6">
        <v>5</v>
      </c>
      <c r="E114" s="26">
        <v>0.47</v>
      </c>
      <c r="F114" s="4">
        <v>0</v>
      </c>
      <c r="G114" s="5">
        <v>0</v>
      </c>
      <c r="H114" s="26">
        <f t="shared" si="20"/>
        <v>0.47</v>
      </c>
      <c r="I114" s="8">
        <v>0</v>
      </c>
      <c r="J114" s="26">
        <f t="shared" si="27"/>
        <v>2.625</v>
      </c>
      <c r="K114" s="26">
        <f t="shared" si="21"/>
        <v>2.1550000000000002</v>
      </c>
      <c r="L114" s="26">
        <f t="shared" si="22"/>
        <v>2.1550000000000002</v>
      </c>
      <c r="M114" s="28" t="s">
        <v>264</v>
      </c>
      <c r="O114" s="9"/>
      <c r="P114" s="1" t="s">
        <v>143</v>
      </c>
      <c r="Q114" s="6" t="s">
        <v>47</v>
      </c>
      <c r="R114" s="6"/>
      <c r="S114" s="26">
        <f t="shared" si="23"/>
        <v>0.47</v>
      </c>
      <c r="T114" s="4">
        <v>0</v>
      </c>
      <c r="U114" s="5">
        <v>0</v>
      </c>
      <c r="V114" s="4">
        <f t="shared" si="24"/>
        <v>0.47</v>
      </c>
      <c r="W114" s="28">
        <v>0</v>
      </c>
      <c r="X114" s="28">
        <v>2.625</v>
      </c>
      <c r="Y114" s="4">
        <f t="shared" si="25"/>
        <v>2.1550000000000002</v>
      </c>
      <c r="Z114" s="4">
        <f t="shared" si="26"/>
        <v>2.1550000000000002</v>
      </c>
      <c r="AA114" s="28" t="s">
        <v>264</v>
      </c>
    </row>
    <row r="115" spans="1:27" ht="15">
      <c r="A115" s="32"/>
      <c r="B115" s="1" t="s">
        <v>144</v>
      </c>
      <c r="C115" s="6" t="s">
        <v>47</v>
      </c>
      <c r="D115" s="6">
        <v>5</v>
      </c>
      <c r="E115" s="26">
        <v>1.01</v>
      </c>
      <c r="F115" s="4">
        <v>0.5</v>
      </c>
      <c r="G115" s="5">
        <v>120</v>
      </c>
      <c r="H115" s="26">
        <f t="shared" si="20"/>
        <v>0.51</v>
      </c>
      <c r="I115" s="8">
        <v>0</v>
      </c>
      <c r="J115" s="26">
        <f t="shared" si="27"/>
        <v>2.625</v>
      </c>
      <c r="K115" s="26">
        <f t="shared" si="21"/>
        <v>2.115</v>
      </c>
      <c r="L115" s="26">
        <f t="shared" si="22"/>
        <v>2.115</v>
      </c>
      <c r="M115" s="28" t="s">
        <v>264</v>
      </c>
      <c r="O115" s="9"/>
      <c r="P115" s="1" t="s">
        <v>144</v>
      </c>
      <c r="Q115" s="6" t="s">
        <v>47</v>
      </c>
      <c r="R115" s="6">
        <v>0.015</v>
      </c>
      <c r="S115" s="26">
        <f t="shared" si="23"/>
        <v>1.025</v>
      </c>
      <c r="T115" s="4">
        <v>0.5</v>
      </c>
      <c r="U115" s="5">
        <v>120</v>
      </c>
      <c r="V115" s="4">
        <f t="shared" si="24"/>
        <v>0.5249999999999999</v>
      </c>
      <c r="W115" s="28">
        <v>0</v>
      </c>
      <c r="X115" s="28">
        <v>2.625</v>
      </c>
      <c r="Y115" s="4">
        <f t="shared" si="25"/>
        <v>2.1</v>
      </c>
      <c r="Z115" s="4">
        <f t="shared" si="26"/>
        <v>2.1</v>
      </c>
      <c r="AA115" s="28" t="s">
        <v>264</v>
      </c>
    </row>
    <row r="116" spans="1:27" ht="15">
      <c r="A116" s="32"/>
      <c r="B116" s="1" t="s">
        <v>145</v>
      </c>
      <c r="C116" s="6" t="s">
        <v>47</v>
      </c>
      <c r="D116" s="6">
        <v>5</v>
      </c>
      <c r="E116" s="26">
        <v>0.55</v>
      </c>
      <c r="F116" s="4">
        <v>0</v>
      </c>
      <c r="G116" s="5">
        <v>0</v>
      </c>
      <c r="H116" s="26">
        <f t="shared" si="20"/>
        <v>0.55</v>
      </c>
      <c r="I116" s="8">
        <v>0</v>
      </c>
      <c r="J116" s="26">
        <f t="shared" si="27"/>
        <v>2.625</v>
      </c>
      <c r="K116" s="26">
        <f t="shared" si="21"/>
        <v>2.075</v>
      </c>
      <c r="L116" s="26">
        <f t="shared" si="22"/>
        <v>2.075</v>
      </c>
      <c r="M116" s="28" t="s">
        <v>264</v>
      </c>
      <c r="O116" s="9"/>
      <c r="P116" s="1" t="s">
        <v>145</v>
      </c>
      <c r="Q116" s="6" t="s">
        <v>47</v>
      </c>
      <c r="R116" s="6">
        <v>0.015</v>
      </c>
      <c r="S116" s="26">
        <f t="shared" si="23"/>
        <v>0.5650000000000001</v>
      </c>
      <c r="T116" s="4">
        <v>0</v>
      </c>
      <c r="U116" s="5">
        <v>0</v>
      </c>
      <c r="V116" s="4">
        <f t="shared" si="24"/>
        <v>0.5650000000000001</v>
      </c>
      <c r="W116" s="28">
        <v>0</v>
      </c>
      <c r="X116" s="28">
        <v>2.625</v>
      </c>
      <c r="Y116" s="4">
        <f t="shared" si="25"/>
        <v>2.06</v>
      </c>
      <c r="Z116" s="4">
        <f t="shared" si="26"/>
        <v>2.06</v>
      </c>
      <c r="AA116" s="28" t="s">
        <v>264</v>
      </c>
    </row>
    <row r="117" spans="1:27" ht="15" customHeight="1">
      <c r="A117" s="32"/>
      <c r="B117" s="1" t="s">
        <v>265</v>
      </c>
      <c r="C117" s="6" t="s">
        <v>47</v>
      </c>
      <c r="D117" s="6">
        <v>5</v>
      </c>
      <c r="E117" s="26">
        <v>0.59</v>
      </c>
      <c r="F117" s="4">
        <v>0</v>
      </c>
      <c r="G117" s="5">
        <v>0</v>
      </c>
      <c r="H117" s="26">
        <f t="shared" si="20"/>
        <v>0.59</v>
      </c>
      <c r="I117" s="8">
        <v>0</v>
      </c>
      <c r="J117" s="26">
        <f t="shared" si="27"/>
        <v>2.625</v>
      </c>
      <c r="K117" s="26">
        <f t="shared" si="21"/>
        <v>2.035</v>
      </c>
      <c r="L117" s="26">
        <f t="shared" si="22"/>
        <v>2.035</v>
      </c>
      <c r="M117" s="28" t="s">
        <v>264</v>
      </c>
      <c r="O117" s="9"/>
      <c r="P117" s="1" t="s">
        <v>146</v>
      </c>
      <c r="Q117" s="6" t="s">
        <v>47</v>
      </c>
      <c r="R117" s="6">
        <v>0.04</v>
      </c>
      <c r="S117" s="26">
        <f t="shared" si="23"/>
        <v>0.63</v>
      </c>
      <c r="T117" s="4">
        <v>0</v>
      </c>
      <c r="U117" s="5">
        <v>0</v>
      </c>
      <c r="V117" s="4">
        <f t="shared" si="24"/>
        <v>0.63</v>
      </c>
      <c r="W117" s="28">
        <v>0</v>
      </c>
      <c r="X117" s="28">
        <v>2.625</v>
      </c>
      <c r="Y117" s="4">
        <f t="shared" si="25"/>
        <v>1.995</v>
      </c>
      <c r="Z117" s="4">
        <f t="shared" si="26"/>
        <v>1.995</v>
      </c>
      <c r="AA117" s="28" t="s">
        <v>264</v>
      </c>
    </row>
    <row r="118" spans="1:27" ht="15" customHeight="1">
      <c r="A118" s="32"/>
      <c r="B118" s="1" t="s">
        <v>147</v>
      </c>
      <c r="C118" s="6" t="s">
        <v>47</v>
      </c>
      <c r="D118" s="6">
        <v>5</v>
      </c>
      <c r="E118" s="26">
        <v>1.06</v>
      </c>
      <c r="F118" s="4">
        <v>0</v>
      </c>
      <c r="G118" s="5">
        <v>0</v>
      </c>
      <c r="H118" s="26">
        <f t="shared" si="20"/>
        <v>1.06</v>
      </c>
      <c r="I118" s="8">
        <v>0</v>
      </c>
      <c r="J118" s="26">
        <f t="shared" si="27"/>
        <v>2.625</v>
      </c>
      <c r="K118" s="26">
        <f t="shared" si="21"/>
        <v>1.565</v>
      </c>
      <c r="L118" s="26">
        <f t="shared" si="22"/>
        <v>1.565</v>
      </c>
      <c r="M118" s="28" t="s">
        <v>264</v>
      </c>
      <c r="O118" s="9"/>
      <c r="P118" s="1" t="s">
        <v>147</v>
      </c>
      <c r="Q118" s="6" t="s">
        <v>47</v>
      </c>
      <c r="R118" s="6"/>
      <c r="S118" s="26">
        <f t="shared" si="23"/>
        <v>1.06</v>
      </c>
      <c r="T118" s="4">
        <v>0</v>
      </c>
      <c r="U118" s="5">
        <v>0</v>
      </c>
      <c r="V118" s="4">
        <f t="shared" si="24"/>
        <v>1.06</v>
      </c>
      <c r="W118" s="28">
        <v>0</v>
      </c>
      <c r="X118" s="28">
        <v>2.625</v>
      </c>
      <c r="Y118" s="4">
        <f t="shared" si="25"/>
        <v>1.565</v>
      </c>
      <c r="Z118" s="4">
        <f t="shared" si="26"/>
        <v>1.565</v>
      </c>
      <c r="AA118" s="28" t="s">
        <v>264</v>
      </c>
    </row>
    <row r="119" spans="1:27" ht="15" customHeight="1">
      <c r="A119" s="32"/>
      <c r="B119" s="1" t="s">
        <v>148</v>
      </c>
      <c r="C119" s="6" t="s">
        <v>71</v>
      </c>
      <c r="D119" s="6">
        <v>8</v>
      </c>
      <c r="E119" s="26">
        <v>0.91</v>
      </c>
      <c r="F119" s="4">
        <v>1</v>
      </c>
      <c r="G119" s="5">
        <v>120</v>
      </c>
      <c r="H119" s="26">
        <f t="shared" si="20"/>
        <v>-0.08999999999999997</v>
      </c>
      <c r="I119" s="8">
        <v>0</v>
      </c>
      <c r="J119" s="26">
        <v>4.2</v>
      </c>
      <c r="K119" s="26">
        <f t="shared" si="21"/>
        <v>4.29</v>
      </c>
      <c r="L119" s="26">
        <f t="shared" si="22"/>
        <v>4.29</v>
      </c>
      <c r="M119" s="28" t="s">
        <v>264</v>
      </c>
      <c r="O119" s="9"/>
      <c r="P119" s="1" t="s">
        <v>148</v>
      </c>
      <c r="Q119" s="6" t="s">
        <v>71</v>
      </c>
      <c r="R119" s="6"/>
      <c r="S119" s="26">
        <f t="shared" si="23"/>
        <v>0.91</v>
      </c>
      <c r="T119" s="4">
        <v>1</v>
      </c>
      <c r="U119" s="5">
        <v>120</v>
      </c>
      <c r="V119" s="4">
        <f t="shared" si="24"/>
        <v>-0.08999999999999997</v>
      </c>
      <c r="W119" s="28">
        <v>0</v>
      </c>
      <c r="X119" s="28">
        <v>4.2</v>
      </c>
      <c r="Y119" s="4">
        <f t="shared" si="25"/>
        <v>4.29</v>
      </c>
      <c r="Z119" s="4">
        <f t="shared" si="26"/>
        <v>4.29</v>
      </c>
      <c r="AA119" s="28" t="s">
        <v>264</v>
      </c>
    </row>
    <row r="120" spans="1:27" ht="15" customHeight="1">
      <c r="A120" s="32"/>
      <c r="B120" s="30" t="s">
        <v>149</v>
      </c>
      <c r="C120" s="28" t="s">
        <v>71</v>
      </c>
      <c r="D120" s="28">
        <v>8</v>
      </c>
      <c r="E120" s="26">
        <v>3.38</v>
      </c>
      <c r="F120" s="4">
        <v>0</v>
      </c>
      <c r="G120" s="5">
        <v>0</v>
      </c>
      <c r="H120" s="26">
        <f t="shared" si="20"/>
        <v>3.38</v>
      </c>
      <c r="I120" s="8">
        <v>0</v>
      </c>
      <c r="J120" s="26">
        <v>4.2</v>
      </c>
      <c r="K120" s="26">
        <f t="shared" si="21"/>
        <v>0.8200000000000003</v>
      </c>
      <c r="L120" s="26">
        <f t="shared" si="22"/>
        <v>0.8200000000000003</v>
      </c>
      <c r="M120" s="28" t="s">
        <v>264</v>
      </c>
      <c r="O120" s="9"/>
      <c r="P120" s="30" t="s">
        <v>149</v>
      </c>
      <c r="Q120" s="28" t="s">
        <v>71</v>
      </c>
      <c r="R120" s="28">
        <v>0.676</v>
      </c>
      <c r="S120" s="26">
        <f t="shared" si="23"/>
        <v>4.056</v>
      </c>
      <c r="T120" s="4">
        <v>0</v>
      </c>
      <c r="U120" s="5">
        <v>0</v>
      </c>
      <c r="V120" s="4">
        <f t="shared" si="24"/>
        <v>4.056</v>
      </c>
      <c r="W120" s="28">
        <v>0</v>
      </c>
      <c r="X120" s="28">
        <v>4.2</v>
      </c>
      <c r="Y120" s="4">
        <f t="shared" si="25"/>
        <v>0.14400000000000013</v>
      </c>
      <c r="Z120" s="4">
        <f t="shared" si="26"/>
        <v>0.14400000000000013</v>
      </c>
      <c r="AA120" s="28" t="s">
        <v>264</v>
      </c>
    </row>
    <row r="121" spans="1:27" s="47" customFormat="1" ht="15" customHeight="1">
      <c r="A121" s="43"/>
      <c r="B121" s="41" t="s">
        <v>150</v>
      </c>
      <c r="C121" s="39" t="s">
        <v>151</v>
      </c>
      <c r="D121" s="39">
        <v>3</v>
      </c>
      <c r="E121" s="26">
        <v>3.49</v>
      </c>
      <c r="F121" s="4">
        <v>0</v>
      </c>
      <c r="G121" s="5">
        <v>0</v>
      </c>
      <c r="H121" s="44">
        <f t="shared" si="20"/>
        <v>3.49</v>
      </c>
      <c r="I121" s="46">
        <v>0</v>
      </c>
      <c r="J121" s="44">
        <v>1.05</v>
      </c>
      <c r="K121" s="44">
        <f t="shared" si="21"/>
        <v>-2.4400000000000004</v>
      </c>
      <c r="L121" s="26">
        <f t="shared" si="22"/>
        <v>-2.4400000000000004</v>
      </c>
      <c r="M121" s="28" t="s">
        <v>263</v>
      </c>
      <c r="N121" s="10"/>
      <c r="O121" s="9"/>
      <c r="P121" s="30" t="s">
        <v>150</v>
      </c>
      <c r="Q121" s="28" t="s">
        <v>151</v>
      </c>
      <c r="R121" s="28">
        <v>0.334</v>
      </c>
      <c r="S121" s="26">
        <f t="shared" si="23"/>
        <v>3.8240000000000003</v>
      </c>
      <c r="T121" s="4">
        <v>0</v>
      </c>
      <c r="U121" s="5">
        <v>0</v>
      </c>
      <c r="V121" s="4">
        <f t="shared" si="24"/>
        <v>3.8240000000000003</v>
      </c>
      <c r="W121" s="28">
        <v>0</v>
      </c>
      <c r="X121" s="28">
        <v>1.05</v>
      </c>
      <c r="Y121" s="4">
        <f t="shared" si="25"/>
        <v>-2.774</v>
      </c>
      <c r="Z121" s="4">
        <f t="shared" si="26"/>
        <v>-2.774</v>
      </c>
      <c r="AA121" s="28" t="s">
        <v>263</v>
      </c>
    </row>
    <row r="122" spans="1:27" s="47" customFormat="1" ht="15" customHeight="1">
      <c r="A122" s="43"/>
      <c r="B122" s="41" t="s">
        <v>152</v>
      </c>
      <c r="C122" s="39" t="s">
        <v>47</v>
      </c>
      <c r="D122" s="39">
        <v>5</v>
      </c>
      <c r="E122" s="26">
        <v>1.26</v>
      </c>
      <c r="F122" s="4">
        <v>0.46</v>
      </c>
      <c r="G122" s="5">
        <v>90</v>
      </c>
      <c r="H122" s="44">
        <f t="shared" si="20"/>
        <v>0.8</v>
      </c>
      <c r="I122" s="46">
        <v>0</v>
      </c>
      <c r="J122" s="44">
        <f>2.5*1.05</f>
        <v>2.625</v>
      </c>
      <c r="K122" s="44">
        <f t="shared" si="21"/>
        <v>1.825</v>
      </c>
      <c r="L122" s="26">
        <f t="shared" si="22"/>
        <v>1.825</v>
      </c>
      <c r="M122" s="25" t="s">
        <v>262</v>
      </c>
      <c r="N122" s="10"/>
      <c r="O122" s="9"/>
      <c r="P122" s="30" t="s">
        <v>152</v>
      </c>
      <c r="Q122" s="28" t="s">
        <v>47</v>
      </c>
      <c r="R122" s="28">
        <v>1.712</v>
      </c>
      <c r="S122" s="26">
        <f t="shared" si="23"/>
        <v>2.972</v>
      </c>
      <c r="T122" s="4">
        <v>0.46</v>
      </c>
      <c r="U122" s="5">
        <v>90</v>
      </c>
      <c r="V122" s="4">
        <f t="shared" si="24"/>
        <v>2.512</v>
      </c>
      <c r="W122" s="28">
        <v>0</v>
      </c>
      <c r="X122" s="28">
        <v>2.625</v>
      </c>
      <c r="Y122" s="4">
        <f t="shared" si="25"/>
        <v>0.11299999999999999</v>
      </c>
      <c r="Z122" s="4">
        <f t="shared" si="26"/>
        <v>0.11299999999999999</v>
      </c>
      <c r="AA122" s="25" t="s">
        <v>262</v>
      </c>
    </row>
    <row r="123" spans="1:27" s="47" customFormat="1" ht="15" customHeight="1">
      <c r="A123" s="43"/>
      <c r="B123" s="41" t="s">
        <v>153</v>
      </c>
      <c r="C123" s="39" t="s">
        <v>71</v>
      </c>
      <c r="D123" s="39">
        <v>8</v>
      </c>
      <c r="E123" s="26">
        <v>2.63</v>
      </c>
      <c r="F123" s="4">
        <v>0</v>
      </c>
      <c r="G123" s="5">
        <v>0</v>
      </c>
      <c r="H123" s="44">
        <f t="shared" si="20"/>
        <v>2.63</v>
      </c>
      <c r="I123" s="46">
        <v>0</v>
      </c>
      <c r="J123" s="44">
        <v>4.2</v>
      </c>
      <c r="K123" s="44">
        <f t="shared" si="21"/>
        <v>1.5700000000000003</v>
      </c>
      <c r="L123" s="26">
        <f t="shared" si="22"/>
        <v>1.5700000000000003</v>
      </c>
      <c r="M123" s="25" t="s">
        <v>262</v>
      </c>
      <c r="N123" s="10"/>
      <c r="O123" s="9"/>
      <c r="P123" s="30" t="s">
        <v>153</v>
      </c>
      <c r="Q123" s="28" t="s">
        <v>71</v>
      </c>
      <c r="R123" s="28">
        <v>0.157</v>
      </c>
      <c r="S123" s="26">
        <f t="shared" si="23"/>
        <v>2.787</v>
      </c>
      <c r="T123" s="4">
        <v>0</v>
      </c>
      <c r="U123" s="5">
        <v>0</v>
      </c>
      <c r="V123" s="4">
        <f t="shared" si="24"/>
        <v>2.787</v>
      </c>
      <c r="W123" s="28">
        <v>0</v>
      </c>
      <c r="X123" s="28">
        <v>4.2</v>
      </c>
      <c r="Y123" s="4">
        <f t="shared" si="25"/>
        <v>1.4130000000000003</v>
      </c>
      <c r="Z123" s="4">
        <f t="shared" si="26"/>
        <v>1.4130000000000003</v>
      </c>
      <c r="AA123" s="25" t="s">
        <v>262</v>
      </c>
    </row>
    <row r="124" spans="1:27" ht="15" customHeight="1">
      <c r="A124" s="32"/>
      <c r="B124" s="30" t="s">
        <v>154</v>
      </c>
      <c r="C124" s="28" t="s">
        <v>155</v>
      </c>
      <c r="D124" s="28">
        <v>11.9</v>
      </c>
      <c r="E124" s="26">
        <v>4.5</v>
      </c>
      <c r="F124" s="4">
        <v>0</v>
      </c>
      <c r="G124" s="5">
        <v>0</v>
      </c>
      <c r="H124" s="26">
        <f t="shared" si="20"/>
        <v>4.5</v>
      </c>
      <c r="I124" s="8">
        <v>0</v>
      </c>
      <c r="J124" s="26">
        <f>5.6*1.05</f>
        <v>5.88</v>
      </c>
      <c r="K124" s="26">
        <f t="shared" si="21"/>
        <v>1.38</v>
      </c>
      <c r="L124" s="26">
        <f t="shared" si="22"/>
        <v>1.38</v>
      </c>
      <c r="M124" s="28" t="s">
        <v>264</v>
      </c>
      <c r="O124" s="9"/>
      <c r="P124" s="30" t="s">
        <v>154</v>
      </c>
      <c r="Q124" s="28" t="s">
        <v>155</v>
      </c>
      <c r="R124" s="28">
        <v>0.752</v>
      </c>
      <c r="S124" s="26">
        <f t="shared" si="23"/>
        <v>5.252</v>
      </c>
      <c r="T124" s="4">
        <v>0</v>
      </c>
      <c r="U124" s="5">
        <v>0</v>
      </c>
      <c r="V124" s="4">
        <f t="shared" si="24"/>
        <v>5.252</v>
      </c>
      <c r="W124" s="28">
        <v>0</v>
      </c>
      <c r="X124" s="28">
        <v>5.88</v>
      </c>
      <c r="Y124" s="4">
        <f t="shared" si="25"/>
        <v>0.6280000000000001</v>
      </c>
      <c r="Z124" s="4">
        <f t="shared" si="26"/>
        <v>0.6280000000000001</v>
      </c>
      <c r="AA124" s="28" t="s">
        <v>264</v>
      </c>
    </row>
    <row r="125" spans="1:27" ht="15" customHeight="1">
      <c r="A125" s="32"/>
      <c r="B125" s="30" t="s">
        <v>156</v>
      </c>
      <c r="C125" s="28" t="s">
        <v>157</v>
      </c>
      <c r="D125" s="28">
        <v>9.6</v>
      </c>
      <c r="E125" s="26">
        <v>7.13</v>
      </c>
      <c r="F125" s="4">
        <v>0</v>
      </c>
      <c r="G125" s="5">
        <v>0</v>
      </c>
      <c r="H125" s="26">
        <f t="shared" si="20"/>
        <v>7.13</v>
      </c>
      <c r="I125" s="8">
        <v>0</v>
      </c>
      <c r="J125" s="26">
        <v>4.2</v>
      </c>
      <c r="K125" s="26">
        <f t="shared" si="21"/>
        <v>-2.9299999999999997</v>
      </c>
      <c r="L125" s="26">
        <f t="shared" si="22"/>
        <v>-2.9299999999999997</v>
      </c>
      <c r="M125" s="28" t="s">
        <v>263</v>
      </c>
      <c r="O125" s="9"/>
      <c r="P125" s="30" t="s">
        <v>156</v>
      </c>
      <c r="Q125" s="28" t="s">
        <v>157</v>
      </c>
      <c r="R125" s="58">
        <f>0.636-1.73</f>
        <v>-1.0939999999999999</v>
      </c>
      <c r="S125" s="26">
        <f t="shared" si="23"/>
        <v>6.036</v>
      </c>
      <c r="T125" s="4">
        <v>0</v>
      </c>
      <c r="U125" s="5">
        <v>0</v>
      </c>
      <c r="V125" s="4">
        <f t="shared" si="24"/>
        <v>6.036</v>
      </c>
      <c r="W125" s="28">
        <v>0</v>
      </c>
      <c r="X125" s="28">
        <v>4.2</v>
      </c>
      <c r="Y125" s="4">
        <f t="shared" si="25"/>
        <v>-1.8359999999999994</v>
      </c>
      <c r="Z125" s="4">
        <f t="shared" si="26"/>
        <v>-1.8359999999999994</v>
      </c>
      <c r="AA125" s="28" t="s">
        <v>263</v>
      </c>
    </row>
    <row r="126" spans="1:27" ht="15" customHeight="1">
      <c r="A126" s="32"/>
      <c r="B126" s="30" t="s">
        <v>158</v>
      </c>
      <c r="C126" s="28" t="s">
        <v>159</v>
      </c>
      <c r="D126" s="28">
        <v>7.2</v>
      </c>
      <c r="E126" s="26">
        <v>3.4</v>
      </c>
      <c r="F126" s="4">
        <v>1.5</v>
      </c>
      <c r="G126" s="5">
        <v>80</v>
      </c>
      <c r="H126" s="26">
        <f t="shared" si="20"/>
        <v>1.9</v>
      </c>
      <c r="I126" s="8">
        <v>0</v>
      </c>
      <c r="J126" s="26">
        <f>3.2*1.05</f>
        <v>3.3600000000000003</v>
      </c>
      <c r="K126" s="26">
        <f t="shared" si="21"/>
        <v>1.4600000000000004</v>
      </c>
      <c r="L126" s="26">
        <f t="shared" si="22"/>
        <v>1.4600000000000004</v>
      </c>
      <c r="M126" s="28" t="s">
        <v>264</v>
      </c>
      <c r="O126" s="9"/>
      <c r="P126" s="30" t="s">
        <v>158</v>
      </c>
      <c r="Q126" s="28" t="s">
        <v>159</v>
      </c>
      <c r="R126" s="28">
        <v>0.357</v>
      </c>
      <c r="S126" s="26">
        <f t="shared" si="23"/>
        <v>3.7569999999999997</v>
      </c>
      <c r="T126" s="4">
        <v>1.5</v>
      </c>
      <c r="U126" s="5">
        <v>80</v>
      </c>
      <c r="V126" s="4">
        <f t="shared" si="24"/>
        <v>2.2569999999999997</v>
      </c>
      <c r="W126" s="28">
        <v>0</v>
      </c>
      <c r="X126" s="28">
        <v>3.3600000000000003</v>
      </c>
      <c r="Y126" s="4">
        <f t="shared" si="25"/>
        <v>1.1030000000000006</v>
      </c>
      <c r="Z126" s="4">
        <f t="shared" si="26"/>
        <v>1.1030000000000006</v>
      </c>
      <c r="AA126" s="28" t="s">
        <v>264</v>
      </c>
    </row>
    <row r="127" spans="1:27" ht="15">
      <c r="A127" s="32"/>
      <c r="B127" s="30" t="s">
        <v>160</v>
      </c>
      <c r="C127" s="28" t="s">
        <v>129</v>
      </c>
      <c r="D127" s="28">
        <v>3.2</v>
      </c>
      <c r="E127" s="26">
        <v>0.49</v>
      </c>
      <c r="F127" s="4">
        <v>0.22</v>
      </c>
      <c r="G127" s="5">
        <v>70</v>
      </c>
      <c r="H127" s="26">
        <f t="shared" si="20"/>
        <v>0.27</v>
      </c>
      <c r="I127" s="8">
        <v>0</v>
      </c>
      <c r="J127" s="26">
        <f>1.6*1.05</f>
        <v>1.6800000000000002</v>
      </c>
      <c r="K127" s="26">
        <f t="shared" si="21"/>
        <v>1.4100000000000001</v>
      </c>
      <c r="L127" s="26">
        <f t="shared" si="22"/>
        <v>1.4100000000000001</v>
      </c>
      <c r="M127" s="28" t="s">
        <v>264</v>
      </c>
      <c r="O127" s="9"/>
      <c r="P127" s="30" t="s">
        <v>160</v>
      </c>
      <c r="Q127" s="28" t="s">
        <v>129</v>
      </c>
      <c r="R127" s="28"/>
      <c r="S127" s="26">
        <f t="shared" si="23"/>
        <v>0.49</v>
      </c>
      <c r="T127" s="4">
        <v>0.22</v>
      </c>
      <c r="U127" s="5">
        <v>70</v>
      </c>
      <c r="V127" s="4">
        <f t="shared" si="24"/>
        <v>0.27</v>
      </c>
      <c r="W127" s="28">
        <v>0</v>
      </c>
      <c r="X127" s="28">
        <v>1.6800000000000002</v>
      </c>
      <c r="Y127" s="4">
        <f t="shared" si="25"/>
        <v>1.4100000000000001</v>
      </c>
      <c r="Z127" s="4">
        <f t="shared" si="26"/>
        <v>1.4100000000000001</v>
      </c>
      <c r="AA127" s="28" t="s">
        <v>264</v>
      </c>
    </row>
    <row r="128" spans="1:27" ht="15" customHeight="1">
      <c r="A128" s="32"/>
      <c r="B128" s="30" t="s">
        <v>161</v>
      </c>
      <c r="C128" s="28" t="s">
        <v>162</v>
      </c>
      <c r="D128" s="28">
        <v>6.5</v>
      </c>
      <c r="E128" s="26">
        <v>1.03</v>
      </c>
      <c r="F128" s="4">
        <v>2.06</v>
      </c>
      <c r="G128" s="5">
        <v>100</v>
      </c>
      <c r="H128" s="26">
        <f t="shared" si="20"/>
        <v>-1.03</v>
      </c>
      <c r="I128" s="8">
        <v>0</v>
      </c>
      <c r="J128" s="26">
        <f>2.5*1.05</f>
        <v>2.625</v>
      </c>
      <c r="K128" s="26">
        <f t="shared" si="21"/>
        <v>3.6550000000000002</v>
      </c>
      <c r="L128" s="26">
        <f t="shared" si="22"/>
        <v>3.6550000000000002</v>
      </c>
      <c r="M128" s="28" t="s">
        <v>264</v>
      </c>
      <c r="O128" s="9"/>
      <c r="P128" s="30" t="s">
        <v>161</v>
      </c>
      <c r="Q128" s="28" t="s">
        <v>162</v>
      </c>
      <c r="R128" s="28"/>
      <c r="S128" s="26">
        <f t="shared" si="23"/>
        <v>1.03</v>
      </c>
      <c r="T128" s="4">
        <v>2.06</v>
      </c>
      <c r="U128" s="5">
        <v>100</v>
      </c>
      <c r="V128" s="4">
        <f t="shared" si="24"/>
        <v>-1.03</v>
      </c>
      <c r="W128" s="28">
        <v>0</v>
      </c>
      <c r="X128" s="28">
        <v>2.625</v>
      </c>
      <c r="Y128" s="4">
        <f t="shared" si="25"/>
        <v>3.6550000000000002</v>
      </c>
      <c r="Z128" s="4">
        <f t="shared" si="26"/>
        <v>3.6550000000000002</v>
      </c>
      <c r="AA128" s="28" t="s">
        <v>264</v>
      </c>
    </row>
    <row r="129" spans="1:27" ht="15">
      <c r="A129" s="32"/>
      <c r="B129" s="30" t="s">
        <v>163</v>
      </c>
      <c r="C129" s="28" t="s">
        <v>47</v>
      </c>
      <c r="D129" s="28">
        <v>5</v>
      </c>
      <c r="E129" s="26">
        <v>0.63</v>
      </c>
      <c r="F129" s="4">
        <v>0.18</v>
      </c>
      <c r="G129" s="5">
        <v>70</v>
      </c>
      <c r="H129" s="26">
        <f t="shared" si="20"/>
        <v>0.45</v>
      </c>
      <c r="I129" s="8">
        <v>0</v>
      </c>
      <c r="J129" s="26">
        <f>2.5*1.05</f>
        <v>2.625</v>
      </c>
      <c r="K129" s="26">
        <f t="shared" si="21"/>
        <v>2.175</v>
      </c>
      <c r="L129" s="26">
        <f t="shared" si="22"/>
        <v>2.175</v>
      </c>
      <c r="M129" s="28" t="s">
        <v>264</v>
      </c>
      <c r="O129" s="9"/>
      <c r="P129" s="30" t="s">
        <v>163</v>
      </c>
      <c r="Q129" s="28" t="s">
        <v>47</v>
      </c>
      <c r="R129" s="28"/>
      <c r="S129" s="26">
        <f t="shared" si="23"/>
        <v>0.63</v>
      </c>
      <c r="T129" s="4">
        <v>0.18</v>
      </c>
      <c r="U129" s="5">
        <v>70</v>
      </c>
      <c r="V129" s="4">
        <f t="shared" si="24"/>
        <v>0.45</v>
      </c>
      <c r="W129" s="28">
        <v>0</v>
      </c>
      <c r="X129" s="28">
        <v>2.625</v>
      </c>
      <c r="Y129" s="4">
        <f t="shared" si="25"/>
        <v>2.175</v>
      </c>
      <c r="Z129" s="4">
        <f t="shared" si="26"/>
        <v>2.175</v>
      </c>
      <c r="AA129" s="28" t="s">
        <v>264</v>
      </c>
    </row>
    <row r="130" spans="1:27" ht="15" customHeight="1">
      <c r="A130" s="32"/>
      <c r="B130" s="30" t="s">
        <v>164</v>
      </c>
      <c r="C130" s="28" t="s">
        <v>165</v>
      </c>
      <c r="D130" s="28">
        <v>7.2</v>
      </c>
      <c r="E130" s="26">
        <v>4.68</v>
      </c>
      <c r="F130" s="4">
        <v>0</v>
      </c>
      <c r="G130" s="5">
        <v>0</v>
      </c>
      <c r="H130" s="26">
        <f t="shared" si="20"/>
        <v>4.68</v>
      </c>
      <c r="I130" s="8">
        <v>0</v>
      </c>
      <c r="J130" s="26">
        <f>3.2*1.05</f>
        <v>3.3600000000000003</v>
      </c>
      <c r="K130" s="26">
        <f t="shared" si="21"/>
        <v>-1.3199999999999994</v>
      </c>
      <c r="L130" s="26">
        <f t="shared" si="22"/>
        <v>-1.3199999999999994</v>
      </c>
      <c r="M130" s="28" t="s">
        <v>263</v>
      </c>
      <c r="O130" s="9"/>
      <c r="P130" s="30" t="s">
        <v>164</v>
      </c>
      <c r="Q130" s="28" t="s">
        <v>165</v>
      </c>
      <c r="R130" s="28">
        <v>0.208</v>
      </c>
      <c r="S130" s="26">
        <f aca="true" t="shared" si="28" ref="S130:S161">R130+E130</f>
        <v>4.888</v>
      </c>
      <c r="T130" s="4">
        <v>0</v>
      </c>
      <c r="U130" s="5">
        <v>0</v>
      </c>
      <c r="V130" s="4">
        <f t="shared" si="24"/>
        <v>4.888</v>
      </c>
      <c r="W130" s="28">
        <v>0</v>
      </c>
      <c r="X130" s="28">
        <v>3.3600000000000003</v>
      </c>
      <c r="Y130" s="4">
        <f t="shared" si="25"/>
        <v>-1.5279999999999996</v>
      </c>
      <c r="Z130" s="4">
        <f t="shared" si="26"/>
        <v>-1.5279999999999996</v>
      </c>
      <c r="AA130" s="28" t="s">
        <v>263</v>
      </c>
    </row>
    <row r="131" spans="1:27" ht="15" customHeight="1">
      <c r="A131" s="32"/>
      <c r="B131" s="30" t="s">
        <v>166</v>
      </c>
      <c r="C131" s="28" t="s">
        <v>71</v>
      </c>
      <c r="D131" s="28">
        <v>8</v>
      </c>
      <c r="E131" s="26">
        <v>0.88</v>
      </c>
      <c r="F131" s="4">
        <v>0.32</v>
      </c>
      <c r="G131" s="5">
        <v>80</v>
      </c>
      <c r="H131" s="26">
        <f t="shared" si="20"/>
        <v>0.56</v>
      </c>
      <c r="I131" s="8">
        <v>0</v>
      </c>
      <c r="J131" s="26">
        <v>4.2</v>
      </c>
      <c r="K131" s="26">
        <f t="shared" si="21"/>
        <v>3.64</v>
      </c>
      <c r="L131" s="26">
        <f t="shared" si="22"/>
        <v>3.64</v>
      </c>
      <c r="M131" s="28" t="s">
        <v>264</v>
      </c>
      <c r="O131" s="9"/>
      <c r="P131" s="30" t="s">
        <v>166</v>
      </c>
      <c r="Q131" s="28" t="s">
        <v>71</v>
      </c>
      <c r="R131" s="28">
        <v>0.045</v>
      </c>
      <c r="S131" s="26">
        <f t="shared" si="28"/>
        <v>0.925</v>
      </c>
      <c r="T131" s="4">
        <v>0.32</v>
      </c>
      <c r="U131" s="5">
        <v>80</v>
      </c>
      <c r="V131" s="4">
        <f t="shared" si="24"/>
        <v>0.605</v>
      </c>
      <c r="W131" s="28">
        <v>0</v>
      </c>
      <c r="X131" s="28">
        <v>4.2</v>
      </c>
      <c r="Y131" s="4">
        <f t="shared" si="25"/>
        <v>3.595</v>
      </c>
      <c r="Z131" s="4">
        <f t="shared" si="26"/>
        <v>3.595</v>
      </c>
      <c r="AA131" s="28" t="s">
        <v>264</v>
      </c>
    </row>
    <row r="132" spans="1:27" ht="15" customHeight="1">
      <c r="A132" s="32"/>
      <c r="B132" s="30" t="s">
        <v>167</v>
      </c>
      <c r="C132" s="28" t="s">
        <v>162</v>
      </c>
      <c r="D132" s="28">
        <v>6.5</v>
      </c>
      <c r="E132" s="26">
        <v>0.48</v>
      </c>
      <c r="F132" s="4">
        <v>0.12</v>
      </c>
      <c r="G132" s="5">
        <v>70</v>
      </c>
      <c r="H132" s="26">
        <f t="shared" si="20"/>
        <v>0.36</v>
      </c>
      <c r="I132" s="8">
        <v>0</v>
      </c>
      <c r="J132" s="26">
        <f>2.5*1.05</f>
        <v>2.625</v>
      </c>
      <c r="K132" s="26">
        <f t="shared" si="21"/>
        <v>2.265</v>
      </c>
      <c r="L132" s="26">
        <f t="shared" si="22"/>
        <v>2.265</v>
      </c>
      <c r="M132" s="28" t="s">
        <v>264</v>
      </c>
      <c r="O132" s="9"/>
      <c r="P132" s="30" t="s">
        <v>167</v>
      </c>
      <c r="Q132" s="28" t="s">
        <v>162</v>
      </c>
      <c r="R132" s="28"/>
      <c r="S132" s="26">
        <f t="shared" si="28"/>
        <v>0.48</v>
      </c>
      <c r="T132" s="4">
        <v>0.12</v>
      </c>
      <c r="U132" s="5">
        <v>70</v>
      </c>
      <c r="V132" s="4">
        <f t="shared" si="24"/>
        <v>0.36</v>
      </c>
      <c r="W132" s="28">
        <v>0</v>
      </c>
      <c r="X132" s="28">
        <v>2.625</v>
      </c>
      <c r="Y132" s="4">
        <f t="shared" si="25"/>
        <v>2.265</v>
      </c>
      <c r="Z132" s="4">
        <f t="shared" si="26"/>
        <v>2.265</v>
      </c>
      <c r="AA132" s="28" t="s">
        <v>264</v>
      </c>
    </row>
    <row r="133" spans="1:27" ht="15" customHeight="1">
      <c r="A133" s="32"/>
      <c r="B133" s="30" t="s">
        <v>168</v>
      </c>
      <c r="C133" s="28" t="s">
        <v>99</v>
      </c>
      <c r="D133" s="28">
        <v>4.1</v>
      </c>
      <c r="E133" s="26">
        <v>0.96</v>
      </c>
      <c r="F133" s="4">
        <v>0</v>
      </c>
      <c r="G133" s="5">
        <v>0</v>
      </c>
      <c r="H133" s="26">
        <f t="shared" si="20"/>
        <v>0.96</v>
      </c>
      <c r="I133" s="8">
        <v>0</v>
      </c>
      <c r="J133" s="26">
        <f>1.6*1.05</f>
        <v>1.6800000000000002</v>
      </c>
      <c r="K133" s="26">
        <f t="shared" si="21"/>
        <v>0.7200000000000002</v>
      </c>
      <c r="L133" s="26">
        <f t="shared" si="22"/>
        <v>0.7200000000000002</v>
      </c>
      <c r="M133" s="28" t="s">
        <v>264</v>
      </c>
      <c r="O133" s="9"/>
      <c r="P133" s="30" t="s">
        <v>168</v>
      </c>
      <c r="Q133" s="28" t="s">
        <v>99</v>
      </c>
      <c r="R133" s="28">
        <v>0.695</v>
      </c>
      <c r="S133" s="26">
        <f t="shared" si="28"/>
        <v>1.6549999999999998</v>
      </c>
      <c r="T133" s="4">
        <v>0</v>
      </c>
      <c r="U133" s="5">
        <v>0</v>
      </c>
      <c r="V133" s="4">
        <f t="shared" si="24"/>
        <v>1.6549999999999998</v>
      </c>
      <c r="W133" s="28">
        <v>0</v>
      </c>
      <c r="X133" s="28">
        <v>1.6800000000000002</v>
      </c>
      <c r="Y133" s="4">
        <f t="shared" si="25"/>
        <v>0.025000000000000355</v>
      </c>
      <c r="Z133" s="4">
        <f t="shared" si="26"/>
        <v>0.025000000000000355</v>
      </c>
      <c r="AA133" s="28" t="s">
        <v>264</v>
      </c>
    </row>
    <row r="134" spans="1:27" ht="15" customHeight="1">
      <c r="A134" s="32"/>
      <c r="B134" s="30" t="s">
        <v>169</v>
      </c>
      <c r="C134" s="28" t="s">
        <v>71</v>
      </c>
      <c r="D134" s="28">
        <v>8</v>
      </c>
      <c r="E134" s="26">
        <v>0.8</v>
      </c>
      <c r="F134" s="4">
        <v>0.2</v>
      </c>
      <c r="G134" s="5">
        <v>80</v>
      </c>
      <c r="H134" s="26">
        <f t="shared" si="20"/>
        <v>0.6000000000000001</v>
      </c>
      <c r="I134" s="8">
        <v>0</v>
      </c>
      <c r="J134" s="26">
        <v>4.2</v>
      </c>
      <c r="K134" s="26">
        <f t="shared" si="21"/>
        <v>3.6</v>
      </c>
      <c r="L134" s="26">
        <f t="shared" si="22"/>
        <v>3.6</v>
      </c>
      <c r="M134" s="28" t="s">
        <v>264</v>
      </c>
      <c r="O134" s="9"/>
      <c r="P134" s="30" t="s">
        <v>169</v>
      </c>
      <c r="Q134" s="28" t="s">
        <v>71</v>
      </c>
      <c r="R134" s="28">
        <v>0.005</v>
      </c>
      <c r="S134" s="26">
        <f t="shared" si="28"/>
        <v>0.805</v>
      </c>
      <c r="T134" s="4">
        <v>0.2</v>
      </c>
      <c r="U134" s="5">
        <v>80</v>
      </c>
      <c r="V134" s="4">
        <f t="shared" si="24"/>
        <v>0.605</v>
      </c>
      <c r="W134" s="28">
        <v>0</v>
      </c>
      <c r="X134" s="28">
        <v>4.2</v>
      </c>
      <c r="Y134" s="4">
        <f t="shared" si="25"/>
        <v>3.595</v>
      </c>
      <c r="Z134" s="4">
        <f t="shared" si="26"/>
        <v>3.595</v>
      </c>
      <c r="AA134" s="28" t="s">
        <v>264</v>
      </c>
    </row>
    <row r="135" spans="1:27" ht="15" customHeight="1">
      <c r="A135" s="32"/>
      <c r="B135" s="30" t="s">
        <v>170</v>
      </c>
      <c r="C135" s="28" t="s">
        <v>71</v>
      </c>
      <c r="D135" s="28">
        <v>8</v>
      </c>
      <c r="E135" s="26">
        <v>3.67</v>
      </c>
      <c r="F135" s="4">
        <v>0</v>
      </c>
      <c r="G135" s="5">
        <v>0</v>
      </c>
      <c r="H135" s="26">
        <f t="shared" si="20"/>
        <v>3.67</v>
      </c>
      <c r="I135" s="8">
        <v>0</v>
      </c>
      <c r="J135" s="26">
        <v>4.2</v>
      </c>
      <c r="K135" s="26">
        <f t="shared" si="21"/>
        <v>0.5300000000000002</v>
      </c>
      <c r="L135" s="26">
        <f t="shared" si="22"/>
        <v>0.5300000000000002</v>
      </c>
      <c r="M135" s="28" t="s">
        <v>264</v>
      </c>
      <c r="O135" s="9"/>
      <c r="P135" s="30" t="s">
        <v>170</v>
      </c>
      <c r="Q135" s="28" t="s">
        <v>71</v>
      </c>
      <c r="R135" s="28">
        <v>0.916</v>
      </c>
      <c r="S135" s="26">
        <f t="shared" si="28"/>
        <v>4.586</v>
      </c>
      <c r="T135" s="4">
        <v>0</v>
      </c>
      <c r="U135" s="5">
        <v>0</v>
      </c>
      <c r="V135" s="4">
        <f t="shared" si="24"/>
        <v>4.586</v>
      </c>
      <c r="W135" s="28">
        <v>0</v>
      </c>
      <c r="X135" s="28">
        <v>4.2</v>
      </c>
      <c r="Y135" s="4">
        <f t="shared" si="25"/>
        <v>-0.3860000000000001</v>
      </c>
      <c r="Z135" s="4">
        <f t="shared" si="26"/>
        <v>-0.3860000000000001</v>
      </c>
      <c r="AA135" s="28" t="s">
        <v>263</v>
      </c>
    </row>
    <row r="136" spans="1:27" s="47" customFormat="1" ht="15" customHeight="1">
      <c r="A136" s="43"/>
      <c r="B136" s="41" t="s">
        <v>171</v>
      </c>
      <c r="C136" s="39" t="s">
        <v>47</v>
      </c>
      <c r="D136" s="39">
        <v>5</v>
      </c>
      <c r="E136" s="26">
        <v>1.71</v>
      </c>
      <c r="F136" s="4">
        <v>0</v>
      </c>
      <c r="G136" s="5">
        <v>0</v>
      </c>
      <c r="H136" s="44">
        <f t="shared" si="20"/>
        <v>1.71</v>
      </c>
      <c r="I136" s="46">
        <v>0</v>
      </c>
      <c r="J136" s="44">
        <f>2.5*1.05</f>
        <v>2.625</v>
      </c>
      <c r="K136" s="44">
        <f t="shared" si="21"/>
        <v>0.915</v>
      </c>
      <c r="L136" s="26">
        <f t="shared" si="22"/>
        <v>0.915</v>
      </c>
      <c r="M136" s="25" t="s">
        <v>262</v>
      </c>
      <c r="N136" s="10"/>
      <c r="O136" s="9"/>
      <c r="P136" s="30" t="s">
        <v>171</v>
      </c>
      <c r="Q136" s="28" t="s">
        <v>47</v>
      </c>
      <c r="R136" s="28">
        <v>0.39</v>
      </c>
      <c r="S136" s="26">
        <f t="shared" si="28"/>
        <v>2.1</v>
      </c>
      <c r="T136" s="4">
        <v>0</v>
      </c>
      <c r="U136" s="5">
        <v>0</v>
      </c>
      <c r="V136" s="4">
        <f t="shared" si="24"/>
        <v>2.1</v>
      </c>
      <c r="W136" s="28">
        <v>0</v>
      </c>
      <c r="X136" s="28">
        <v>2.625</v>
      </c>
      <c r="Y136" s="4">
        <f t="shared" si="25"/>
        <v>0.5249999999999999</v>
      </c>
      <c r="Z136" s="4">
        <f t="shared" si="26"/>
        <v>0.5249999999999999</v>
      </c>
      <c r="AA136" s="28" t="s">
        <v>264</v>
      </c>
    </row>
    <row r="137" spans="1:27" s="47" customFormat="1" ht="15" customHeight="1">
      <c r="A137" s="43"/>
      <c r="B137" s="41" t="s">
        <v>172</v>
      </c>
      <c r="C137" s="39" t="s">
        <v>47</v>
      </c>
      <c r="D137" s="39">
        <v>5</v>
      </c>
      <c r="E137" s="26">
        <v>1.11</v>
      </c>
      <c r="F137" s="4">
        <v>0.12</v>
      </c>
      <c r="G137" s="5">
        <v>70</v>
      </c>
      <c r="H137" s="44">
        <f t="shared" si="20"/>
        <v>0.9900000000000001</v>
      </c>
      <c r="I137" s="46">
        <v>0</v>
      </c>
      <c r="J137" s="44">
        <f>2.5*1.05</f>
        <v>2.625</v>
      </c>
      <c r="K137" s="44">
        <f t="shared" si="21"/>
        <v>1.6349999999999998</v>
      </c>
      <c r="L137" s="26">
        <f t="shared" si="22"/>
        <v>1.6349999999999998</v>
      </c>
      <c r="M137" s="25" t="s">
        <v>262</v>
      </c>
      <c r="N137" s="10"/>
      <c r="O137" s="9"/>
      <c r="P137" s="30" t="s">
        <v>172</v>
      </c>
      <c r="Q137" s="28" t="s">
        <v>47</v>
      </c>
      <c r="R137" s="28">
        <v>0.01</v>
      </c>
      <c r="S137" s="26">
        <f t="shared" si="28"/>
        <v>1.12</v>
      </c>
      <c r="T137" s="4">
        <v>0.12</v>
      </c>
      <c r="U137" s="5">
        <v>70</v>
      </c>
      <c r="V137" s="4">
        <f t="shared" si="24"/>
        <v>1</v>
      </c>
      <c r="W137" s="28">
        <v>0</v>
      </c>
      <c r="X137" s="28">
        <v>2.625</v>
      </c>
      <c r="Y137" s="4">
        <f t="shared" si="25"/>
        <v>1.625</v>
      </c>
      <c r="Z137" s="4">
        <f t="shared" si="26"/>
        <v>1.625</v>
      </c>
      <c r="AA137" s="25" t="s">
        <v>262</v>
      </c>
    </row>
    <row r="138" spans="1:27" s="47" customFormat="1" ht="15" customHeight="1">
      <c r="A138" s="43"/>
      <c r="B138" s="41" t="s">
        <v>173</v>
      </c>
      <c r="C138" s="39" t="s">
        <v>174</v>
      </c>
      <c r="D138" s="39">
        <v>6.4</v>
      </c>
      <c r="E138" s="26">
        <v>1.94</v>
      </c>
      <c r="F138" s="4">
        <v>0.42</v>
      </c>
      <c r="G138" s="5">
        <v>80</v>
      </c>
      <c r="H138" s="44">
        <f t="shared" si="20"/>
        <v>1.52</v>
      </c>
      <c r="I138" s="46">
        <v>0</v>
      </c>
      <c r="J138" s="44">
        <f>3.2*1.05</f>
        <v>3.3600000000000003</v>
      </c>
      <c r="K138" s="44">
        <f t="shared" si="21"/>
        <v>1.8400000000000003</v>
      </c>
      <c r="L138" s="26">
        <f t="shared" si="22"/>
        <v>1.8400000000000003</v>
      </c>
      <c r="M138" s="25" t="s">
        <v>262</v>
      </c>
      <c r="N138" s="10"/>
      <c r="O138" s="9"/>
      <c r="P138" s="30" t="s">
        <v>173</v>
      </c>
      <c r="Q138" s="28" t="s">
        <v>174</v>
      </c>
      <c r="R138" s="28">
        <v>0.005</v>
      </c>
      <c r="S138" s="26">
        <f t="shared" si="28"/>
        <v>1.9449999999999998</v>
      </c>
      <c r="T138" s="4">
        <v>0.42</v>
      </c>
      <c r="U138" s="5">
        <v>80</v>
      </c>
      <c r="V138" s="4">
        <f t="shared" si="24"/>
        <v>1.525</v>
      </c>
      <c r="W138" s="28">
        <v>0</v>
      </c>
      <c r="X138" s="28">
        <v>3.3600000000000003</v>
      </c>
      <c r="Y138" s="4">
        <f t="shared" si="25"/>
        <v>1.8350000000000004</v>
      </c>
      <c r="Z138" s="4">
        <f t="shared" si="26"/>
        <v>1.8350000000000004</v>
      </c>
      <c r="AA138" s="25" t="s">
        <v>262</v>
      </c>
    </row>
    <row r="139" spans="1:27" s="47" customFormat="1" ht="15" customHeight="1">
      <c r="A139" s="43"/>
      <c r="B139" s="41" t="s">
        <v>175</v>
      </c>
      <c r="C139" s="39" t="s">
        <v>162</v>
      </c>
      <c r="D139" s="39">
        <v>6.5</v>
      </c>
      <c r="E139" s="26">
        <v>2.74</v>
      </c>
      <c r="F139" s="4">
        <v>0</v>
      </c>
      <c r="G139" s="5">
        <v>0</v>
      </c>
      <c r="H139" s="44">
        <f t="shared" si="20"/>
        <v>2.74</v>
      </c>
      <c r="I139" s="46">
        <v>0</v>
      </c>
      <c r="J139" s="44">
        <f>2.5*1.05</f>
        <v>2.625</v>
      </c>
      <c r="K139" s="44">
        <f t="shared" si="21"/>
        <v>-0.11500000000000021</v>
      </c>
      <c r="L139" s="26">
        <f t="shared" si="22"/>
        <v>-0.11500000000000021</v>
      </c>
      <c r="M139" s="28" t="s">
        <v>263</v>
      </c>
      <c r="N139" s="10"/>
      <c r="O139" s="9"/>
      <c r="P139" s="30" t="s">
        <v>175</v>
      </c>
      <c r="Q139" s="28" t="s">
        <v>162</v>
      </c>
      <c r="R139" s="28">
        <v>0.717</v>
      </c>
      <c r="S139" s="26">
        <f t="shared" si="28"/>
        <v>3.4570000000000003</v>
      </c>
      <c r="T139" s="4">
        <v>0</v>
      </c>
      <c r="U139" s="5">
        <v>0</v>
      </c>
      <c r="V139" s="4">
        <f t="shared" si="24"/>
        <v>3.4570000000000003</v>
      </c>
      <c r="W139" s="28">
        <v>0</v>
      </c>
      <c r="X139" s="28">
        <v>2.625</v>
      </c>
      <c r="Y139" s="4">
        <f t="shared" si="25"/>
        <v>-0.8320000000000003</v>
      </c>
      <c r="Z139" s="4">
        <f t="shared" si="26"/>
        <v>-0.8320000000000003</v>
      </c>
      <c r="AA139" s="28" t="s">
        <v>263</v>
      </c>
    </row>
    <row r="140" spans="1:27" s="47" customFormat="1" ht="15" customHeight="1">
      <c r="A140" s="43"/>
      <c r="B140" s="41" t="s">
        <v>176</v>
      </c>
      <c r="C140" s="39" t="s">
        <v>71</v>
      </c>
      <c r="D140" s="39">
        <v>8</v>
      </c>
      <c r="E140" s="26">
        <v>4</v>
      </c>
      <c r="F140" s="4">
        <v>0.14</v>
      </c>
      <c r="G140" s="5">
        <v>70</v>
      </c>
      <c r="H140" s="44">
        <f t="shared" si="20"/>
        <v>3.86</v>
      </c>
      <c r="I140" s="46">
        <v>0</v>
      </c>
      <c r="J140" s="44">
        <v>4.2</v>
      </c>
      <c r="K140" s="44">
        <f t="shared" si="21"/>
        <v>0.3400000000000003</v>
      </c>
      <c r="L140" s="26">
        <f t="shared" si="22"/>
        <v>0.3400000000000003</v>
      </c>
      <c r="M140" s="25" t="s">
        <v>262</v>
      </c>
      <c r="N140" s="10"/>
      <c r="O140" s="9"/>
      <c r="P140" s="30" t="s">
        <v>176</v>
      </c>
      <c r="Q140" s="28" t="s">
        <v>71</v>
      </c>
      <c r="R140" s="28">
        <v>1.418</v>
      </c>
      <c r="S140" s="26">
        <f t="shared" si="28"/>
        <v>5.418</v>
      </c>
      <c r="T140" s="4">
        <v>0.14</v>
      </c>
      <c r="U140" s="5">
        <v>70</v>
      </c>
      <c r="V140" s="4">
        <f t="shared" si="24"/>
        <v>5.2780000000000005</v>
      </c>
      <c r="W140" s="28">
        <v>0</v>
      </c>
      <c r="X140" s="28">
        <v>4.2</v>
      </c>
      <c r="Y140" s="4">
        <f t="shared" si="25"/>
        <v>-1.0780000000000003</v>
      </c>
      <c r="Z140" s="4">
        <f t="shared" si="26"/>
        <v>-1.0780000000000003</v>
      </c>
      <c r="AA140" s="28" t="s">
        <v>263</v>
      </c>
    </row>
    <row r="141" spans="1:27" s="47" customFormat="1" ht="15" customHeight="1">
      <c r="A141" s="43"/>
      <c r="B141" s="41" t="s">
        <v>177</v>
      </c>
      <c r="C141" s="39" t="s">
        <v>71</v>
      </c>
      <c r="D141" s="39">
        <v>8</v>
      </c>
      <c r="E141" s="26">
        <v>1.16</v>
      </c>
      <c r="F141" s="4">
        <v>0</v>
      </c>
      <c r="G141" s="5">
        <v>0</v>
      </c>
      <c r="H141" s="44">
        <f t="shared" si="20"/>
        <v>1.16</v>
      </c>
      <c r="I141" s="46">
        <v>0</v>
      </c>
      <c r="J141" s="44">
        <v>4.2</v>
      </c>
      <c r="K141" s="44">
        <f t="shared" si="21"/>
        <v>3.04</v>
      </c>
      <c r="L141" s="26">
        <f t="shared" si="22"/>
        <v>3.04</v>
      </c>
      <c r="M141" s="25" t="s">
        <v>262</v>
      </c>
      <c r="N141" s="10"/>
      <c r="O141" s="9"/>
      <c r="P141" s="30" t="s">
        <v>177</v>
      </c>
      <c r="Q141" s="28" t="s">
        <v>71</v>
      </c>
      <c r="R141" s="28">
        <v>0.585</v>
      </c>
      <c r="S141" s="26">
        <f t="shared" si="28"/>
        <v>1.7449999999999999</v>
      </c>
      <c r="T141" s="4">
        <v>0</v>
      </c>
      <c r="U141" s="5">
        <v>0</v>
      </c>
      <c r="V141" s="4">
        <f t="shared" si="24"/>
        <v>1.7449999999999999</v>
      </c>
      <c r="W141" s="28">
        <v>0</v>
      </c>
      <c r="X141" s="28">
        <v>4.2</v>
      </c>
      <c r="Y141" s="4">
        <f t="shared" si="25"/>
        <v>2.455</v>
      </c>
      <c r="Z141" s="4">
        <f t="shared" si="26"/>
        <v>2.455</v>
      </c>
      <c r="AA141" s="25" t="s">
        <v>262</v>
      </c>
    </row>
    <row r="142" spans="1:27" s="47" customFormat="1" ht="15" customHeight="1">
      <c r="A142" s="43"/>
      <c r="B142" s="41" t="s">
        <v>178</v>
      </c>
      <c r="C142" s="39" t="s">
        <v>71</v>
      </c>
      <c r="D142" s="39">
        <v>8</v>
      </c>
      <c r="E142" s="26">
        <v>4.24</v>
      </c>
      <c r="F142" s="4">
        <v>1.2</v>
      </c>
      <c r="G142" s="5">
        <v>90</v>
      </c>
      <c r="H142" s="44">
        <f t="shared" si="20"/>
        <v>3.04</v>
      </c>
      <c r="I142" s="46">
        <v>0</v>
      </c>
      <c r="J142" s="44">
        <v>4.2</v>
      </c>
      <c r="K142" s="44">
        <f t="shared" si="21"/>
        <v>1.1600000000000001</v>
      </c>
      <c r="L142" s="26">
        <f t="shared" si="22"/>
        <v>1.1600000000000001</v>
      </c>
      <c r="M142" s="25" t="s">
        <v>262</v>
      </c>
      <c r="N142" s="10"/>
      <c r="O142" s="9"/>
      <c r="P142" s="30" t="s">
        <v>178</v>
      </c>
      <c r="Q142" s="28" t="s">
        <v>71</v>
      </c>
      <c r="R142" s="28">
        <v>0.1</v>
      </c>
      <c r="S142" s="26">
        <f t="shared" si="28"/>
        <v>4.34</v>
      </c>
      <c r="T142" s="4">
        <v>1.2</v>
      </c>
      <c r="U142" s="5">
        <v>90</v>
      </c>
      <c r="V142" s="4">
        <f t="shared" si="24"/>
        <v>3.1399999999999997</v>
      </c>
      <c r="W142" s="28">
        <v>0</v>
      </c>
      <c r="X142" s="28">
        <f>4*1.05</f>
        <v>4.2</v>
      </c>
      <c r="Y142" s="4">
        <f t="shared" si="25"/>
        <v>1.0600000000000005</v>
      </c>
      <c r="Z142" s="4">
        <f t="shared" si="26"/>
        <v>1.0600000000000005</v>
      </c>
      <c r="AA142" s="25" t="s">
        <v>262</v>
      </c>
    </row>
    <row r="143" spans="1:27" s="47" customFormat="1" ht="15">
      <c r="A143" s="43"/>
      <c r="B143" s="41" t="s">
        <v>179</v>
      </c>
      <c r="C143" s="39" t="s">
        <v>47</v>
      </c>
      <c r="D143" s="39">
        <v>5</v>
      </c>
      <c r="E143" s="26">
        <v>1.6</v>
      </c>
      <c r="F143" s="4">
        <v>1.88</v>
      </c>
      <c r="G143" s="5" t="s">
        <v>276</v>
      </c>
      <c r="H143" s="44">
        <f t="shared" si="20"/>
        <v>-0.2799999999999998</v>
      </c>
      <c r="I143" s="46">
        <v>0</v>
      </c>
      <c r="J143" s="44">
        <f>2.5*1.05</f>
        <v>2.625</v>
      </c>
      <c r="K143" s="44">
        <f t="shared" si="21"/>
        <v>2.905</v>
      </c>
      <c r="L143" s="26">
        <f t="shared" si="22"/>
        <v>2.905</v>
      </c>
      <c r="M143" s="25" t="s">
        <v>262</v>
      </c>
      <c r="N143" s="10"/>
      <c r="O143" s="9"/>
      <c r="P143" s="30" t="s">
        <v>179</v>
      </c>
      <c r="Q143" s="28" t="s">
        <v>47</v>
      </c>
      <c r="R143" s="28">
        <v>0.942</v>
      </c>
      <c r="S143" s="26">
        <f t="shared" si="28"/>
        <v>2.542</v>
      </c>
      <c r="T143" s="4">
        <v>1.88</v>
      </c>
      <c r="U143" s="5" t="s">
        <v>276</v>
      </c>
      <c r="V143" s="4">
        <f t="shared" si="24"/>
        <v>0.6619999999999999</v>
      </c>
      <c r="W143" s="28">
        <v>0</v>
      </c>
      <c r="X143" s="28">
        <v>2.625</v>
      </c>
      <c r="Y143" s="4">
        <f t="shared" si="25"/>
        <v>1.963</v>
      </c>
      <c r="Z143" s="4">
        <f t="shared" si="26"/>
        <v>1.963</v>
      </c>
      <c r="AA143" s="28" t="s">
        <v>264</v>
      </c>
    </row>
    <row r="144" spans="1:27" s="47" customFormat="1" ht="15" customHeight="1">
      <c r="A144" s="43"/>
      <c r="B144" s="41" t="s">
        <v>180</v>
      </c>
      <c r="C144" s="39" t="s">
        <v>103</v>
      </c>
      <c r="D144" s="39">
        <v>6.5</v>
      </c>
      <c r="E144" s="26">
        <v>2.33</v>
      </c>
      <c r="F144" s="4">
        <v>0.6</v>
      </c>
      <c r="G144" s="5">
        <v>70</v>
      </c>
      <c r="H144" s="44">
        <f t="shared" si="20"/>
        <v>1.73</v>
      </c>
      <c r="I144" s="46">
        <v>0</v>
      </c>
      <c r="J144" s="44">
        <f>2.5*1.05</f>
        <v>2.625</v>
      </c>
      <c r="K144" s="44">
        <f t="shared" si="21"/>
        <v>0.895</v>
      </c>
      <c r="L144" s="26">
        <f t="shared" si="22"/>
        <v>0.895</v>
      </c>
      <c r="M144" s="25" t="s">
        <v>262</v>
      </c>
      <c r="N144" s="10"/>
      <c r="O144" s="9"/>
      <c r="P144" s="30" t="s">
        <v>180</v>
      </c>
      <c r="Q144" s="28" t="s">
        <v>103</v>
      </c>
      <c r="R144" s="28">
        <v>0.423</v>
      </c>
      <c r="S144" s="26">
        <f t="shared" si="28"/>
        <v>2.753</v>
      </c>
      <c r="T144" s="4">
        <v>0.6</v>
      </c>
      <c r="U144" s="5">
        <v>70</v>
      </c>
      <c r="V144" s="4">
        <f t="shared" si="24"/>
        <v>2.153</v>
      </c>
      <c r="W144" s="28">
        <v>0</v>
      </c>
      <c r="X144" s="28">
        <v>2.625</v>
      </c>
      <c r="Y144" s="4">
        <f t="shared" si="25"/>
        <v>0.472</v>
      </c>
      <c r="Z144" s="4">
        <f t="shared" si="26"/>
        <v>0.472</v>
      </c>
      <c r="AA144" s="25" t="s">
        <v>262</v>
      </c>
    </row>
    <row r="145" spans="1:27" s="47" customFormat="1" ht="15" customHeight="1">
      <c r="A145" s="43"/>
      <c r="B145" s="41" t="s">
        <v>181</v>
      </c>
      <c r="C145" s="39" t="s">
        <v>47</v>
      </c>
      <c r="D145" s="39">
        <v>5</v>
      </c>
      <c r="E145" s="26">
        <v>0.87</v>
      </c>
      <c r="F145" s="4">
        <v>0</v>
      </c>
      <c r="G145" s="5">
        <v>0</v>
      </c>
      <c r="H145" s="44">
        <f t="shared" si="20"/>
        <v>0.87</v>
      </c>
      <c r="I145" s="46">
        <v>0</v>
      </c>
      <c r="J145" s="44">
        <f>2.5*1.05</f>
        <v>2.625</v>
      </c>
      <c r="K145" s="44">
        <f t="shared" si="21"/>
        <v>1.755</v>
      </c>
      <c r="L145" s="26">
        <f t="shared" si="22"/>
        <v>1.755</v>
      </c>
      <c r="M145" s="25" t="s">
        <v>262</v>
      </c>
      <c r="N145" s="10"/>
      <c r="O145" s="9"/>
      <c r="P145" s="30" t="s">
        <v>181</v>
      </c>
      <c r="Q145" s="28" t="s">
        <v>47</v>
      </c>
      <c r="R145" s="28">
        <v>0.028</v>
      </c>
      <c r="S145" s="26">
        <f t="shared" si="28"/>
        <v>0.898</v>
      </c>
      <c r="T145" s="4">
        <v>0</v>
      </c>
      <c r="U145" s="5">
        <v>0</v>
      </c>
      <c r="V145" s="4">
        <f t="shared" si="24"/>
        <v>0.898</v>
      </c>
      <c r="W145" s="28">
        <v>0</v>
      </c>
      <c r="X145" s="28">
        <v>2.625</v>
      </c>
      <c r="Y145" s="4">
        <f t="shared" si="25"/>
        <v>1.7269999999999999</v>
      </c>
      <c r="Z145" s="4">
        <f t="shared" si="26"/>
        <v>1.7269999999999999</v>
      </c>
      <c r="AA145" s="25" t="s">
        <v>262</v>
      </c>
    </row>
    <row r="146" spans="1:27" s="47" customFormat="1" ht="15" customHeight="1">
      <c r="A146" s="43"/>
      <c r="B146" s="41" t="s">
        <v>182</v>
      </c>
      <c r="C146" s="39" t="s">
        <v>47</v>
      </c>
      <c r="D146" s="39">
        <v>5</v>
      </c>
      <c r="E146" s="26">
        <v>0.6</v>
      </c>
      <c r="F146" s="4">
        <v>0</v>
      </c>
      <c r="G146" s="5">
        <v>0</v>
      </c>
      <c r="H146" s="44">
        <f t="shared" si="20"/>
        <v>0.6</v>
      </c>
      <c r="I146" s="46">
        <v>0</v>
      </c>
      <c r="J146" s="44">
        <f>2.5*1.05</f>
        <v>2.625</v>
      </c>
      <c r="K146" s="44">
        <f t="shared" si="21"/>
        <v>2.025</v>
      </c>
      <c r="L146" s="26">
        <f t="shared" si="22"/>
        <v>2.025</v>
      </c>
      <c r="M146" s="25" t="s">
        <v>262</v>
      </c>
      <c r="N146" s="10"/>
      <c r="O146" s="9"/>
      <c r="P146" s="30" t="s">
        <v>182</v>
      </c>
      <c r="Q146" s="28" t="s">
        <v>47</v>
      </c>
      <c r="R146" s="28">
        <v>0.015</v>
      </c>
      <c r="S146" s="26">
        <f t="shared" si="28"/>
        <v>0.615</v>
      </c>
      <c r="T146" s="4">
        <v>0</v>
      </c>
      <c r="U146" s="5">
        <v>0</v>
      </c>
      <c r="V146" s="4">
        <f t="shared" si="24"/>
        <v>0.615</v>
      </c>
      <c r="W146" s="28">
        <v>0</v>
      </c>
      <c r="X146" s="28">
        <v>2.625</v>
      </c>
      <c r="Y146" s="4">
        <f t="shared" si="25"/>
        <v>2.01</v>
      </c>
      <c r="Z146" s="4">
        <f t="shared" si="26"/>
        <v>2.01</v>
      </c>
      <c r="AA146" s="25" t="s">
        <v>262</v>
      </c>
    </row>
    <row r="147" spans="1:27" s="47" customFormat="1" ht="15" customHeight="1">
      <c r="A147" s="43"/>
      <c r="B147" s="41" t="s">
        <v>183</v>
      </c>
      <c r="C147" s="39" t="s">
        <v>47</v>
      </c>
      <c r="D147" s="39">
        <v>5</v>
      </c>
      <c r="E147" s="26">
        <v>0.95</v>
      </c>
      <c r="F147" s="4">
        <v>0.28</v>
      </c>
      <c r="G147" s="5">
        <v>80</v>
      </c>
      <c r="H147" s="44">
        <f t="shared" si="20"/>
        <v>0.6699999999999999</v>
      </c>
      <c r="I147" s="46">
        <v>0</v>
      </c>
      <c r="J147" s="44">
        <f>2.5*1.05</f>
        <v>2.625</v>
      </c>
      <c r="K147" s="44">
        <f t="shared" si="21"/>
        <v>1.955</v>
      </c>
      <c r="L147" s="26">
        <f t="shared" si="22"/>
        <v>1.955</v>
      </c>
      <c r="M147" s="25" t="s">
        <v>262</v>
      </c>
      <c r="N147" s="10"/>
      <c r="O147" s="9"/>
      <c r="P147" s="30" t="s">
        <v>183</v>
      </c>
      <c r="Q147" s="28" t="s">
        <v>47</v>
      </c>
      <c r="R147" s="28">
        <v>0.04</v>
      </c>
      <c r="S147" s="26">
        <f t="shared" si="28"/>
        <v>0.99</v>
      </c>
      <c r="T147" s="4">
        <v>0.28</v>
      </c>
      <c r="U147" s="5">
        <v>80</v>
      </c>
      <c r="V147" s="4">
        <f t="shared" si="24"/>
        <v>0.71</v>
      </c>
      <c r="W147" s="28">
        <v>0</v>
      </c>
      <c r="X147" s="28">
        <v>2.625</v>
      </c>
      <c r="Y147" s="4">
        <f t="shared" si="25"/>
        <v>1.915</v>
      </c>
      <c r="Z147" s="4">
        <f t="shared" si="26"/>
        <v>1.915</v>
      </c>
      <c r="AA147" s="25" t="s">
        <v>262</v>
      </c>
    </row>
    <row r="148" spans="1:27" s="47" customFormat="1" ht="15">
      <c r="A148" s="43"/>
      <c r="B148" s="77" t="s">
        <v>184</v>
      </c>
      <c r="C148" s="60" t="s">
        <v>85</v>
      </c>
      <c r="D148" s="60">
        <v>12.6</v>
      </c>
      <c r="E148" s="62">
        <v>3.76</v>
      </c>
      <c r="F148" s="76">
        <v>0.6</v>
      </c>
      <c r="G148" s="78">
        <v>100</v>
      </c>
      <c r="H148" s="62">
        <f t="shared" si="20"/>
        <v>3.1599999999999997</v>
      </c>
      <c r="I148" s="79">
        <v>0</v>
      </c>
      <c r="J148" s="62">
        <f>6.3*1.05</f>
        <v>6.615</v>
      </c>
      <c r="K148" s="62">
        <f t="shared" si="21"/>
        <v>3.4550000000000005</v>
      </c>
      <c r="L148" s="62">
        <f t="shared" si="22"/>
        <v>3.4550000000000005</v>
      </c>
      <c r="M148" s="80" t="s">
        <v>262</v>
      </c>
      <c r="N148" s="10"/>
      <c r="O148" s="9"/>
      <c r="P148" s="77" t="s">
        <v>184</v>
      </c>
      <c r="Q148" s="60" t="s">
        <v>85</v>
      </c>
      <c r="R148" s="60">
        <v>0.35</v>
      </c>
      <c r="S148" s="62">
        <f t="shared" si="28"/>
        <v>4.109999999999999</v>
      </c>
      <c r="T148" s="76">
        <v>0.6</v>
      </c>
      <c r="U148" s="78">
        <v>100</v>
      </c>
      <c r="V148" s="76">
        <f t="shared" si="24"/>
        <v>3.5099999999999993</v>
      </c>
      <c r="W148" s="60">
        <v>0</v>
      </c>
      <c r="X148" s="60">
        <v>6.615</v>
      </c>
      <c r="Y148" s="76">
        <f t="shared" si="25"/>
        <v>3.105000000000001</v>
      </c>
      <c r="Z148" s="76">
        <f t="shared" si="26"/>
        <v>3.105000000000001</v>
      </c>
      <c r="AA148" s="80" t="s">
        <v>262</v>
      </c>
    </row>
    <row r="149" spans="1:27" s="47" customFormat="1" ht="15" customHeight="1">
      <c r="A149" s="43"/>
      <c r="B149" s="77" t="s">
        <v>185</v>
      </c>
      <c r="C149" s="60" t="s">
        <v>51</v>
      </c>
      <c r="D149" s="60">
        <v>20</v>
      </c>
      <c r="E149" s="62">
        <v>7.28</v>
      </c>
      <c r="F149" s="76">
        <v>0</v>
      </c>
      <c r="G149" s="78">
        <v>0</v>
      </c>
      <c r="H149" s="62">
        <f t="shared" si="20"/>
        <v>7.28</v>
      </c>
      <c r="I149" s="79">
        <v>0</v>
      </c>
      <c r="J149" s="62">
        <v>10.5</v>
      </c>
      <c r="K149" s="62">
        <f t="shared" si="21"/>
        <v>3.2199999999999998</v>
      </c>
      <c r="L149" s="62">
        <f t="shared" si="22"/>
        <v>3.2199999999999998</v>
      </c>
      <c r="M149" s="80" t="s">
        <v>262</v>
      </c>
      <c r="N149" s="10"/>
      <c r="O149" s="9"/>
      <c r="P149" s="77" t="s">
        <v>185</v>
      </c>
      <c r="Q149" s="60" t="s">
        <v>51</v>
      </c>
      <c r="R149" s="60">
        <v>1.8</v>
      </c>
      <c r="S149" s="62">
        <f t="shared" si="28"/>
        <v>9.08</v>
      </c>
      <c r="T149" s="76">
        <v>0</v>
      </c>
      <c r="U149" s="78">
        <v>0</v>
      </c>
      <c r="V149" s="76">
        <f t="shared" si="24"/>
        <v>9.08</v>
      </c>
      <c r="W149" s="60">
        <v>0</v>
      </c>
      <c r="X149" s="60">
        <v>10.5</v>
      </c>
      <c r="Y149" s="76">
        <f t="shared" si="25"/>
        <v>1.42</v>
      </c>
      <c r="Z149" s="76">
        <f t="shared" si="26"/>
        <v>1.42</v>
      </c>
      <c r="AA149" s="80" t="s">
        <v>262</v>
      </c>
    </row>
    <row r="150" spans="1:27" s="47" customFormat="1" ht="15" customHeight="1">
      <c r="A150" s="43"/>
      <c r="B150" s="77" t="s">
        <v>186</v>
      </c>
      <c r="C150" s="60" t="s">
        <v>85</v>
      </c>
      <c r="D150" s="60">
        <v>12.6</v>
      </c>
      <c r="E150" s="62">
        <v>4.63</v>
      </c>
      <c r="F150" s="76">
        <v>1.6</v>
      </c>
      <c r="G150" s="78">
        <v>110</v>
      </c>
      <c r="H150" s="62">
        <f t="shared" si="20"/>
        <v>3.03</v>
      </c>
      <c r="I150" s="79">
        <v>0</v>
      </c>
      <c r="J150" s="62">
        <v>6.62</v>
      </c>
      <c r="K150" s="62">
        <f t="shared" si="21"/>
        <v>3.5900000000000003</v>
      </c>
      <c r="L150" s="62">
        <f t="shared" si="22"/>
        <v>3.5900000000000003</v>
      </c>
      <c r="M150" s="80" t="s">
        <v>262</v>
      </c>
      <c r="N150" s="10"/>
      <c r="O150" s="9"/>
      <c r="P150" s="77" t="s">
        <v>186</v>
      </c>
      <c r="Q150" s="60" t="s">
        <v>85</v>
      </c>
      <c r="R150" s="60">
        <v>2.143</v>
      </c>
      <c r="S150" s="62">
        <f t="shared" si="28"/>
        <v>6.773</v>
      </c>
      <c r="T150" s="76">
        <v>1.6</v>
      </c>
      <c r="U150" s="78">
        <v>110</v>
      </c>
      <c r="V150" s="76">
        <f t="shared" si="24"/>
        <v>5.173</v>
      </c>
      <c r="W150" s="60">
        <v>0</v>
      </c>
      <c r="X150" s="60">
        <v>6.62</v>
      </c>
      <c r="Y150" s="76">
        <f t="shared" si="25"/>
        <v>1.447</v>
      </c>
      <c r="Z150" s="76">
        <f t="shared" si="26"/>
        <v>1.447</v>
      </c>
      <c r="AA150" s="80" t="s">
        <v>262</v>
      </c>
    </row>
    <row r="151" spans="1:27" s="47" customFormat="1" ht="15" customHeight="1">
      <c r="A151" s="43"/>
      <c r="B151" s="41" t="s">
        <v>187</v>
      </c>
      <c r="C151" s="39" t="s">
        <v>71</v>
      </c>
      <c r="D151" s="39">
        <v>8</v>
      </c>
      <c r="E151" s="26">
        <v>1.93</v>
      </c>
      <c r="F151" s="4">
        <v>0</v>
      </c>
      <c r="G151" s="5">
        <v>0</v>
      </c>
      <c r="H151" s="44">
        <f t="shared" si="20"/>
        <v>1.93</v>
      </c>
      <c r="I151" s="46">
        <v>0</v>
      </c>
      <c r="J151" s="44">
        <v>4.2</v>
      </c>
      <c r="K151" s="44">
        <f t="shared" si="21"/>
        <v>2.2700000000000005</v>
      </c>
      <c r="L151" s="26">
        <f t="shared" si="22"/>
        <v>2.2700000000000005</v>
      </c>
      <c r="M151" s="25" t="s">
        <v>262</v>
      </c>
      <c r="N151" s="10"/>
      <c r="O151" s="9"/>
      <c r="P151" s="30" t="s">
        <v>187</v>
      </c>
      <c r="Q151" s="28" t="s">
        <v>71</v>
      </c>
      <c r="R151" s="28">
        <v>0.007</v>
      </c>
      <c r="S151" s="26">
        <f t="shared" si="28"/>
        <v>1.9369999999999998</v>
      </c>
      <c r="T151" s="4">
        <v>0</v>
      </c>
      <c r="U151" s="5">
        <v>0</v>
      </c>
      <c r="V151" s="4">
        <f t="shared" si="24"/>
        <v>1.9369999999999998</v>
      </c>
      <c r="W151" s="28">
        <v>0</v>
      </c>
      <c r="X151" s="28">
        <v>4.2</v>
      </c>
      <c r="Y151" s="4">
        <f t="shared" si="25"/>
        <v>2.2630000000000003</v>
      </c>
      <c r="Z151" s="4">
        <f t="shared" si="26"/>
        <v>2.2630000000000003</v>
      </c>
      <c r="AA151" s="25" t="s">
        <v>262</v>
      </c>
    </row>
    <row r="152" spans="1:27" s="47" customFormat="1" ht="15" customHeight="1">
      <c r="A152" s="43"/>
      <c r="B152" s="77" t="s">
        <v>188</v>
      </c>
      <c r="C152" s="60" t="s">
        <v>51</v>
      </c>
      <c r="D152" s="60">
        <v>20</v>
      </c>
      <c r="E152" s="62">
        <v>1</v>
      </c>
      <c r="F152" s="76">
        <v>0</v>
      </c>
      <c r="G152" s="78">
        <v>0</v>
      </c>
      <c r="H152" s="62">
        <f t="shared" si="20"/>
        <v>1</v>
      </c>
      <c r="I152" s="79">
        <v>0</v>
      </c>
      <c r="J152" s="62">
        <v>10.5</v>
      </c>
      <c r="K152" s="62">
        <f t="shared" si="21"/>
        <v>9.5</v>
      </c>
      <c r="L152" s="62">
        <f t="shared" si="22"/>
        <v>9.5</v>
      </c>
      <c r="M152" s="80" t="s">
        <v>262</v>
      </c>
      <c r="N152" s="10"/>
      <c r="O152" s="9"/>
      <c r="P152" s="77" t="s">
        <v>188</v>
      </c>
      <c r="Q152" s="60" t="s">
        <v>51</v>
      </c>
      <c r="R152" s="60">
        <v>0.069</v>
      </c>
      <c r="S152" s="62">
        <f t="shared" si="28"/>
        <v>1.069</v>
      </c>
      <c r="T152" s="76">
        <v>0</v>
      </c>
      <c r="U152" s="78">
        <v>0</v>
      </c>
      <c r="V152" s="76">
        <f t="shared" si="24"/>
        <v>1.069</v>
      </c>
      <c r="W152" s="60">
        <v>0</v>
      </c>
      <c r="X152" s="60">
        <v>10.5</v>
      </c>
      <c r="Y152" s="76">
        <f t="shared" si="25"/>
        <v>9.431000000000001</v>
      </c>
      <c r="Z152" s="76">
        <f t="shared" si="26"/>
        <v>9.431000000000001</v>
      </c>
      <c r="AA152" s="80" t="s">
        <v>262</v>
      </c>
    </row>
    <row r="153" spans="1:27" ht="15" customHeight="1">
      <c r="A153" s="32"/>
      <c r="B153" s="30" t="s">
        <v>189</v>
      </c>
      <c r="C153" s="28" t="s">
        <v>103</v>
      </c>
      <c r="D153" s="28">
        <v>6.5</v>
      </c>
      <c r="E153" s="26">
        <v>1.11</v>
      </c>
      <c r="F153" s="4">
        <v>1.06</v>
      </c>
      <c r="G153" s="5">
        <v>90</v>
      </c>
      <c r="H153" s="26">
        <f t="shared" si="20"/>
        <v>0.050000000000000044</v>
      </c>
      <c r="I153" s="8">
        <v>0</v>
      </c>
      <c r="J153" s="26">
        <f>2.5*1.05</f>
        <v>2.625</v>
      </c>
      <c r="K153" s="26">
        <f t="shared" si="21"/>
        <v>2.575</v>
      </c>
      <c r="L153" s="26">
        <f t="shared" si="22"/>
        <v>2.575</v>
      </c>
      <c r="M153" s="28" t="s">
        <v>264</v>
      </c>
      <c r="O153" s="9"/>
      <c r="P153" s="30" t="s">
        <v>189</v>
      </c>
      <c r="Q153" s="28" t="s">
        <v>103</v>
      </c>
      <c r="R153" s="28"/>
      <c r="S153" s="26">
        <f t="shared" si="28"/>
        <v>1.11</v>
      </c>
      <c r="T153" s="4">
        <v>1.06</v>
      </c>
      <c r="U153" s="5">
        <v>90</v>
      </c>
      <c r="V153" s="4">
        <f t="shared" si="24"/>
        <v>0.050000000000000044</v>
      </c>
      <c r="W153" s="28">
        <v>0</v>
      </c>
      <c r="X153" s="28">
        <v>2.625</v>
      </c>
      <c r="Y153" s="4">
        <f t="shared" si="25"/>
        <v>2.575</v>
      </c>
      <c r="Z153" s="4">
        <f t="shared" si="26"/>
        <v>2.575</v>
      </c>
      <c r="AA153" s="28" t="s">
        <v>264</v>
      </c>
    </row>
    <row r="154" spans="1:27" ht="15" customHeight="1">
      <c r="A154" s="32"/>
      <c r="B154" s="30" t="s">
        <v>190</v>
      </c>
      <c r="C154" s="28" t="s">
        <v>47</v>
      </c>
      <c r="D154" s="28">
        <v>5</v>
      </c>
      <c r="E154" s="26">
        <v>0.81</v>
      </c>
      <c r="F154" s="4">
        <v>0.68</v>
      </c>
      <c r="G154" s="5">
        <v>90</v>
      </c>
      <c r="H154" s="26">
        <f t="shared" si="20"/>
        <v>0.13</v>
      </c>
      <c r="I154" s="8">
        <v>0</v>
      </c>
      <c r="J154" s="26">
        <f>2.5*1.05</f>
        <v>2.625</v>
      </c>
      <c r="K154" s="26">
        <f t="shared" si="21"/>
        <v>2.495</v>
      </c>
      <c r="L154" s="26">
        <f t="shared" si="22"/>
        <v>2.495</v>
      </c>
      <c r="M154" s="28" t="s">
        <v>264</v>
      </c>
      <c r="O154" s="9"/>
      <c r="P154" s="30" t="s">
        <v>190</v>
      </c>
      <c r="Q154" s="28" t="s">
        <v>47</v>
      </c>
      <c r="R154" s="28"/>
      <c r="S154" s="26">
        <f t="shared" si="28"/>
        <v>0.81</v>
      </c>
      <c r="T154" s="4">
        <v>0.68</v>
      </c>
      <c r="U154" s="5">
        <v>90</v>
      </c>
      <c r="V154" s="4">
        <f t="shared" si="24"/>
        <v>0.13</v>
      </c>
      <c r="W154" s="28">
        <v>0</v>
      </c>
      <c r="X154" s="28">
        <v>2.625</v>
      </c>
      <c r="Y154" s="4">
        <f t="shared" si="25"/>
        <v>2.495</v>
      </c>
      <c r="Z154" s="4">
        <f t="shared" si="26"/>
        <v>2.495</v>
      </c>
      <c r="AA154" s="28" t="s">
        <v>264</v>
      </c>
    </row>
    <row r="155" spans="1:27" ht="15" customHeight="1">
      <c r="A155" s="32"/>
      <c r="B155" s="30" t="s">
        <v>191</v>
      </c>
      <c r="C155" s="28" t="s">
        <v>71</v>
      </c>
      <c r="D155" s="28">
        <v>8</v>
      </c>
      <c r="E155" s="26">
        <v>0.97</v>
      </c>
      <c r="F155" s="4">
        <v>1.02</v>
      </c>
      <c r="G155" s="5">
        <v>100</v>
      </c>
      <c r="H155" s="26">
        <f t="shared" si="20"/>
        <v>-0.050000000000000044</v>
      </c>
      <c r="I155" s="8">
        <v>0</v>
      </c>
      <c r="J155" s="26">
        <v>4.2</v>
      </c>
      <c r="K155" s="26">
        <f t="shared" si="21"/>
        <v>4.25</v>
      </c>
      <c r="L155" s="26">
        <f t="shared" si="22"/>
        <v>4.25</v>
      </c>
      <c r="M155" s="28" t="s">
        <v>264</v>
      </c>
      <c r="O155" s="9"/>
      <c r="P155" s="30" t="s">
        <v>191</v>
      </c>
      <c r="Q155" s="28" t="s">
        <v>71</v>
      </c>
      <c r="R155" s="28">
        <v>0.008</v>
      </c>
      <c r="S155" s="26">
        <f t="shared" si="28"/>
        <v>0.978</v>
      </c>
      <c r="T155" s="4">
        <v>1.02</v>
      </c>
      <c r="U155" s="5">
        <v>100</v>
      </c>
      <c r="V155" s="4">
        <f t="shared" si="24"/>
        <v>-0.04200000000000004</v>
      </c>
      <c r="W155" s="28">
        <v>0</v>
      </c>
      <c r="X155" s="28">
        <v>4.2</v>
      </c>
      <c r="Y155" s="4">
        <f t="shared" si="25"/>
        <v>4.242</v>
      </c>
      <c r="Z155" s="4">
        <f t="shared" si="26"/>
        <v>4.242</v>
      </c>
      <c r="AA155" s="28" t="s">
        <v>264</v>
      </c>
    </row>
    <row r="156" spans="1:27" ht="15" customHeight="1">
      <c r="A156" s="32"/>
      <c r="B156" s="30" t="s">
        <v>192</v>
      </c>
      <c r="C156" s="28" t="s">
        <v>47</v>
      </c>
      <c r="D156" s="28">
        <v>5</v>
      </c>
      <c r="E156" s="26">
        <v>1.06</v>
      </c>
      <c r="F156" s="4">
        <v>0</v>
      </c>
      <c r="G156" s="5">
        <v>0</v>
      </c>
      <c r="H156" s="26">
        <f t="shared" si="20"/>
        <v>1.06</v>
      </c>
      <c r="I156" s="8">
        <v>0</v>
      </c>
      <c r="J156" s="26">
        <f>2.5*1.05</f>
        <v>2.625</v>
      </c>
      <c r="K156" s="26">
        <f t="shared" si="21"/>
        <v>1.565</v>
      </c>
      <c r="L156" s="26">
        <f t="shared" si="22"/>
        <v>1.565</v>
      </c>
      <c r="M156" s="28" t="s">
        <v>264</v>
      </c>
      <c r="O156" s="9"/>
      <c r="P156" s="30" t="s">
        <v>192</v>
      </c>
      <c r="Q156" s="28" t="s">
        <v>47</v>
      </c>
      <c r="R156" s="28">
        <v>0.05</v>
      </c>
      <c r="S156" s="26">
        <f t="shared" si="28"/>
        <v>1.11</v>
      </c>
      <c r="T156" s="4">
        <v>0</v>
      </c>
      <c r="U156" s="5">
        <v>0</v>
      </c>
      <c r="V156" s="4">
        <f t="shared" si="24"/>
        <v>1.11</v>
      </c>
      <c r="W156" s="28">
        <v>0</v>
      </c>
      <c r="X156" s="28">
        <v>2.625</v>
      </c>
      <c r="Y156" s="4">
        <f t="shared" si="25"/>
        <v>1.515</v>
      </c>
      <c r="Z156" s="4">
        <f t="shared" si="26"/>
        <v>1.515</v>
      </c>
      <c r="AA156" s="28" t="s">
        <v>264</v>
      </c>
    </row>
    <row r="157" spans="1:27" ht="15">
      <c r="A157" s="32"/>
      <c r="B157" s="30" t="s">
        <v>193</v>
      </c>
      <c r="C157" s="28" t="s">
        <v>47</v>
      </c>
      <c r="D157" s="28">
        <v>5</v>
      </c>
      <c r="E157" s="26">
        <v>0.97</v>
      </c>
      <c r="F157" s="4">
        <v>0</v>
      </c>
      <c r="G157" s="5">
        <v>0</v>
      </c>
      <c r="H157" s="26">
        <f t="shared" si="20"/>
        <v>0.97</v>
      </c>
      <c r="I157" s="8">
        <v>0</v>
      </c>
      <c r="J157" s="26">
        <f>2.5*1.05</f>
        <v>2.625</v>
      </c>
      <c r="K157" s="26">
        <f t="shared" si="21"/>
        <v>1.655</v>
      </c>
      <c r="L157" s="26">
        <f t="shared" si="22"/>
        <v>1.655</v>
      </c>
      <c r="M157" s="28" t="s">
        <v>264</v>
      </c>
      <c r="O157" s="9"/>
      <c r="P157" s="30" t="s">
        <v>193</v>
      </c>
      <c r="Q157" s="28" t="s">
        <v>47</v>
      </c>
      <c r="R157" s="28">
        <v>0.037</v>
      </c>
      <c r="S157" s="26">
        <f t="shared" si="28"/>
        <v>1.007</v>
      </c>
      <c r="T157" s="4">
        <v>0</v>
      </c>
      <c r="U157" s="5">
        <v>0</v>
      </c>
      <c r="V157" s="4">
        <f t="shared" si="24"/>
        <v>1.007</v>
      </c>
      <c r="W157" s="28">
        <v>0</v>
      </c>
      <c r="X157" s="28">
        <v>2.625</v>
      </c>
      <c r="Y157" s="4">
        <f t="shared" si="25"/>
        <v>1.618</v>
      </c>
      <c r="Z157" s="4">
        <f t="shared" si="26"/>
        <v>1.618</v>
      </c>
      <c r="AA157" s="28" t="s">
        <v>264</v>
      </c>
    </row>
    <row r="158" spans="1:27" ht="15" customHeight="1">
      <c r="A158" s="32"/>
      <c r="B158" s="30" t="s">
        <v>194</v>
      </c>
      <c r="C158" s="28" t="s">
        <v>129</v>
      </c>
      <c r="D158" s="28">
        <v>3.2</v>
      </c>
      <c r="E158" s="26">
        <v>0.91</v>
      </c>
      <c r="F158" s="4">
        <v>0.46</v>
      </c>
      <c r="G158" s="5">
        <v>90</v>
      </c>
      <c r="H158" s="26">
        <f t="shared" si="20"/>
        <v>0.45</v>
      </c>
      <c r="I158" s="8">
        <v>0</v>
      </c>
      <c r="J158" s="26">
        <f>1.6*1.05</f>
        <v>1.6800000000000002</v>
      </c>
      <c r="K158" s="26">
        <f t="shared" si="21"/>
        <v>1.2300000000000002</v>
      </c>
      <c r="L158" s="26">
        <f t="shared" si="22"/>
        <v>1.2300000000000002</v>
      </c>
      <c r="M158" s="28" t="s">
        <v>264</v>
      </c>
      <c r="O158" s="9"/>
      <c r="P158" s="30" t="s">
        <v>194</v>
      </c>
      <c r="Q158" s="28" t="s">
        <v>129</v>
      </c>
      <c r="R158" s="28"/>
      <c r="S158" s="26">
        <f t="shared" si="28"/>
        <v>0.91</v>
      </c>
      <c r="T158" s="4">
        <v>0.46</v>
      </c>
      <c r="U158" s="5">
        <v>90</v>
      </c>
      <c r="V158" s="4">
        <f t="shared" si="24"/>
        <v>0.45</v>
      </c>
      <c r="W158" s="28">
        <v>0</v>
      </c>
      <c r="X158" s="28">
        <v>1.6800000000000002</v>
      </c>
      <c r="Y158" s="4">
        <f t="shared" si="25"/>
        <v>1.2300000000000002</v>
      </c>
      <c r="Z158" s="4">
        <f t="shared" si="26"/>
        <v>1.2300000000000002</v>
      </c>
      <c r="AA158" s="28" t="s">
        <v>264</v>
      </c>
    </row>
    <row r="159" spans="1:27" ht="15" customHeight="1">
      <c r="A159" s="32"/>
      <c r="B159" s="30" t="s">
        <v>195</v>
      </c>
      <c r="C159" s="28" t="s">
        <v>101</v>
      </c>
      <c r="D159" s="28">
        <v>4.1</v>
      </c>
      <c r="E159" s="26">
        <v>0.22</v>
      </c>
      <c r="F159" s="4">
        <v>0</v>
      </c>
      <c r="G159" s="5">
        <v>0</v>
      </c>
      <c r="H159" s="26">
        <f t="shared" si="20"/>
        <v>0.22</v>
      </c>
      <c r="I159" s="8">
        <v>0</v>
      </c>
      <c r="J159" s="26">
        <v>1.68</v>
      </c>
      <c r="K159" s="26">
        <f t="shared" si="21"/>
        <v>1.46</v>
      </c>
      <c r="L159" s="26">
        <f t="shared" si="22"/>
        <v>1.46</v>
      </c>
      <c r="M159" s="28" t="s">
        <v>264</v>
      </c>
      <c r="O159" s="9"/>
      <c r="P159" s="30" t="s">
        <v>195</v>
      </c>
      <c r="Q159" s="28" t="s">
        <v>101</v>
      </c>
      <c r="R159" s="28"/>
      <c r="S159" s="26">
        <f t="shared" si="28"/>
        <v>0.22</v>
      </c>
      <c r="T159" s="4">
        <v>0</v>
      </c>
      <c r="U159" s="5">
        <v>0</v>
      </c>
      <c r="V159" s="4">
        <f t="shared" si="24"/>
        <v>0.22</v>
      </c>
      <c r="W159" s="28">
        <v>0</v>
      </c>
      <c r="X159" s="28">
        <v>1.68</v>
      </c>
      <c r="Y159" s="4">
        <f t="shared" si="25"/>
        <v>1.46</v>
      </c>
      <c r="Z159" s="4">
        <f t="shared" si="26"/>
        <v>1.46</v>
      </c>
      <c r="AA159" s="28" t="s">
        <v>264</v>
      </c>
    </row>
    <row r="160" spans="1:27" ht="15">
      <c r="A160" s="32"/>
      <c r="B160" s="30" t="s">
        <v>196</v>
      </c>
      <c r="C160" s="28" t="s">
        <v>159</v>
      </c>
      <c r="D160" s="28">
        <v>7.2</v>
      </c>
      <c r="E160" s="26">
        <v>2.2</v>
      </c>
      <c r="F160" s="4">
        <v>1.28</v>
      </c>
      <c r="G160" s="5">
        <v>100</v>
      </c>
      <c r="H160" s="26">
        <f t="shared" si="20"/>
        <v>0.9200000000000002</v>
      </c>
      <c r="I160" s="8">
        <v>0</v>
      </c>
      <c r="J160" s="26">
        <f>3.2*1.05</f>
        <v>3.3600000000000003</v>
      </c>
      <c r="K160" s="26">
        <f t="shared" si="21"/>
        <v>2.4400000000000004</v>
      </c>
      <c r="L160" s="26">
        <f t="shared" si="22"/>
        <v>2.4400000000000004</v>
      </c>
      <c r="M160" s="28" t="s">
        <v>264</v>
      </c>
      <c r="O160" s="9"/>
      <c r="P160" s="30" t="s">
        <v>196</v>
      </c>
      <c r="Q160" s="28" t="s">
        <v>159</v>
      </c>
      <c r="R160" s="28">
        <v>0.03</v>
      </c>
      <c r="S160" s="26">
        <f t="shared" si="28"/>
        <v>2.23</v>
      </c>
      <c r="T160" s="4">
        <v>1.28</v>
      </c>
      <c r="U160" s="5">
        <v>100</v>
      </c>
      <c r="V160" s="4">
        <f t="shared" si="24"/>
        <v>0.95</v>
      </c>
      <c r="W160" s="28">
        <v>0</v>
      </c>
      <c r="X160" s="28">
        <v>3.3600000000000003</v>
      </c>
      <c r="Y160" s="4">
        <f t="shared" si="25"/>
        <v>2.41</v>
      </c>
      <c r="Z160" s="4">
        <f t="shared" si="26"/>
        <v>2.41</v>
      </c>
      <c r="AA160" s="28" t="s">
        <v>264</v>
      </c>
    </row>
    <row r="161" spans="1:27" ht="15" customHeight="1">
      <c r="A161" s="32"/>
      <c r="B161" s="30" t="s">
        <v>197</v>
      </c>
      <c r="C161" s="28" t="s">
        <v>47</v>
      </c>
      <c r="D161" s="28">
        <v>5</v>
      </c>
      <c r="E161" s="26">
        <v>0.27</v>
      </c>
      <c r="F161" s="4">
        <v>0</v>
      </c>
      <c r="G161" s="5">
        <v>0</v>
      </c>
      <c r="H161" s="26">
        <f aca="true" t="shared" si="29" ref="H161:H175">E161-F161</f>
        <v>0.27</v>
      </c>
      <c r="I161" s="8">
        <v>0</v>
      </c>
      <c r="J161" s="26">
        <f>2.5*1.05</f>
        <v>2.625</v>
      </c>
      <c r="K161" s="26">
        <f aca="true" t="shared" si="30" ref="K161:K174">J161-I161-H161</f>
        <v>2.355</v>
      </c>
      <c r="L161" s="26">
        <f aca="true" t="shared" si="31" ref="L161:L174">K161</f>
        <v>2.355</v>
      </c>
      <c r="M161" s="28" t="s">
        <v>264</v>
      </c>
      <c r="O161" s="9"/>
      <c r="P161" s="30" t="s">
        <v>197</v>
      </c>
      <c r="Q161" s="28" t="s">
        <v>47</v>
      </c>
      <c r="R161" s="28">
        <v>0.014</v>
      </c>
      <c r="S161" s="26">
        <f t="shared" si="28"/>
        <v>0.28400000000000003</v>
      </c>
      <c r="T161" s="4">
        <v>0</v>
      </c>
      <c r="U161" s="5">
        <v>0</v>
      </c>
      <c r="V161" s="4">
        <f t="shared" si="24"/>
        <v>0.28400000000000003</v>
      </c>
      <c r="W161" s="28">
        <v>0</v>
      </c>
      <c r="X161" s="28">
        <v>2.625</v>
      </c>
      <c r="Y161" s="4">
        <f t="shared" si="25"/>
        <v>2.341</v>
      </c>
      <c r="Z161" s="4">
        <f t="shared" si="26"/>
        <v>2.341</v>
      </c>
      <c r="AA161" s="28" t="s">
        <v>264</v>
      </c>
    </row>
    <row r="162" spans="1:27" ht="15">
      <c r="A162" s="32"/>
      <c r="B162" s="30" t="s">
        <v>198</v>
      </c>
      <c r="C162" s="28" t="s">
        <v>129</v>
      </c>
      <c r="D162" s="28">
        <v>3.2</v>
      </c>
      <c r="E162" s="26">
        <v>0.62</v>
      </c>
      <c r="F162" s="4">
        <v>0.46</v>
      </c>
      <c r="G162" s="5">
        <v>80</v>
      </c>
      <c r="H162" s="26">
        <f t="shared" si="29"/>
        <v>0.15999999999999998</v>
      </c>
      <c r="I162" s="8">
        <v>0</v>
      </c>
      <c r="J162" s="26">
        <f>1.6*1.05</f>
        <v>1.6800000000000002</v>
      </c>
      <c r="K162" s="26">
        <f t="shared" si="30"/>
        <v>1.5200000000000002</v>
      </c>
      <c r="L162" s="26">
        <f t="shared" si="31"/>
        <v>1.5200000000000002</v>
      </c>
      <c r="M162" s="28" t="s">
        <v>264</v>
      </c>
      <c r="O162" s="9"/>
      <c r="P162" s="30" t="s">
        <v>198</v>
      </c>
      <c r="Q162" s="28" t="s">
        <v>129</v>
      </c>
      <c r="R162" s="28">
        <v>0.015</v>
      </c>
      <c r="S162" s="26">
        <f aca="true" t="shared" si="32" ref="S162:S175">R162+E162</f>
        <v>0.635</v>
      </c>
      <c r="T162" s="4">
        <v>0.46</v>
      </c>
      <c r="U162" s="5">
        <v>80</v>
      </c>
      <c r="V162" s="4">
        <f t="shared" si="24"/>
        <v>0.175</v>
      </c>
      <c r="W162" s="28">
        <v>0</v>
      </c>
      <c r="X162" s="28">
        <v>1.6800000000000002</v>
      </c>
      <c r="Y162" s="4">
        <f t="shared" si="25"/>
        <v>1.5050000000000001</v>
      </c>
      <c r="Z162" s="4">
        <f t="shared" si="26"/>
        <v>1.5050000000000001</v>
      </c>
      <c r="AA162" s="28" t="s">
        <v>264</v>
      </c>
    </row>
    <row r="163" spans="1:27" ht="15" customHeight="1">
      <c r="A163" s="32"/>
      <c r="B163" s="30" t="s">
        <v>199</v>
      </c>
      <c r="C163" s="28" t="s">
        <v>47</v>
      </c>
      <c r="D163" s="28">
        <v>5</v>
      </c>
      <c r="E163" s="26">
        <v>0.83</v>
      </c>
      <c r="F163" s="4">
        <v>0</v>
      </c>
      <c r="G163" s="5">
        <v>0</v>
      </c>
      <c r="H163" s="26">
        <f t="shared" si="29"/>
        <v>0.83</v>
      </c>
      <c r="I163" s="8">
        <v>0</v>
      </c>
      <c r="J163" s="26">
        <f>2.5*1.05</f>
        <v>2.625</v>
      </c>
      <c r="K163" s="26">
        <f t="shared" si="30"/>
        <v>1.795</v>
      </c>
      <c r="L163" s="26">
        <f t="shared" si="31"/>
        <v>1.795</v>
      </c>
      <c r="M163" s="28" t="s">
        <v>264</v>
      </c>
      <c r="O163" s="9"/>
      <c r="P163" s="30" t="s">
        <v>199</v>
      </c>
      <c r="Q163" s="28" t="s">
        <v>47</v>
      </c>
      <c r="R163" s="28"/>
      <c r="S163" s="26">
        <f t="shared" si="32"/>
        <v>0.83</v>
      </c>
      <c r="T163" s="4">
        <v>0</v>
      </c>
      <c r="U163" s="5">
        <v>0</v>
      </c>
      <c r="V163" s="4">
        <f t="shared" si="24"/>
        <v>0.83</v>
      </c>
      <c r="W163" s="28">
        <v>0</v>
      </c>
      <c r="X163" s="28">
        <v>2.625</v>
      </c>
      <c r="Y163" s="4">
        <f t="shared" si="25"/>
        <v>1.795</v>
      </c>
      <c r="Z163" s="4">
        <f t="shared" si="26"/>
        <v>1.795</v>
      </c>
      <c r="AA163" s="28" t="s">
        <v>264</v>
      </c>
    </row>
    <row r="164" spans="1:27" ht="15" customHeight="1">
      <c r="A164" s="32"/>
      <c r="B164" s="30" t="s">
        <v>200</v>
      </c>
      <c r="C164" s="28" t="s">
        <v>47</v>
      </c>
      <c r="D164" s="28">
        <v>5</v>
      </c>
      <c r="E164" s="26">
        <v>1.89</v>
      </c>
      <c r="F164" s="4">
        <v>0</v>
      </c>
      <c r="G164" s="5">
        <v>0</v>
      </c>
      <c r="H164" s="26">
        <f t="shared" si="29"/>
        <v>1.89</v>
      </c>
      <c r="I164" s="8">
        <v>0</v>
      </c>
      <c r="J164" s="26">
        <f>2.5*1.05</f>
        <v>2.625</v>
      </c>
      <c r="K164" s="26">
        <f t="shared" si="30"/>
        <v>0.7350000000000001</v>
      </c>
      <c r="L164" s="26">
        <f t="shared" si="31"/>
        <v>0.7350000000000001</v>
      </c>
      <c r="M164" s="28" t="s">
        <v>264</v>
      </c>
      <c r="O164" s="9"/>
      <c r="P164" s="30" t="s">
        <v>200</v>
      </c>
      <c r="Q164" s="28" t="s">
        <v>47</v>
      </c>
      <c r="R164" s="28">
        <v>0.026</v>
      </c>
      <c r="S164" s="26">
        <f t="shared" si="32"/>
        <v>1.916</v>
      </c>
      <c r="T164" s="4">
        <v>0</v>
      </c>
      <c r="U164" s="5">
        <v>0</v>
      </c>
      <c r="V164" s="4">
        <f aca="true" t="shared" si="33" ref="V164:V175">S164-T164</f>
        <v>1.916</v>
      </c>
      <c r="W164" s="28">
        <v>0</v>
      </c>
      <c r="X164" s="28">
        <v>2.625</v>
      </c>
      <c r="Y164" s="4">
        <f aca="true" t="shared" si="34" ref="Y164:Y228">X164-W164-V164</f>
        <v>0.7090000000000001</v>
      </c>
      <c r="Z164" s="4">
        <f aca="true" t="shared" si="35" ref="Z164:Z174">Y164</f>
        <v>0.7090000000000001</v>
      </c>
      <c r="AA164" s="28" t="s">
        <v>264</v>
      </c>
    </row>
    <row r="165" spans="1:27" ht="15" customHeight="1">
      <c r="A165" s="32"/>
      <c r="B165" s="30" t="s">
        <v>201</v>
      </c>
      <c r="C165" s="28" t="s">
        <v>129</v>
      </c>
      <c r="D165" s="28">
        <v>3.2</v>
      </c>
      <c r="E165" s="26">
        <v>0.77</v>
      </c>
      <c r="F165" s="4">
        <v>0</v>
      </c>
      <c r="G165" s="5">
        <v>0</v>
      </c>
      <c r="H165" s="26">
        <f t="shared" si="29"/>
        <v>0.77</v>
      </c>
      <c r="I165" s="8">
        <v>0</v>
      </c>
      <c r="J165" s="26">
        <f>1.6*1.05</f>
        <v>1.6800000000000002</v>
      </c>
      <c r="K165" s="26">
        <f t="shared" si="30"/>
        <v>0.9100000000000001</v>
      </c>
      <c r="L165" s="26">
        <f t="shared" si="31"/>
        <v>0.9100000000000001</v>
      </c>
      <c r="M165" s="28" t="s">
        <v>264</v>
      </c>
      <c r="O165" s="9"/>
      <c r="P165" s="30" t="s">
        <v>201</v>
      </c>
      <c r="Q165" s="28" t="s">
        <v>129</v>
      </c>
      <c r="R165" s="28">
        <v>0.016</v>
      </c>
      <c r="S165" s="26">
        <f t="shared" si="32"/>
        <v>0.786</v>
      </c>
      <c r="T165" s="4">
        <v>0</v>
      </c>
      <c r="U165" s="5">
        <v>0</v>
      </c>
      <c r="V165" s="4">
        <f t="shared" si="33"/>
        <v>0.786</v>
      </c>
      <c r="W165" s="28">
        <v>0</v>
      </c>
      <c r="X165" s="28">
        <v>1.6800000000000002</v>
      </c>
      <c r="Y165" s="4">
        <f t="shared" si="34"/>
        <v>0.8940000000000001</v>
      </c>
      <c r="Z165" s="4">
        <f t="shared" si="35"/>
        <v>0.8940000000000001</v>
      </c>
      <c r="AA165" s="28" t="s">
        <v>264</v>
      </c>
    </row>
    <row r="166" spans="1:27" ht="15" customHeight="1">
      <c r="A166" s="32"/>
      <c r="B166" s="30" t="s">
        <v>202</v>
      </c>
      <c r="C166" s="28" t="s">
        <v>71</v>
      </c>
      <c r="D166" s="28">
        <v>8</v>
      </c>
      <c r="E166" s="26">
        <v>3.14</v>
      </c>
      <c r="F166" s="4">
        <v>1.18</v>
      </c>
      <c r="G166" s="5">
        <v>90</v>
      </c>
      <c r="H166" s="26">
        <f t="shared" si="29"/>
        <v>1.9600000000000002</v>
      </c>
      <c r="I166" s="8">
        <v>0</v>
      </c>
      <c r="J166" s="26">
        <v>4.2</v>
      </c>
      <c r="K166" s="26">
        <f t="shared" si="30"/>
        <v>2.24</v>
      </c>
      <c r="L166" s="26">
        <f t="shared" si="31"/>
        <v>2.24</v>
      </c>
      <c r="M166" s="28" t="s">
        <v>264</v>
      </c>
      <c r="O166" s="9"/>
      <c r="P166" s="30" t="s">
        <v>202</v>
      </c>
      <c r="Q166" s="28" t="s">
        <v>71</v>
      </c>
      <c r="R166" s="28">
        <v>0.608</v>
      </c>
      <c r="S166" s="26">
        <f t="shared" si="32"/>
        <v>3.748</v>
      </c>
      <c r="T166" s="4">
        <v>1.18</v>
      </c>
      <c r="U166" s="5">
        <v>90</v>
      </c>
      <c r="V166" s="4">
        <f t="shared" si="33"/>
        <v>2.5680000000000005</v>
      </c>
      <c r="W166" s="28">
        <v>0</v>
      </c>
      <c r="X166" s="28">
        <v>4.2</v>
      </c>
      <c r="Y166" s="4">
        <f t="shared" si="34"/>
        <v>1.6319999999999997</v>
      </c>
      <c r="Z166" s="4">
        <f t="shared" si="35"/>
        <v>1.6319999999999997</v>
      </c>
      <c r="AA166" s="28" t="s">
        <v>264</v>
      </c>
    </row>
    <row r="167" spans="1:27" ht="15" customHeight="1">
      <c r="A167" s="32"/>
      <c r="B167" s="30" t="s">
        <v>203</v>
      </c>
      <c r="C167" s="28" t="s">
        <v>47</v>
      </c>
      <c r="D167" s="28">
        <v>5</v>
      </c>
      <c r="E167" s="26">
        <v>0.54</v>
      </c>
      <c r="F167" s="4">
        <v>0.5</v>
      </c>
      <c r="G167" s="5">
        <v>70</v>
      </c>
      <c r="H167" s="26">
        <f t="shared" si="29"/>
        <v>0.040000000000000036</v>
      </c>
      <c r="I167" s="8">
        <v>0</v>
      </c>
      <c r="J167" s="26">
        <f>2.5*1.05</f>
        <v>2.625</v>
      </c>
      <c r="K167" s="26">
        <f t="shared" si="30"/>
        <v>2.585</v>
      </c>
      <c r="L167" s="26">
        <f t="shared" si="31"/>
        <v>2.585</v>
      </c>
      <c r="M167" s="28" t="s">
        <v>264</v>
      </c>
      <c r="O167" s="9"/>
      <c r="P167" s="30" t="s">
        <v>203</v>
      </c>
      <c r="Q167" s="28" t="s">
        <v>47</v>
      </c>
      <c r="R167" s="28"/>
      <c r="S167" s="26">
        <f t="shared" si="32"/>
        <v>0.54</v>
      </c>
      <c r="T167" s="4">
        <v>0.5</v>
      </c>
      <c r="U167" s="5">
        <v>70</v>
      </c>
      <c r="V167" s="4">
        <f t="shared" si="33"/>
        <v>0.040000000000000036</v>
      </c>
      <c r="W167" s="28">
        <v>0</v>
      </c>
      <c r="X167" s="28">
        <v>2.625</v>
      </c>
      <c r="Y167" s="4">
        <f t="shared" si="34"/>
        <v>2.585</v>
      </c>
      <c r="Z167" s="4">
        <f t="shared" si="35"/>
        <v>2.585</v>
      </c>
      <c r="AA167" s="28" t="s">
        <v>264</v>
      </c>
    </row>
    <row r="168" spans="1:27" ht="15" customHeight="1">
      <c r="A168" s="32"/>
      <c r="B168" s="30" t="s">
        <v>204</v>
      </c>
      <c r="C168" s="28" t="s">
        <v>47</v>
      </c>
      <c r="D168" s="28">
        <v>5</v>
      </c>
      <c r="E168" s="26">
        <v>0.84</v>
      </c>
      <c r="F168" s="4">
        <v>0</v>
      </c>
      <c r="G168" s="5">
        <v>0</v>
      </c>
      <c r="H168" s="26">
        <f t="shared" si="29"/>
        <v>0.84</v>
      </c>
      <c r="I168" s="8">
        <v>0</v>
      </c>
      <c r="J168" s="26">
        <f>2.5*1.05</f>
        <v>2.625</v>
      </c>
      <c r="K168" s="26">
        <f t="shared" si="30"/>
        <v>1.7850000000000001</v>
      </c>
      <c r="L168" s="26">
        <f t="shared" si="31"/>
        <v>1.7850000000000001</v>
      </c>
      <c r="M168" s="28" t="s">
        <v>264</v>
      </c>
      <c r="O168" s="9"/>
      <c r="P168" s="30" t="s">
        <v>204</v>
      </c>
      <c r="Q168" s="28" t="s">
        <v>47</v>
      </c>
      <c r="R168" s="28"/>
      <c r="S168" s="26">
        <f t="shared" si="32"/>
        <v>0.84</v>
      </c>
      <c r="T168" s="4">
        <v>0</v>
      </c>
      <c r="U168" s="5">
        <v>0</v>
      </c>
      <c r="V168" s="4">
        <f t="shared" si="33"/>
        <v>0.84</v>
      </c>
      <c r="W168" s="28">
        <v>0</v>
      </c>
      <c r="X168" s="28">
        <v>2.625</v>
      </c>
      <c r="Y168" s="4">
        <f t="shared" si="34"/>
        <v>1.7850000000000001</v>
      </c>
      <c r="Z168" s="4">
        <f t="shared" si="35"/>
        <v>1.7850000000000001</v>
      </c>
      <c r="AA168" s="28" t="s">
        <v>264</v>
      </c>
    </row>
    <row r="169" spans="1:27" s="47" customFormat="1" ht="15">
      <c r="A169" s="43"/>
      <c r="B169" s="41" t="s">
        <v>205</v>
      </c>
      <c r="C169" s="39" t="s">
        <v>47</v>
      </c>
      <c r="D169" s="39">
        <v>5</v>
      </c>
      <c r="E169" s="26">
        <v>1.24</v>
      </c>
      <c r="F169" s="4">
        <v>0</v>
      </c>
      <c r="G169" s="5">
        <v>0</v>
      </c>
      <c r="H169" s="44">
        <f t="shared" si="29"/>
        <v>1.24</v>
      </c>
      <c r="I169" s="46">
        <v>0</v>
      </c>
      <c r="J169" s="44">
        <f>2.5*1.05</f>
        <v>2.625</v>
      </c>
      <c r="K169" s="44">
        <f t="shared" si="30"/>
        <v>1.385</v>
      </c>
      <c r="L169" s="26">
        <f t="shared" si="31"/>
        <v>1.385</v>
      </c>
      <c r="M169" s="25" t="s">
        <v>262</v>
      </c>
      <c r="N169" s="10"/>
      <c r="O169" s="9"/>
      <c r="P169" s="30" t="s">
        <v>205</v>
      </c>
      <c r="Q169" s="28" t="s">
        <v>47</v>
      </c>
      <c r="R169" s="28">
        <v>1.276</v>
      </c>
      <c r="S169" s="26">
        <f t="shared" si="32"/>
        <v>2.516</v>
      </c>
      <c r="T169" s="4">
        <v>0</v>
      </c>
      <c r="U169" s="5">
        <v>0</v>
      </c>
      <c r="V169" s="4">
        <f t="shared" si="33"/>
        <v>2.516</v>
      </c>
      <c r="W169" s="28">
        <v>0</v>
      </c>
      <c r="X169" s="28">
        <v>2.625</v>
      </c>
      <c r="Y169" s="4">
        <f t="shared" si="34"/>
        <v>0.10899999999999999</v>
      </c>
      <c r="Z169" s="4">
        <f t="shared" si="35"/>
        <v>0.10899999999999999</v>
      </c>
      <c r="AA169" s="25" t="s">
        <v>262</v>
      </c>
    </row>
    <row r="170" spans="1:27" s="47" customFormat="1" ht="15">
      <c r="A170" s="43"/>
      <c r="B170" s="41" t="s">
        <v>206</v>
      </c>
      <c r="C170" s="39" t="s">
        <v>47</v>
      </c>
      <c r="D170" s="39">
        <v>5</v>
      </c>
      <c r="E170" s="26">
        <v>0.56</v>
      </c>
      <c r="F170" s="4">
        <v>0</v>
      </c>
      <c r="G170" s="5">
        <v>0</v>
      </c>
      <c r="H170" s="44">
        <f t="shared" si="29"/>
        <v>0.56</v>
      </c>
      <c r="I170" s="46">
        <v>0</v>
      </c>
      <c r="J170" s="44">
        <f>2.5*1.05</f>
        <v>2.625</v>
      </c>
      <c r="K170" s="44">
        <f t="shared" si="30"/>
        <v>2.065</v>
      </c>
      <c r="L170" s="26">
        <f t="shared" si="31"/>
        <v>2.065</v>
      </c>
      <c r="M170" s="25" t="s">
        <v>262</v>
      </c>
      <c r="N170" s="10"/>
      <c r="O170" s="9"/>
      <c r="P170" s="30" t="s">
        <v>206</v>
      </c>
      <c r="Q170" s="28" t="s">
        <v>47</v>
      </c>
      <c r="R170" s="28"/>
      <c r="S170" s="26">
        <f t="shared" si="32"/>
        <v>0.56</v>
      </c>
      <c r="T170" s="4">
        <v>0</v>
      </c>
      <c r="U170" s="5">
        <v>0</v>
      </c>
      <c r="V170" s="4">
        <f t="shared" si="33"/>
        <v>0.56</v>
      </c>
      <c r="W170" s="28">
        <v>0</v>
      </c>
      <c r="X170" s="28">
        <v>2.625</v>
      </c>
      <c r="Y170" s="4">
        <f t="shared" si="34"/>
        <v>2.065</v>
      </c>
      <c r="Z170" s="4">
        <f t="shared" si="35"/>
        <v>2.065</v>
      </c>
      <c r="AA170" s="25" t="s">
        <v>262</v>
      </c>
    </row>
    <row r="171" spans="1:27" s="47" customFormat="1" ht="15" customHeight="1">
      <c r="A171" s="43"/>
      <c r="B171" s="41" t="s">
        <v>207</v>
      </c>
      <c r="C171" s="39" t="s">
        <v>71</v>
      </c>
      <c r="D171" s="39">
        <v>8</v>
      </c>
      <c r="E171" s="26">
        <v>1.57</v>
      </c>
      <c r="F171" s="4">
        <v>1.06</v>
      </c>
      <c r="G171" s="5">
        <v>100</v>
      </c>
      <c r="H171" s="44">
        <f t="shared" si="29"/>
        <v>0.51</v>
      </c>
      <c r="I171" s="46">
        <v>0</v>
      </c>
      <c r="J171" s="44">
        <v>4.2</v>
      </c>
      <c r="K171" s="44">
        <f t="shared" si="30"/>
        <v>3.6900000000000004</v>
      </c>
      <c r="L171" s="26">
        <f t="shared" si="31"/>
        <v>3.6900000000000004</v>
      </c>
      <c r="M171" s="25" t="s">
        <v>262</v>
      </c>
      <c r="N171" s="10"/>
      <c r="O171" s="9"/>
      <c r="P171" s="30" t="s">
        <v>207</v>
      </c>
      <c r="Q171" s="28" t="s">
        <v>71</v>
      </c>
      <c r="R171" s="28">
        <v>0.017</v>
      </c>
      <c r="S171" s="26">
        <f t="shared" si="32"/>
        <v>1.587</v>
      </c>
      <c r="T171" s="4">
        <v>1.06</v>
      </c>
      <c r="U171" s="5">
        <v>100</v>
      </c>
      <c r="V171" s="4">
        <f t="shared" si="33"/>
        <v>0.5269999999999999</v>
      </c>
      <c r="W171" s="28">
        <v>0</v>
      </c>
      <c r="X171" s="28">
        <v>4.2</v>
      </c>
      <c r="Y171" s="4">
        <f t="shared" si="34"/>
        <v>3.673</v>
      </c>
      <c r="Z171" s="4">
        <f t="shared" si="35"/>
        <v>3.673</v>
      </c>
      <c r="AA171" s="25" t="s">
        <v>262</v>
      </c>
    </row>
    <row r="172" spans="1:27" s="47" customFormat="1" ht="15" customHeight="1">
      <c r="A172" s="43"/>
      <c r="B172" s="41" t="s">
        <v>208</v>
      </c>
      <c r="C172" s="39" t="s">
        <v>47</v>
      </c>
      <c r="D172" s="39">
        <v>5</v>
      </c>
      <c r="E172" s="26">
        <v>0.44</v>
      </c>
      <c r="F172" s="4">
        <v>0.22</v>
      </c>
      <c r="G172" s="5">
        <v>80</v>
      </c>
      <c r="H172" s="44">
        <f t="shared" si="29"/>
        <v>0.22</v>
      </c>
      <c r="I172" s="46">
        <v>0</v>
      </c>
      <c r="J172" s="44">
        <f>2.5*1.05</f>
        <v>2.625</v>
      </c>
      <c r="K172" s="44">
        <f t="shared" si="30"/>
        <v>2.405</v>
      </c>
      <c r="L172" s="26">
        <f t="shared" si="31"/>
        <v>2.405</v>
      </c>
      <c r="M172" s="25" t="s">
        <v>262</v>
      </c>
      <c r="N172" s="10"/>
      <c r="O172" s="9"/>
      <c r="P172" s="30" t="s">
        <v>208</v>
      </c>
      <c r="Q172" s="28" t="s">
        <v>47</v>
      </c>
      <c r="R172" s="28"/>
      <c r="S172" s="26">
        <f t="shared" si="32"/>
        <v>0.44</v>
      </c>
      <c r="T172" s="4">
        <v>0.22</v>
      </c>
      <c r="U172" s="5">
        <v>80</v>
      </c>
      <c r="V172" s="4">
        <f t="shared" si="33"/>
        <v>0.22</v>
      </c>
      <c r="W172" s="28">
        <v>0</v>
      </c>
      <c r="X172" s="28">
        <v>2.625</v>
      </c>
      <c r="Y172" s="4">
        <f t="shared" si="34"/>
        <v>2.405</v>
      </c>
      <c r="Z172" s="4">
        <f t="shared" si="35"/>
        <v>2.405</v>
      </c>
      <c r="AA172" s="25" t="s">
        <v>262</v>
      </c>
    </row>
    <row r="173" spans="1:27" s="47" customFormat="1" ht="15">
      <c r="A173" s="43"/>
      <c r="B173" s="77" t="s">
        <v>209</v>
      </c>
      <c r="C173" s="60" t="s">
        <v>51</v>
      </c>
      <c r="D173" s="60">
        <v>20</v>
      </c>
      <c r="E173" s="62">
        <v>0.67</v>
      </c>
      <c r="F173" s="76">
        <v>0.1</v>
      </c>
      <c r="G173" s="78">
        <v>70</v>
      </c>
      <c r="H173" s="62">
        <f t="shared" si="29"/>
        <v>0.5700000000000001</v>
      </c>
      <c r="I173" s="79">
        <v>0</v>
      </c>
      <c r="J173" s="62">
        <v>10.5</v>
      </c>
      <c r="K173" s="62">
        <f t="shared" si="30"/>
        <v>9.93</v>
      </c>
      <c r="L173" s="62">
        <f t="shared" si="31"/>
        <v>9.93</v>
      </c>
      <c r="M173" s="60" t="s">
        <v>264</v>
      </c>
      <c r="N173" s="10"/>
      <c r="O173" s="9"/>
      <c r="P173" s="77" t="s">
        <v>209</v>
      </c>
      <c r="Q173" s="60" t="s">
        <v>51</v>
      </c>
      <c r="R173" s="60">
        <v>0.051</v>
      </c>
      <c r="S173" s="62">
        <f t="shared" si="32"/>
        <v>0.7210000000000001</v>
      </c>
      <c r="T173" s="76">
        <v>0.1</v>
      </c>
      <c r="U173" s="78">
        <v>70</v>
      </c>
      <c r="V173" s="76">
        <f t="shared" si="33"/>
        <v>0.6210000000000001</v>
      </c>
      <c r="W173" s="60">
        <v>0</v>
      </c>
      <c r="X173" s="60">
        <v>10.5</v>
      </c>
      <c r="Y173" s="76">
        <f t="shared" si="34"/>
        <v>9.879</v>
      </c>
      <c r="Z173" s="76">
        <f>Y173</f>
        <v>9.879</v>
      </c>
      <c r="AA173" s="60" t="s">
        <v>264</v>
      </c>
    </row>
    <row r="174" spans="1:27" s="47" customFormat="1" ht="15" customHeight="1">
      <c r="A174" s="43"/>
      <c r="B174" s="41" t="s">
        <v>210</v>
      </c>
      <c r="C174" s="39" t="s">
        <v>129</v>
      </c>
      <c r="D174" s="39">
        <v>3.2</v>
      </c>
      <c r="E174" s="29">
        <v>0.96</v>
      </c>
      <c r="F174" s="4">
        <v>0.1</v>
      </c>
      <c r="G174" s="5">
        <v>70</v>
      </c>
      <c r="H174" s="44">
        <f t="shared" si="29"/>
        <v>0.86</v>
      </c>
      <c r="I174" s="46">
        <v>0</v>
      </c>
      <c r="J174" s="44">
        <f>1.6*1.05</f>
        <v>1.6800000000000002</v>
      </c>
      <c r="K174" s="44">
        <f t="shared" si="30"/>
        <v>0.8200000000000002</v>
      </c>
      <c r="L174" s="26">
        <f t="shared" si="31"/>
        <v>0.8200000000000002</v>
      </c>
      <c r="M174" s="25" t="s">
        <v>262</v>
      </c>
      <c r="N174" s="10"/>
      <c r="O174" s="9"/>
      <c r="P174" s="30" t="s">
        <v>210</v>
      </c>
      <c r="Q174" s="28" t="s">
        <v>129</v>
      </c>
      <c r="R174" s="28">
        <v>0.007</v>
      </c>
      <c r="S174" s="26">
        <f t="shared" si="32"/>
        <v>0.967</v>
      </c>
      <c r="T174" s="4">
        <v>0.1</v>
      </c>
      <c r="U174" s="5">
        <v>70</v>
      </c>
      <c r="V174" s="4">
        <f t="shared" si="33"/>
        <v>0.867</v>
      </c>
      <c r="W174" s="28">
        <v>0</v>
      </c>
      <c r="X174" s="28">
        <v>1.6800000000000002</v>
      </c>
      <c r="Y174" s="4">
        <f t="shared" si="34"/>
        <v>0.8130000000000002</v>
      </c>
      <c r="Z174" s="4">
        <f t="shared" si="35"/>
        <v>0.8130000000000002</v>
      </c>
      <c r="AA174" s="25" t="s">
        <v>262</v>
      </c>
    </row>
    <row r="175" spans="1:27" s="47" customFormat="1" ht="15" customHeight="1">
      <c r="A175" s="50"/>
      <c r="B175" s="81" t="s">
        <v>270</v>
      </c>
      <c r="C175" s="60" t="s">
        <v>51</v>
      </c>
      <c r="D175" s="75"/>
      <c r="E175" s="76">
        <v>0.1</v>
      </c>
      <c r="F175" s="76">
        <v>0</v>
      </c>
      <c r="G175" s="78">
        <v>0</v>
      </c>
      <c r="H175" s="62">
        <f t="shared" si="29"/>
        <v>0.1</v>
      </c>
      <c r="I175" s="79">
        <v>0</v>
      </c>
      <c r="J175" s="62">
        <f>10*1.05</f>
        <v>10.5</v>
      </c>
      <c r="K175" s="62">
        <f>J175-I175-H175</f>
        <v>10.4</v>
      </c>
      <c r="L175" s="62">
        <f>K175</f>
        <v>10.4</v>
      </c>
      <c r="M175" s="60" t="s">
        <v>264</v>
      </c>
      <c r="N175" s="10"/>
      <c r="O175" s="9"/>
      <c r="P175" s="81" t="s">
        <v>270</v>
      </c>
      <c r="Q175" s="60" t="s">
        <v>51</v>
      </c>
      <c r="R175" s="82">
        <f>4.248+1.73+0.175</f>
        <v>6.153</v>
      </c>
      <c r="S175" s="62">
        <f t="shared" si="32"/>
        <v>6.252999999999999</v>
      </c>
      <c r="T175" s="76">
        <v>0</v>
      </c>
      <c r="U175" s="78">
        <v>0</v>
      </c>
      <c r="V175" s="76">
        <f t="shared" si="33"/>
        <v>6.252999999999999</v>
      </c>
      <c r="W175" s="60">
        <v>0</v>
      </c>
      <c r="X175" s="62">
        <f>10*1.05</f>
        <v>10.5</v>
      </c>
      <c r="Y175" s="76">
        <f>X175-W175-V175</f>
        <v>4.247000000000001</v>
      </c>
      <c r="Z175" s="76">
        <f>Y175</f>
        <v>4.247000000000001</v>
      </c>
      <c r="AA175" s="60" t="s">
        <v>264</v>
      </c>
    </row>
    <row r="176" spans="1:27" ht="15" customHeight="1">
      <c r="A176" s="93" t="s">
        <v>242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5"/>
      <c r="O176" s="93" t="s">
        <v>242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5"/>
    </row>
    <row r="177" spans="1:27" ht="15">
      <c r="A177" s="32"/>
      <c r="B177" s="2" t="s">
        <v>211</v>
      </c>
      <c r="C177" s="28" t="s">
        <v>51</v>
      </c>
      <c r="D177" s="28">
        <v>20</v>
      </c>
      <c r="E177" s="26">
        <f>E178+E179</f>
        <v>9.26</v>
      </c>
      <c r="F177" s="29">
        <f>F178+F179</f>
        <v>3.5</v>
      </c>
      <c r="G177" s="29"/>
      <c r="H177" s="26">
        <f>E177-F177</f>
        <v>5.76</v>
      </c>
      <c r="I177" s="7">
        <v>0</v>
      </c>
      <c r="J177" s="26">
        <v>10.5</v>
      </c>
      <c r="K177" s="26">
        <f>J177-I177-H177</f>
        <v>4.74</v>
      </c>
      <c r="L177" s="85">
        <f>MIN(K177:K179)</f>
        <v>4.71</v>
      </c>
      <c r="M177" s="85" t="s">
        <v>264</v>
      </c>
      <c r="O177" s="9"/>
      <c r="P177" s="2" t="s">
        <v>211</v>
      </c>
      <c r="Q177" s="28" t="s">
        <v>51</v>
      </c>
      <c r="R177" s="28">
        <f>R178+R179</f>
        <v>2.016</v>
      </c>
      <c r="S177" s="26">
        <f>S178+S179</f>
        <v>11.276</v>
      </c>
      <c r="T177" s="29">
        <f>T178+T179</f>
        <v>3.5</v>
      </c>
      <c r="U177" s="29"/>
      <c r="V177" s="4">
        <f>S177-T177</f>
        <v>7.776</v>
      </c>
      <c r="W177" s="28">
        <v>0</v>
      </c>
      <c r="X177" s="28">
        <v>10.5</v>
      </c>
      <c r="Y177" s="4">
        <f t="shared" si="34"/>
        <v>2.724</v>
      </c>
      <c r="Z177" s="85">
        <f>MIN(Y177:Y179)</f>
        <v>2.724</v>
      </c>
      <c r="AA177" s="85" t="s">
        <v>264</v>
      </c>
    </row>
    <row r="178" spans="1:27" ht="15" customHeight="1">
      <c r="A178" s="32"/>
      <c r="B178" s="28" t="s">
        <v>13</v>
      </c>
      <c r="C178" s="28" t="s">
        <v>51</v>
      </c>
      <c r="D178" s="28"/>
      <c r="E178" s="26">
        <v>3.47</v>
      </c>
      <c r="F178" s="29">
        <v>3.5</v>
      </c>
      <c r="G178" s="29">
        <v>30</v>
      </c>
      <c r="H178" s="26">
        <f aca="true" t="shared" si="36" ref="H178:H241">E178-F178</f>
        <v>-0.029999999999999805</v>
      </c>
      <c r="I178" s="7">
        <v>0</v>
      </c>
      <c r="J178" s="26">
        <v>10.5</v>
      </c>
      <c r="K178" s="26">
        <f aca="true" t="shared" si="37" ref="K178:K241">J178-I178-H178</f>
        <v>10.53</v>
      </c>
      <c r="L178" s="85"/>
      <c r="M178" s="85"/>
      <c r="O178" s="9"/>
      <c r="P178" s="28" t="s">
        <v>13</v>
      </c>
      <c r="Q178" s="28" t="s">
        <v>51</v>
      </c>
      <c r="R178" s="28">
        <f>R59+R64+R69+R13+R16</f>
        <v>0.526</v>
      </c>
      <c r="S178" s="26">
        <f>R178+E178</f>
        <v>3.9960000000000004</v>
      </c>
      <c r="T178" s="29">
        <v>3.5</v>
      </c>
      <c r="U178" s="29">
        <v>30</v>
      </c>
      <c r="V178" s="4">
        <f aca="true" t="shared" si="38" ref="V178:V241">S178-T178</f>
        <v>0.49600000000000044</v>
      </c>
      <c r="W178" s="28">
        <v>0</v>
      </c>
      <c r="X178" s="28">
        <v>10.5</v>
      </c>
      <c r="Y178" s="4">
        <f t="shared" si="34"/>
        <v>10.004</v>
      </c>
      <c r="Z178" s="85"/>
      <c r="AA178" s="85"/>
    </row>
    <row r="179" spans="1:27" ht="15" customHeight="1">
      <c r="A179" s="32"/>
      <c r="B179" s="28" t="s">
        <v>12</v>
      </c>
      <c r="C179" s="28" t="s">
        <v>51</v>
      </c>
      <c r="D179" s="28"/>
      <c r="E179" s="26">
        <v>5.79</v>
      </c>
      <c r="F179" s="4">
        <v>0</v>
      </c>
      <c r="G179" s="29">
        <v>0</v>
      </c>
      <c r="H179" s="26">
        <f t="shared" si="36"/>
        <v>5.79</v>
      </c>
      <c r="I179" s="7">
        <v>0</v>
      </c>
      <c r="J179" s="26">
        <v>10.5</v>
      </c>
      <c r="K179" s="26">
        <f t="shared" si="37"/>
        <v>4.71</v>
      </c>
      <c r="L179" s="85"/>
      <c r="M179" s="85"/>
      <c r="O179" s="9"/>
      <c r="P179" s="28" t="s">
        <v>12</v>
      </c>
      <c r="Q179" s="28" t="s">
        <v>51</v>
      </c>
      <c r="R179" s="28">
        <v>1.49</v>
      </c>
      <c r="S179" s="26">
        <f>R179+E179</f>
        <v>7.28</v>
      </c>
      <c r="T179" s="4">
        <v>0</v>
      </c>
      <c r="U179" s="29">
        <v>0</v>
      </c>
      <c r="V179" s="4">
        <f t="shared" si="38"/>
        <v>7.28</v>
      </c>
      <c r="W179" s="28">
        <v>0</v>
      </c>
      <c r="X179" s="28">
        <v>10.5</v>
      </c>
      <c r="Y179" s="4">
        <f t="shared" si="34"/>
        <v>3.2199999999999998</v>
      </c>
      <c r="Z179" s="85"/>
      <c r="AA179" s="85"/>
    </row>
    <row r="180" spans="1:27" ht="15">
      <c r="A180" s="32"/>
      <c r="B180" s="2" t="s">
        <v>212</v>
      </c>
      <c r="C180" s="28" t="s">
        <v>39</v>
      </c>
      <c r="D180" s="28">
        <v>16.3</v>
      </c>
      <c r="E180" s="26">
        <f>E181+E182</f>
        <v>6.98</v>
      </c>
      <c r="F180" s="29">
        <f>F181+F182</f>
        <v>4</v>
      </c>
      <c r="G180" s="29"/>
      <c r="H180" s="26">
        <f t="shared" si="36"/>
        <v>2.9800000000000004</v>
      </c>
      <c r="I180" s="7">
        <v>0</v>
      </c>
      <c r="J180" s="26">
        <f>6.3*1.05</f>
        <v>6.615</v>
      </c>
      <c r="K180" s="26">
        <f t="shared" si="37"/>
        <v>3.635</v>
      </c>
      <c r="L180" s="85">
        <f>MIN(K180:K182)</f>
        <v>3.5250000000000004</v>
      </c>
      <c r="M180" s="85" t="s">
        <v>264</v>
      </c>
      <c r="O180" s="9"/>
      <c r="P180" s="2" t="s">
        <v>212</v>
      </c>
      <c r="Q180" s="28" t="s">
        <v>39</v>
      </c>
      <c r="R180" s="4">
        <f>R181+R182</f>
        <v>0.597</v>
      </c>
      <c r="S180" s="26">
        <f>S181+S182</f>
        <v>7.577</v>
      </c>
      <c r="T180" s="4">
        <f>T181+T182</f>
        <v>4</v>
      </c>
      <c r="U180" s="29"/>
      <c r="V180" s="4">
        <f t="shared" si="38"/>
        <v>3.577</v>
      </c>
      <c r="W180" s="28">
        <v>0</v>
      </c>
      <c r="X180" s="28">
        <v>6.615</v>
      </c>
      <c r="Y180" s="4">
        <f t="shared" si="34"/>
        <v>3.0380000000000003</v>
      </c>
      <c r="Z180" s="85">
        <f>MIN(Y180:Y182)</f>
        <v>3.0380000000000003</v>
      </c>
      <c r="AA180" s="85" t="s">
        <v>264</v>
      </c>
    </row>
    <row r="181" spans="1:27" ht="15" customHeight="1">
      <c r="A181" s="32"/>
      <c r="B181" s="28" t="s">
        <v>13</v>
      </c>
      <c r="C181" s="28" t="s">
        <v>39</v>
      </c>
      <c r="D181" s="28"/>
      <c r="E181" s="26">
        <v>3.89</v>
      </c>
      <c r="F181" s="29">
        <v>4</v>
      </c>
      <c r="G181" s="29">
        <v>45</v>
      </c>
      <c r="H181" s="26">
        <f t="shared" si="36"/>
        <v>-0.10999999999999988</v>
      </c>
      <c r="I181" s="7">
        <v>0</v>
      </c>
      <c r="J181" s="26">
        <f>6.3*1.05</f>
        <v>6.615</v>
      </c>
      <c r="K181" s="26">
        <f t="shared" si="37"/>
        <v>6.725</v>
      </c>
      <c r="L181" s="85"/>
      <c r="M181" s="85"/>
      <c r="O181" s="9"/>
      <c r="P181" s="28" t="s">
        <v>13</v>
      </c>
      <c r="Q181" s="28" t="s">
        <v>39</v>
      </c>
      <c r="R181" s="28">
        <f>R12+R9+R83+R81+R66+R67+R78</f>
        <v>0.412</v>
      </c>
      <c r="S181" s="26">
        <f>R181+E181</f>
        <v>4.3020000000000005</v>
      </c>
      <c r="T181" s="29">
        <v>4</v>
      </c>
      <c r="U181" s="29">
        <v>45</v>
      </c>
      <c r="V181" s="4">
        <f t="shared" si="38"/>
        <v>0.3020000000000005</v>
      </c>
      <c r="W181" s="28">
        <v>0</v>
      </c>
      <c r="X181" s="28">
        <v>6.615</v>
      </c>
      <c r="Y181" s="4">
        <f t="shared" si="34"/>
        <v>6.313</v>
      </c>
      <c r="Z181" s="85"/>
      <c r="AA181" s="85"/>
    </row>
    <row r="182" spans="1:27" ht="15" customHeight="1">
      <c r="A182" s="32"/>
      <c r="B182" s="28" t="s">
        <v>12</v>
      </c>
      <c r="C182" s="28" t="s">
        <v>39</v>
      </c>
      <c r="D182" s="28"/>
      <c r="E182" s="26">
        <v>3.09</v>
      </c>
      <c r="F182" s="4">
        <v>0</v>
      </c>
      <c r="G182" s="29">
        <v>0</v>
      </c>
      <c r="H182" s="26">
        <f t="shared" si="36"/>
        <v>3.09</v>
      </c>
      <c r="I182" s="7">
        <v>0</v>
      </c>
      <c r="J182" s="26">
        <f>6.3*1.05</f>
        <v>6.615</v>
      </c>
      <c r="K182" s="26">
        <f t="shared" si="37"/>
        <v>3.5250000000000004</v>
      </c>
      <c r="L182" s="85"/>
      <c r="M182" s="85"/>
      <c r="O182" s="9"/>
      <c r="P182" s="28" t="s">
        <v>12</v>
      </c>
      <c r="Q182" s="28" t="s">
        <v>39</v>
      </c>
      <c r="R182" s="28">
        <v>0.185</v>
      </c>
      <c r="S182" s="26">
        <f>R182+E182</f>
        <v>3.275</v>
      </c>
      <c r="T182" s="4">
        <v>0</v>
      </c>
      <c r="U182" s="29">
        <v>0</v>
      </c>
      <c r="V182" s="4">
        <f t="shared" si="38"/>
        <v>3.275</v>
      </c>
      <c r="W182" s="28">
        <v>0</v>
      </c>
      <c r="X182" s="28">
        <v>6.615</v>
      </c>
      <c r="Y182" s="4">
        <f t="shared" si="34"/>
        <v>3.3400000000000003</v>
      </c>
      <c r="Z182" s="85"/>
      <c r="AA182" s="85"/>
    </row>
    <row r="183" spans="1:27" ht="15" customHeight="1">
      <c r="A183" s="32"/>
      <c r="B183" s="2" t="s">
        <v>213</v>
      </c>
      <c r="C183" s="28" t="s">
        <v>51</v>
      </c>
      <c r="D183" s="28">
        <v>20</v>
      </c>
      <c r="E183" s="26">
        <f>E184+E185</f>
        <v>2.07</v>
      </c>
      <c r="F183" s="29">
        <f>F184+F185</f>
        <v>0.89</v>
      </c>
      <c r="G183" s="29"/>
      <c r="H183" s="26">
        <f t="shared" si="36"/>
        <v>1.1799999999999997</v>
      </c>
      <c r="I183" s="7">
        <v>0</v>
      </c>
      <c r="J183" s="26">
        <v>10.5</v>
      </c>
      <c r="K183" s="26">
        <f t="shared" si="37"/>
        <v>9.32</v>
      </c>
      <c r="L183" s="85">
        <f>MIN(K183:K185)</f>
        <v>9.32</v>
      </c>
      <c r="M183" s="85" t="s">
        <v>264</v>
      </c>
      <c r="O183" s="9"/>
      <c r="P183" s="2" t="s">
        <v>213</v>
      </c>
      <c r="Q183" s="28" t="s">
        <v>51</v>
      </c>
      <c r="R183" s="4">
        <f>R184+R185</f>
        <v>0.172</v>
      </c>
      <c r="S183" s="26">
        <f>S184+S185</f>
        <v>2.242</v>
      </c>
      <c r="T183" s="29">
        <f>T184+T185</f>
        <v>0.89</v>
      </c>
      <c r="U183" s="29"/>
      <c r="V183" s="4">
        <f t="shared" si="38"/>
        <v>1.3519999999999999</v>
      </c>
      <c r="W183" s="28">
        <v>0</v>
      </c>
      <c r="X183" s="28">
        <v>10.5</v>
      </c>
      <c r="Y183" s="4">
        <f t="shared" si="34"/>
        <v>9.148</v>
      </c>
      <c r="Z183" s="85">
        <f>MIN(Y183:Y185)</f>
        <v>9.148</v>
      </c>
      <c r="AA183" s="85" t="s">
        <v>264</v>
      </c>
    </row>
    <row r="184" spans="1:27" ht="15" customHeight="1">
      <c r="A184" s="32"/>
      <c r="B184" s="28" t="s">
        <v>13</v>
      </c>
      <c r="C184" s="28" t="s">
        <v>51</v>
      </c>
      <c r="D184" s="28"/>
      <c r="E184" s="26">
        <v>0</v>
      </c>
      <c r="F184" s="29">
        <v>0</v>
      </c>
      <c r="G184" s="29">
        <v>0</v>
      </c>
      <c r="H184" s="26">
        <f t="shared" si="36"/>
        <v>0</v>
      </c>
      <c r="I184" s="7">
        <v>0</v>
      </c>
      <c r="J184" s="26">
        <v>10.5</v>
      </c>
      <c r="K184" s="26">
        <f t="shared" si="37"/>
        <v>10.5</v>
      </c>
      <c r="L184" s="85"/>
      <c r="M184" s="85"/>
      <c r="O184" s="9"/>
      <c r="P184" s="28" t="s">
        <v>13</v>
      </c>
      <c r="Q184" s="28" t="s">
        <v>51</v>
      </c>
      <c r="R184" s="28"/>
      <c r="S184" s="26">
        <f>R184+E184</f>
        <v>0</v>
      </c>
      <c r="T184" s="29">
        <v>0</v>
      </c>
      <c r="U184" s="29">
        <v>0</v>
      </c>
      <c r="V184" s="4">
        <f t="shared" si="38"/>
        <v>0</v>
      </c>
      <c r="W184" s="28">
        <v>0</v>
      </c>
      <c r="X184" s="28">
        <v>10.5</v>
      </c>
      <c r="Y184" s="4">
        <f t="shared" si="34"/>
        <v>10.5</v>
      </c>
      <c r="Z184" s="85"/>
      <c r="AA184" s="85"/>
    </row>
    <row r="185" spans="1:27" ht="15" customHeight="1">
      <c r="A185" s="32"/>
      <c r="B185" s="28" t="s">
        <v>12</v>
      </c>
      <c r="C185" s="28" t="s">
        <v>51</v>
      </c>
      <c r="D185" s="28"/>
      <c r="E185" s="26">
        <v>2.07</v>
      </c>
      <c r="F185" s="4">
        <v>0.89</v>
      </c>
      <c r="G185" s="29">
        <v>60</v>
      </c>
      <c r="H185" s="26">
        <f t="shared" si="36"/>
        <v>1.1799999999999997</v>
      </c>
      <c r="I185" s="7">
        <v>0</v>
      </c>
      <c r="J185" s="26">
        <v>10.5</v>
      </c>
      <c r="K185" s="26">
        <f t="shared" si="37"/>
        <v>9.32</v>
      </c>
      <c r="L185" s="85"/>
      <c r="M185" s="85"/>
      <c r="O185" s="9"/>
      <c r="P185" s="28" t="s">
        <v>12</v>
      </c>
      <c r="Q185" s="28" t="s">
        <v>51</v>
      </c>
      <c r="R185" s="28">
        <v>0.172</v>
      </c>
      <c r="S185" s="26">
        <f>R185+E185</f>
        <v>2.242</v>
      </c>
      <c r="T185" s="4">
        <v>0.89</v>
      </c>
      <c r="U185" s="29">
        <v>60</v>
      </c>
      <c r="V185" s="4">
        <f t="shared" si="38"/>
        <v>1.3519999999999999</v>
      </c>
      <c r="W185" s="28">
        <v>0</v>
      </c>
      <c r="X185" s="28">
        <v>10.5</v>
      </c>
      <c r="Y185" s="4">
        <f t="shared" si="34"/>
        <v>9.148</v>
      </c>
      <c r="Z185" s="85"/>
      <c r="AA185" s="85"/>
    </row>
    <row r="186" spans="1:27" ht="15">
      <c r="A186" s="32"/>
      <c r="B186" s="59" t="s">
        <v>214</v>
      </c>
      <c r="C186" s="60" t="s">
        <v>51</v>
      </c>
      <c r="D186" s="60">
        <v>20</v>
      </c>
      <c r="E186" s="62">
        <f>E187+E188</f>
        <v>6.220000000000001</v>
      </c>
      <c r="F186" s="63">
        <f>F187+F188</f>
        <v>1.2</v>
      </c>
      <c r="G186" s="63"/>
      <c r="H186" s="62">
        <f t="shared" si="36"/>
        <v>5.0200000000000005</v>
      </c>
      <c r="I186" s="61">
        <v>0</v>
      </c>
      <c r="J186" s="62">
        <v>10.5</v>
      </c>
      <c r="K186" s="62">
        <f t="shared" si="37"/>
        <v>5.4799999999999995</v>
      </c>
      <c r="L186" s="89">
        <f>MIN(K186:K188)</f>
        <v>5.4799999999999995</v>
      </c>
      <c r="M186" s="89" t="s">
        <v>264</v>
      </c>
      <c r="O186" s="9"/>
      <c r="P186" s="59" t="s">
        <v>214</v>
      </c>
      <c r="Q186" s="60" t="s">
        <v>51</v>
      </c>
      <c r="R186" s="76">
        <f>R187+R188</f>
        <v>2.581</v>
      </c>
      <c r="S186" s="62">
        <f>S187+S188</f>
        <v>8.801</v>
      </c>
      <c r="T186" s="63">
        <f>T187+T188</f>
        <v>1.2</v>
      </c>
      <c r="U186" s="63"/>
      <c r="V186" s="76">
        <f t="shared" si="38"/>
        <v>7.601</v>
      </c>
      <c r="W186" s="60">
        <v>0</v>
      </c>
      <c r="X186" s="60">
        <v>10.5</v>
      </c>
      <c r="Y186" s="76">
        <f t="shared" si="34"/>
        <v>2.899</v>
      </c>
      <c r="Z186" s="89">
        <f>MIN(Y186:Y188)</f>
        <v>2.899</v>
      </c>
      <c r="AA186" s="89" t="s">
        <v>264</v>
      </c>
    </row>
    <row r="187" spans="1:27" ht="15" customHeight="1">
      <c r="A187" s="32"/>
      <c r="B187" s="60" t="s">
        <v>13</v>
      </c>
      <c r="C187" s="60" t="s">
        <v>51</v>
      </c>
      <c r="D187" s="60"/>
      <c r="E187" s="62">
        <v>2.37</v>
      </c>
      <c r="F187" s="63">
        <v>1.2</v>
      </c>
      <c r="G187" s="63">
        <v>30</v>
      </c>
      <c r="H187" s="62">
        <f t="shared" si="36"/>
        <v>1.1700000000000002</v>
      </c>
      <c r="I187" s="61">
        <v>0</v>
      </c>
      <c r="J187" s="62">
        <v>10.5</v>
      </c>
      <c r="K187" s="62">
        <f t="shared" si="37"/>
        <v>9.33</v>
      </c>
      <c r="L187" s="89"/>
      <c r="M187" s="89"/>
      <c r="O187" s="9"/>
      <c r="P187" s="60" t="s">
        <v>13</v>
      </c>
      <c r="Q187" s="60" t="s">
        <v>51</v>
      </c>
      <c r="R187" s="60">
        <f>R77+R73+R14+R15</f>
        <v>0.03</v>
      </c>
      <c r="S187" s="62">
        <f>R187+E187</f>
        <v>2.4</v>
      </c>
      <c r="T187" s="63">
        <v>1.2</v>
      </c>
      <c r="U187" s="63">
        <v>30</v>
      </c>
      <c r="V187" s="76">
        <f t="shared" si="38"/>
        <v>1.2</v>
      </c>
      <c r="W187" s="60">
        <v>0</v>
      </c>
      <c r="X187" s="60">
        <v>10.5</v>
      </c>
      <c r="Y187" s="76">
        <f t="shared" si="34"/>
        <v>9.3</v>
      </c>
      <c r="Z187" s="89"/>
      <c r="AA187" s="89"/>
    </row>
    <row r="188" spans="1:27" ht="15" customHeight="1">
      <c r="A188" s="32"/>
      <c r="B188" s="60" t="s">
        <v>12</v>
      </c>
      <c r="C188" s="60" t="s">
        <v>51</v>
      </c>
      <c r="D188" s="60"/>
      <c r="E188" s="62">
        <v>3.85</v>
      </c>
      <c r="F188" s="76">
        <v>0</v>
      </c>
      <c r="G188" s="63">
        <v>0</v>
      </c>
      <c r="H188" s="62">
        <f t="shared" si="36"/>
        <v>3.85</v>
      </c>
      <c r="I188" s="61">
        <v>0</v>
      </c>
      <c r="J188" s="62">
        <v>10.5</v>
      </c>
      <c r="K188" s="62">
        <f t="shared" si="37"/>
        <v>6.65</v>
      </c>
      <c r="L188" s="89"/>
      <c r="M188" s="89"/>
      <c r="O188" s="9"/>
      <c r="P188" s="60" t="s">
        <v>12</v>
      </c>
      <c r="Q188" s="60" t="s">
        <v>51</v>
      </c>
      <c r="R188" s="60">
        <v>2.551</v>
      </c>
      <c r="S188" s="62">
        <f>R188+E188</f>
        <v>6.401</v>
      </c>
      <c r="T188" s="76">
        <v>0</v>
      </c>
      <c r="U188" s="63">
        <v>0</v>
      </c>
      <c r="V188" s="76">
        <f t="shared" si="38"/>
        <v>6.401</v>
      </c>
      <c r="W188" s="60">
        <v>0</v>
      </c>
      <c r="X188" s="60">
        <v>10.5</v>
      </c>
      <c r="Y188" s="76">
        <f t="shared" si="34"/>
        <v>4.099</v>
      </c>
      <c r="Z188" s="89"/>
      <c r="AA188" s="89"/>
    </row>
    <row r="189" spans="1:27" ht="15">
      <c r="A189" s="32"/>
      <c r="B189" s="2" t="s">
        <v>215</v>
      </c>
      <c r="C189" s="28" t="s">
        <v>41</v>
      </c>
      <c r="D189" s="28">
        <v>32</v>
      </c>
      <c r="E189" s="26">
        <f>E190+E191</f>
        <v>10.52</v>
      </c>
      <c r="F189" s="29">
        <f>F190+F191</f>
        <v>7.2</v>
      </c>
      <c r="G189" s="29"/>
      <c r="H189" s="26">
        <f>E189-F189</f>
        <v>3.3199999999999994</v>
      </c>
      <c r="I189" s="7">
        <v>0</v>
      </c>
      <c r="J189" s="26">
        <f>16*1.05</f>
        <v>16.8</v>
      </c>
      <c r="K189" s="26">
        <f t="shared" si="37"/>
        <v>13.48</v>
      </c>
      <c r="L189" s="85">
        <f>MIN(K189:K191)</f>
        <v>13.48</v>
      </c>
      <c r="M189" s="85" t="s">
        <v>264</v>
      </c>
      <c r="O189" s="9"/>
      <c r="P189" s="2" t="s">
        <v>215</v>
      </c>
      <c r="Q189" s="28" t="s">
        <v>41</v>
      </c>
      <c r="R189" s="4">
        <f>R190+R191</f>
        <v>3.575</v>
      </c>
      <c r="S189" s="26">
        <f>S190+S191</f>
        <v>14.094999999999999</v>
      </c>
      <c r="T189" s="29">
        <f>T190+T191</f>
        <v>7.2</v>
      </c>
      <c r="U189" s="29"/>
      <c r="V189" s="4">
        <f t="shared" si="38"/>
        <v>6.894999999999999</v>
      </c>
      <c r="W189" s="28">
        <v>0</v>
      </c>
      <c r="X189" s="28">
        <v>16.8</v>
      </c>
      <c r="Y189" s="4">
        <f t="shared" si="34"/>
        <v>9.905000000000001</v>
      </c>
      <c r="Z189" s="85">
        <f>MIN(Y189:Y191)</f>
        <v>9.905000000000001</v>
      </c>
      <c r="AA189" s="85" t="s">
        <v>264</v>
      </c>
    </row>
    <row r="190" spans="1:27" ht="15" customHeight="1">
      <c r="A190" s="32"/>
      <c r="B190" s="28" t="s">
        <v>13</v>
      </c>
      <c r="C190" s="28" t="s">
        <v>41</v>
      </c>
      <c r="D190" s="28"/>
      <c r="E190" s="26">
        <v>6.94</v>
      </c>
      <c r="F190" s="29">
        <v>6</v>
      </c>
      <c r="G190" s="29">
        <v>30</v>
      </c>
      <c r="H190" s="26">
        <f t="shared" si="36"/>
        <v>0.9400000000000004</v>
      </c>
      <c r="I190" s="7">
        <v>0</v>
      </c>
      <c r="J190" s="26">
        <f>16*1.05</f>
        <v>16.8</v>
      </c>
      <c r="K190" s="26">
        <f t="shared" si="37"/>
        <v>15.86</v>
      </c>
      <c r="L190" s="85"/>
      <c r="M190" s="85"/>
      <c r="O190" s="9"/>
      <c r="P190" s="28" t="s">
        <v>13</v>
      </c>
      <c r="Q190" s="28" t="s">
        <v>41</v>
      </c>
      <c r="R190" s="28">
        <f>R68+R71+R76+R57+R79+R65+R74</f>
        <v>2.202</v>
      </c>
      <c r="S190" s="26">
        <f>R190+E190</f>
        <v>9.142</v>
      </c>
      <c r="T190" s="29">
        <v>6</v>
      </c>
      <c r="U190" s="29">
        <v>30</v>
      </c>
      <c r="V190" s="4">
        <f t="shared" si="38"/>
        <v>3.1419999999999995</v>
      </c>
      <c r="W190" s="28">
        <v>0</v>
      </c>
      <c r="X190" s="28">
        <v>16.8</v>
      </c>
      <c r="Y190" s="4">
        <f t="shared" si="34"/>
        <v>13.658000000000001</v>
      </c>
      <c r="Z190" s="85"/>
      <c r="AA190" s="85"/>
    </row>
    <row r="191" spans="1:27" ht="15" customHeight="1">
      <c r="A191" s="32"/>
      <c r="B191" s="28" t="s">
        <v>12</v>
      </c>
      <c r="C191" s="28" t="s">
        <v>41</v>
      </c>
      <c r="D191" s="28"/>
      <c r="E191" s="26">
        <v>3.58</v>
      </c>
      <c r="F191" s="4">
        <v>1.2</v>
      </c>
      <c r="G191" s="29">
        <v>120</v>
      </c>
      <c r="H191" s="26">
        <f t="shared" si="36"/>
        <v>2.38</v>
      </c>
      <c r="I191" s="7">
        <v>0</v>
      </c>
      <c r="J191" s="26">
        <f>16*1.05</f>
        <v>16.8</v>
      </c>
      <c r="K191" s="26">
        <f t="shared" si="37"/>
        <v>14.420000000000002</v>
      </c>
      <c r="L191" s="85"/>
      <c r="M191" s="85"/>
      <c r="O191" s="9"/>
      <c r="P191" s="28" t="s">
        <v>12</v>
      </c>
      <c r="Q191" s="28" t="s">
        <v>41</v>
      </c>
      <c r="R191" s="28">
        <v>1.373</v>
      </c>
      <c r="S191" s="26">
        <f>R191+E191</f>
        <v>4.953</v>
      </c>
      <c r="T191" s="4">
        <v>1.2</v>
      </c>
      <c r="U191" s="29">
        <v>120</v>
      </c>
      <c r="V191" s="4">
        <f t="shared" si="38"/>
        <v>3.753</v>
      </c>
      <c r="W191" s="28">
        <v>0</v>
      </c>
      <c r="X191" s="28">
        <v>16.8</v>
      </c>
      <c r="Y191" s="4">
        <f t="shared" si="34"/>
        <v>13.047</v>
      </c>
      <c r="Z191" s="85"/>
      <c r="AA191" s="85"/>
    </row>
    <row r="192" spans="1:27" ht="15" customHeight="1">
      <c r="A192" s="32"/>
      <c r="B192" s="59" t="s">
        <v>216</v>
      </c>
      <c r="C192" s="60" t="s">
        <v>51</v>
      </c>
      <c r="D192" s="60">
        <v>20</v>
      </c>
      <c r="E192" s="62">
        <f>E193+E194</f>
        <v>7.18</v>
      </c>
      <c r="F192" s="62">
        <f>F193+F194</f>
        <v>4.89</v>
      </c>
      <c r="G192" s="63"/>
      <c r="H192" s="62">
        <f>E192-F192</f>
        <v>2.29</v>
      </c>
      <c r="I192" s="61">
        <v>0</v>
      </c>
      <c r="J192" s="62">
        <v>10.5</v>
      </c>
      <c r="K192" s="62">
        <f t="shared" si="37"/>
        <v>8.21</v>
      </c>
      <c r="L192" s="89">
        <f>MIN(K192:K194)</f>
        <v>8.11</v>
      </c>
      <c r="M192" s="89" t="s">
        <v>264</v>
      </c>
      <c r="O192" s="9"/>
      <c r="P192" s="59" t="s">
        <v>216</v>
      </c>
      <c r="Q192" s="60" t="s">
        <v>51</v>
      </c>
      <c r="R192" s="76">
        <f>R193+R194</f>
        <v>2.629</v>
      </c>
      <c r="S192" s="62">
        <f>S193+S194</f>
        <v>9.809</v>
      </c>
      <c r="T192" s="63">
        <f>T193+T194</f>
        <v>4.89</v>
      </c>
      <c r="U192" s="63"/>
      <c r="V192" s="76">
        <f t="shared" si="38"/>
        <v>4.919</v>
      </c>
      <c r="W192" s="60">
        <v>0</v>
      </c>
      <c r="X192" s="60">
        <v>10.5</v>
      </c>
      <c r="Y192" s="76">
        <f t="shared" si="34"/>
        <v>5.581</v>
      </c>
      <c r="Z192" s="89">
        <f>MIN(Y192:Y194)</f>
        <v>5.581</v>
      </c>
      <c r="AA192" s="89" t="s">
        <v>264</v>
      </c>
    </row>
    <row r="193" spans="1:27" ht="15" customHeight="1">
      <c r="A193" s="32"/>
      <c r="B193" s="60" t="s">
        <v>13</v>
      </c>
      <c r="C193" s="60" t="s">
        <v>51</v>
      </c>
      <c r="D193" s="60"/>
      <c r="E193" s="62">
        <v>3.9</v>
      </c>
      <c r="F193" s="63">
        <v>4</v>
      </c>
      <c r="G193" s="63">
        <v>30</v>
      </c>
      <c r="H193" s="62">
        <f>E193-F193</f>
        <v>-0.10000000000000009</v>
      </c>
      <c r="I193" s="61">
        <v>0</v>
      </c>
      <c r="J193" s="62">
        <v>10.5</v>
      </c>
      <c r="K193" s="62">
        <f t="shared" si="37"/>
        <v>10.6</v>
      </c>
      <c r="L193" s="89"/>
      <c r="M193" s="89"/>
      <c r="O193" s="9"/>
      <c r="P193" s="60" t="s">
        <v>13</v>
      </c>
      <c r="Q193" s="60" t="s">
        <v>51</v>
      </c>
      <c r="R193" s="60">
        <f>2.5+R90+R86+R19</f>
        <v>2.584</v>
      </c>
      <c r="S193" s="62">
        <f>R193+E193</f>
        <v>6.484</v>
      </c>
      <c r="T193" s="63">
        <v>4</v>
      </c>
      <c r="U193" s="63">
        <v>30</v>
      </c>
      <c r="V193" s="76">
        <f t="shared" si="38"/>
        <v>2.484</v>
      </c>
      <c r="W193" s="60">
        <v>0</v>
      </c>
      <c r="X193" s="60">
        <v>10.5</v>
      </c>
      <c r="Y193" s="76">
        <f t="shared" si="34"/>
        <v>8.016</v>
      </c>
      <c r="Z193" s="89"/>
      <c r="AA193" s="89"/>
    </row>
    <row r="194" spans="1:27" ht="15" customHeight="1">
      <c r="A194" s="32"/>
      <c r="B194" s="60" t="s">
        <v>12</v>
      </c>
      <c r="C194" s="60" t="s">
        <v>51</v>
      </c>
      <c r="D194" s="60"/>
      <c r="E194" s="62">
        <v>3.28</v>
      </c>
      <c r="F194" s="76">
        <v>0.89</v>
      </c>
      <c r="G194" s="63">
        <v>120</v>
      </c>
      <c r="H194" s="62">
        <f>E194-F194</f>
        <v>2.3899999999999997</v>
      </c>
      <c r="I194" s="61">
        <v>0</v>
      </c>
      <c r="J194" s="62">
        <v>10.5</v>
      </c>
      <c r="K194" s="62">
        <f t="shared" si="37"/>
        <v>8.11</v>
      </c>
      <c r="L194" s="89"/>
      <c r="M194" s="89"/>
      <c r="O194" s="9"/>
      <c r="P194" s="60" t="s">
        <v>12</v>
      </c>
      <c r="Q194" s="60" t="s">
        <v>51</v>
      </c>
      <c r="R194" s="60">
        <v>0.045</v>
      </c>
      <c r="S194" s="62">
        <f>R194+E194</f>
        <v>3.3249999999999997</v>
      </c>
      <c r="T194" s="76">
        <v>0.89</v>
      </c>
      <c r="U194" s="63">
        <v>120</v>
      </c>
      <c r="V194" s="76">
        <f t="shared" si="38"/>
        <v>2.4349999999999996</v>
      </c>
      <c r="W194" s="60">
        <v>0</v>
      </c>
      <c r="X194" s="60">
        <v>10.5</v>
      </c>
      <c r="Y194" s="76">
        <f t="shared" si="34"/>
        <v>8.065000000000001</v>
      </c>
      <c r="Z194" s="89"/>
      <c r="AA194" s="89"/>
    </row>
    <row r="195" spans="1:27" ht="15">
      <c r="A195" s="32"/>
      <c r="B195" s="1" t="s">
        <v>217</v>
      </c>
      <c r="C195" s="28" t="s">
        <v>41</v>
      </c>
      <c r="D195" s="28">
        <v>32</v>
      </c>
      <c r="E195" s="26">
        <f>E196+E197</f>
        <v>15.920000000000002</v>
      </c>
      <c r="F195" s="26">
        <f>F196+F197</f>
        <v>9</v>
      </c>
      <c r="G195" s="29"/>
      <c r="H195" s="26">
        <f t="shared" si="36"/>
        <v>6.920000000000002</v>
      </c>
      <c r="I195" s="7">
        <v>0</v>
      </c>
      <c r="J195" s="26">
        <f>16*1.05</f>
        <v>16.8</v>
      </c>
      <c r="K195" s="26">
        <f t="shared" si="37"/>
        <v>9.879999999999999</v>
      </c>
      <c r="L195" s="85">
        <f>MIN(K195:K197)</f>
        <v>9.879999999999999</v>
      </c>
      <c r="M195" s="85" t="s">
        <v>264</v>
      </c>
      <c r="O195" s="9"/>
      <c r="P195" s="1" t="s">
        <v>217</v>
      </c>
      <c r="Q195" s="28" t="s">
        <v>41</v>
      </c>
      <c r="R195" s="4">
        <f>R196+R197</f>
        <v>1.241</v>
      </c>
      <c r="S195" s="26">
        <f>S196+S197</f>
        <v>17.161</v>
      </c>
      <c r="T195" s="26">
        <f>T196+T197</f>
        <v>9</v>
      </c>
      <c r="U195" s="29"/>
      <c r="V195" s="4">
        <f t="shared" si="38"/>
        <v>8.161000000000001</v>
      </c>
      <c r="W195" s="28">
        <v>0</v>
      </c>
      <c r="X195" s="28">
        <v>16.8</v>
      </c>
      <c r="Y195" s="4">
        <f t="shared" si="34"/>
        <v>8.639</v>
      </c>
      <c r="Z195" s="85">
        <f>MIN(Y195:Y197)</f>
        <v>8.639</v>
      </c>
      <c r="AA195" s="85" t="s">
        <v>264</v>
      </c>
    </row>
    <row r="196" spans="1:27" ht="15" customHeight="1">
      <c r="A196" s="32"/>
      <c r="B196" s="28" t="s">
        <v>13</v>
      </c>
      <c r="C196" s="28" t="s">
        <v>41</v>
      </c>
      <c r="D196" s="28"/>
      <c r="E196" s="26">
        <v>7.2</v>
      </c>
      <c r="F196" s="29">
        <v>6</v>
      </c>
      <c r="G196" s="29">
        <v>60</v>
      </c>
      <c r="H196" s="26">
        <f t="shared" si="36"/>
        <v>1.2000000000000002</v>
      </c>
      <c r="I196" s="7">
        <v>0</v>
      </c>
      <c r="J196" s="26">
        <f>16*1.05</f>
        <v>16.8</v>
      </c>
      <c r="K196" s="26">
        <f t="shared" si="37"/>
        <v>15.600000000000001</v>
      </c>
      <c r="L196" s="85"/>
      <c r="M196" s="85"/>
      <c r="O196" s="9"/>
      <c r="P196" s="28" t="s">
        <v>13</v>
      </c>
      <c r="Q196" s="28" t="s">
        <v>41</v>
      </c>
      <c r="R196" s="28">
        <f>R96+R115+R97+R110</f>
        <v>0.9810000000000001</v>
      </c>
      <c r="S196" s="26">
        <f>R196+E196</f>
        <v>8.181000000000001</v>
      </c>
      <c r="T196" s="29">
        <v>6</v>
      </c>
      <c r="U196" s="29">
        <v>60</v>
      </c>
      <c r="V196" s="4">
        <f t="shared" si="38"/>
        <v>2.181000000000001</v>
      </c>
      <c r="W196" s="28">
        <v>0</v>
      </c>
      <c r="X196" s="28">
        <v>16.8</v>
      </c>
      <c r="Y196" s="4">
        <f t="shared" si="34"/>
        <v>14.619</v>
      </c>
      <c r="Z196" s="85"/>
      <c r="AA196" s="85"/>
    </row>
    <row r="197" spans="1:27" ht="15" customHeight="1">
      <c r="A197" s="32"/>
      <c r="B197" s="28" t="s">
        <v>12</v>
      </c>
      <c r="C197" s="28" t="s">
        <v>41</v>
      </c>
      <c r="D197" s="28"/>
      <c r="E197" s="26">
        <v>8.72</v>
      </c>
      <c r="F197" s="4">
        <v>3</v>
      </c>
      <c r="G197" s="29">
        <v>120</v>
      </c>
      <c r="H197" s="26">
        <f t="shared" si="36"/>
        <v>5.720000000000001</v>
      </c>
      <c r="I197" s="7">
        <v>0</v>
      </c>
      <c r="J197" s="26">
        <f>16*1.05</f>
        <v>16.8</v>
      </c>
      <c r="K197" s="26">
        <f t="shared" si="37"/>
        <v>11.08</v>
      </c>
      <c r="L197" s="85"/>
      <c r="M197" s="85"/>
      <c r="O197" s="9"/>
      <c r="P197" s="28" t="s">
        <v>12</v>
      </c>
      <c r="Q197" s="28" t="s">
        <v>41</v>
      </c>
      <c r="R197" s="28">
        <v>0.26</v>
      </c>
      <c r="S197" s="26">
        <f>R197+E197</f>
        <v>8.98</v>
      </c>
      <c r="T197" s="4">
        <v>3</v>
      </c>
      <c r="U197" s="29">
        <v>120</v>
      </c>
      <c r="V197" s="4">
        <f t="shared" si="38"/>
        <v>5.98</v>
      </c>
      <c r="W197" s="28">
        <v>0</v>
      </c>
      <c r="X197" s="28">
        <v>16.8</v>
      </c>
      <c r="Y197" s="4">
        <f t="shared" si="34"/>
        <v>10.82</v>
      </c>
      <c r="Z197" s="85"/>
      <c r="AA197" s="85"/>
    </row>
    <row r="198" spans="1:27" ht="30">
      <c r="A198" s="32"/>
      <c r="B198" s="1" t="s">
        <v>218</v>
      </c>
      <c r="C198" s="28" t="s">
        <v>41</v>
      </c>
      <c r="D198" s="28">
        <v>32</v>
      </c>
      <c r="E198" s="26">
        <f>E199+E200</f>
        <v>7.58</v>
      </c>
      <c r="F198" s="29">
        <f>F199+F200</f>
        <v>4.5</v>
      </c>
      <c r="G198" s="29"/>
      <c r="H198" s="26">
        <f t="shared" si="36"/>
        <v>3.08</v>
      </c>
      <c r="I198" s="7">
        <v>0</v>
      </c>
      <c r="J198" s="26">
        <v>16.8</v>
      </c>
      <c r="K198" s="26">
        <f t="shared" si="37"/>
        <v>13.72</v>
      </c>
      <c r="L198" s="85">
        <f>MIN(K198:K200)</f>
        <v>13.72</v>
      </c>
      <c r="M198" s="85" t="s">
        <v>264</v>
      </c>
      <c r="O198" s="9"/>
      <c r="P198" s="1" t="s">
        <v>218</v>
      </c>
      <c r="Q198" s="28" t="s">
        <v>41</v>
      </c>
      <c r="R198" s="4">
        <f>R199+R200</f>
        <v>0.85</v>
      </c>
      <c r="S198" s="26">
        <f>S199+S200</f>
        <v>8.43</v>
      </c>
      <c r="T198" s="29">
        <f>T199+T200</f>
        <v>4.5</v>
      </c>
      <c r="U198" s="29"/>
      <c r="V198" s="4">
        <f t="shared" si="38"/>
        <v>3.9299999999999997</v>
      </c>
      <c r="W198" s="28">
        <v>0</v>
      </c>
      <c r="X198" s="28">
        <v>16.8</v>
      </c>
      <c r="Y198" s="4">
        <f t="shared" si="34"/>
        <v>12.870000000000001</v>
      </c>
      <c r="Z198" s="85">
        <f>MIN(Y198:Y200)</f>
        <v>12.870000000000001</v>
      </c>
      <c r="AA198" s="85" t="s">
        <v>264</v>
      </c>
    </row>
    <row r="199" spans="1:27" ht="15" customHeight="1">
      <c r="A199" s="32"/>
      <c r="B199" s="28" t="s">
        <v>13</v>
      </c>
      <c r="C199" s="28" t="s">
        <v>41</v>
      </c>
      <c r="D199" s="28"/>
      <c r="E199" s="26">
        <v>3.4</v>
      </c>
      <c r="F199" s="29">
        <v>2.5</v>
      </c>
      <c r="G199" s="29">
        <v>20</v>
      </c>
      <c r="H199" s="26">
        <f t="shared" si="36"/>
        <v>0.8999999999999999</v>
      </c>
      <c r="I199" s="7">
        <v>0</v>
      </c>
      <c r="J199" s="26">
        <v>16.8</v>
      </c>
      <c r="K199" s="26">
        <f t="shared" si="37"/>
        <v>15.9</v>
      </c>
      <c r="L199" s="85"/>
      <c r="M199" s="85"/>
      <c r="O199" s="9"/>
      <c r="P199" s="28" t="s">
        <v>13</v>
      </c>
      <c r="Q199" s="28" t="s">
        <v>41</v>
      </c>
      <c r="R199" s="28">
        <f>R21+R105+R98+R119+R95</f>
        <v>0.768</v>
      </c>
      <c r="S199" s="26">
        <f>R199+E199</f>
        <v>4.168</v>
      </c>
      <c r="T199" s="29">
        <v>2.5</v>
      </c>
      <c r="U199" s="29">
        <v>20</v>
      </c>
      <c r="V199" s="4">
        <f t="shared" si="38"/>
        <v>1.6680000000000001</v>
      </c>
      <c r="W199" s="28">
        <v>0</v>
      </c>
      <c r="X199" s="28">
        <v>16.8</v>
      </c>
      <c r="Y199" s="4">
        <f t="shared" si="34"/>
        <v>15.132000000000001</v>
      </c>
      <c r="Z199" s="85"/>
      <c r="AA199" s="85"/>
    </row>
    <row r="200" spans="1:27" ht="15">
      <c r="A200" s="32"/>
      <c r="B200" s="28" t="s">
        <v>12</v>
      </c>
      <c r="C200" s="28" t="s">
        <v>41</v>
      </c>
      <c r="D200" s="28"/>
      <c r="E200" s="26">
        <v>4.18</v>
      </c>
      <c r="F200" s="4">
        <v>2</v>
      </c>
      <c r="G200" s="29">
        <v>100</v>
      </c>
      <c r="H200" s="26">
        <f t="shared" si="36"/>
        <v>2.1799999999999997</v>
      </c>
      <c r="I200" s="7">
        <v>0</v>
      </c>
      <c r="J200" s="26">
        <v>16.8</v>
      </c>
      <c r="K200" s="26">
        <f t="shared" si="37"/>
        <v>14.620000000000001</v>
      </c>
      <c r="L200" s="85"/>
      <c r="M200" s="85"/>
      <c r="O200" s="9"/>
      <c r="P200" s="28" t="s">
        <v>12</v>
      </c>
      <c r="Q200" s="28" t="s">
        <v>41</v>
      </c>
      <c r="R200" s="28">
        <v>0.082</v>
      </c>
      <c r="S200" s="26">
        <f>R200+E200</f>
        <v>4.262</v>
      </c>
      <c r="T200" s="4">
        <v>2</v>
      </c>
      <c r="U200" s="29">
        <v>100</v>
      </c>
      <c r="V200" s="4">
        <f t="shared" si="38"/>
        <v>2.2619999999999996</v>
      </c>
      <c r="W200" s="28">
        <v>0</v>
      </c>
      <c r="X200" s="28">
        <v>16.8</v>
      </c>
      <c r="Y200" s="4">
        <f t="shared" si="34"/>
        <v>14.538</v>
      </c>
      <c r="Z200" s="85"/>
      <c r="AA200" s="85"/>
    </row>
    <row r="201" spans="1:27" ht="28.5" customHeight="1">
      <c r="A201" s="32"/>
      <c r="B201" s="1" t="s">
        <v>219</v>
      </c>
      <c r="C201" s="28" t="s">
        <v>41</v>
      </c>
      <c r="D201" s="28">
        <v>32</v>
      </c>
      <c r="E201" s="26">
        <f>E202+E203</f>
        <v>4.81</v>
      </c>
      <c r="F201" s="29">
        <f>F202+F203</f>
        <v>3.2</v>
      </c>
      <c r="G201" s="29"/>
      <c r="H201" s="26">
        <f t="shared" si="36"/>
        <v>1.6099999999999994</v>
      </c>
      <c r="I201" s="7">
        <v>0</v>
      </c>
      <c r="J201" s="26">
        <v>16.8</v>
      </c>
      <c r="K201" s="26">
        <f t="shared" si="37"/>
        <v>15.190000000000001</v>
      </c>
      <c r="L201" s="85">
        <f>MIN(K201:K203)</f>
        <v>15.190000000000001</v>
      </c>
      <c r="M201" s="85" t="s">
        <v>264</v>
      </c>
      <c r="O201" s="9"/>
      <c r="P201" s="1" t="s">
        <v>219</v>
      </c>
      <c r="Q201" s="28" t="s">
        <v>41</v>
      </c>
      <c r="R201" s="4">
        <f>R202+R203</f>
        <v>0.2755</v>
      </c>
      <c r="S201" s="26">
        <f>S202+S203</f>
        <v>5.0855</v>
      </c>
      <c r="T201" s="29">
        <f>T202+T203</f>
        <v>3.2</v>
      </c>
      <c r="U201" s="29"/>
      <c r="V201" s="4">
        <f t="shared" si="38"/>
        <v>1.8854999999999995</v>
      </c>
      <c r="W201" s="28">
        <v>0</v>
      </c>
      <c r="X201" s="28">
        <v>16.8</v>
      </c>
      <c r="Y201" s="4">
        <f t="shared" si="34"/>
        <v>14.9145</v>
      </c>
      <c r="Z201" s="85">
        <f>MIN(Y201:Y203)</f>
        <v>14.9145</v>
      </c>
      <c r="AA201" s="85" t="s">
        <v>264</v>
      </c>
    </row>
    <row r="202" spans="1:27" ht="15" customHeight="1">
      <c r="A202" s="32"/>
      <c r="B202" s="28" t="s">
        <v>13</v>
      </c>
      <c r="C202" s="28" t="s">
        <v>41</v>
      </c>
      <c r="D202" s="28"/>
      <c r="E202" s="26">
        <v>2.51</v>
      </c>
      <c r="F202" s="29">
        <v>2.2</v>
      </c>
      <c r="G202" s="29">
        <v>20</v>
      </c>
      <c r="H202" s="26">
        <f t="shared" si="36"/>
        <v>0.3099999999999996</v>
      </c>
      <c r="I202" s="7">
        <v>0</v>
      </c>
      <c r="J202" s="26">
        <v>16.8</v>
      </c>
      <c r="K202" s="26">
        <f t="shared" si="37"/>
        <v>16.490000000000002</v>
      </c>
      <c r="L202" s="85"/>
      <c r="M202" s="85"/>
      <c r="O202" s="9"/>
      <c r="P202" s="28" t="s">
        <v>13</v>
      </c>
      <c r="Q202" s="28" t="s">
        <v>41</v>
      </c>
      <c r="R202" s="28">
        <f>R94+R99+R106/2+R22</f>
        <v>0.2315</v>
      </c>
      <c r="S202" s="26">
        <f>R202+E202</f>
        <v>2.7415</v>
      </c>
      <c r="T202" s="29">
        <v>2.2</v>
      </c>
      <c r="U202" s="29">
        <v>20</v>
      </c>
      <c r="V202" s="4">
        <f t="shared" si="38"/>
        <v>0.5414999999999996</v>
      </c>
      <c r="W202" s="28">
        <v>0</v>
      </c>
      <c r="X202" s="28">
        <v>16.8</v>
      </c>
      <c r="Y202" s="4">
        <f t="shared" si="34"/>
        <v>16.2585</v>
      </c>
      <c r="Z202" s="85"/>
      <c r="AA202" s="85"/>
    </row>
    <row r="203" spans="1:27" ht="15" customHeight="1">
      <c r="A203" s="32"/>
      <c r="B203" s="28" t="s">
        <v>12</v>
      </c>
      <c r="C203" s="28" t="s">
        <v>41</v>
      </c>
      <c r="D203" s="28"/>
      <c r="E203" s="26">
        <v>2.3</v>
      </c>
      <c r="F203" s="4">
        <v>1</v>
      </c>
      <c r="G203" s="29">
        <v>60</v>
      </c>
      <c r="H203" s="26">
        <f t="shared" si="36"/>
        <v>1.2999999999999998</v>
      </c>
      <c r="I203" s="7">
        <v>0</v>
      </c>
      <c r="J203" s="26">
        <v>16.8</v>
      </c>
      <c r="K203" s="26">
        <f t="shared" si="37"/>
        <v>15.5</v>
      </c>
      <c r="L203" s="85"/>
      <c r="M203" s="85"/>
      <c r="O203" s="9"/>
      <c r="P203" s="28" t="s">
        <v>12</v>
      </c>
      <c r="Q203" s="28" t="s">
        <v>41</v>
      </c>
      <c r="R203" s="28">
        <v>0.044</v>
      </c>
      <c r="S203" s="26">
        <f>R203+E203</f>
        <v>2.344</v>
      </c>
      <c r="T203" s="4">
        <v>1</v>
      </c>
      <c r="U203" s="29">
        <v>60</v>
      </c>
      <c r="V203" s="4">
        <f t="shared" si="38"/>
        <v>1.3439999999999999</v>
      </c>
      <c r="W203" s="28">
        <v>0</v>
      </c>
      <c r="X203" s="28">
        <v>16.8</v>
      </c>
      <c r="Y203" s="4">
        <f t="shared" si="34"/>
        <v>15.456000000000001</v>
      </c>
      <c r="Z203" s="85"/>
      <c r="AA203" s="85"/>
    </row>
    <row r="204" spans="1:27" ht="15">
      <c r="A204" s="32"/>
      <c r="B204" s="1" t="s">
        <v>220</v>
      </c>
      <c r="C204" s="28" t="s">
        <v>41</v>
      </c>
      <c r="D204" s="28">
        <v>32</v>
      </c>
      <c r="E204" s="26">
        <f>E205+E206</f>
        <v>5.6</v>
      </c>
      <c r="F204" s="29">
        <f>F205+F206</f>
        <v>3.8</v>
      </c>
      <c r="G204" s="29"/>
      <c r="H204" s="26">
        <f t="shared" si="36"/>
        <v>1.7999999999999998</v>
      </c>
      <c r="I204" s="7">
        <v>0</v>
      </c>
      <c r="J204" s="26">
        <v>16.8</v>
      </c>
      <c r="K204" s="26">
        <f t="shared" si="37"/>
        <v>15</v>
      </c>
      <c r="L204" s="85">
        <f>MIN(K204:K206)</f>
        <v>15</v>
      </c>
      <c r="M204" s="85" t="s">
        <v>264</v>
      </c>
      <c r="O204" s="9"/>
      <c r="P204" s="1" t="s">
        <v>220</v>
      </c>
      <c r="Q204" s="28" t="s">
        <v>41</v>
      </c>
      <c r="R204" s="4">
        <f>R205+R206</f>
        <v>0.124</v>
      </c>
      <c r="S204" s="26">
        <f>S205+S206</f>
        <v>5.723999999999999</v>
      </c>
      <c r="T204" s="29">
        <f>T205+T206</f>
        <v>3.8</v>
      </c>
      <c r="U204" s="29"/>
      <c r="V204" s="4">
        <f t="shared" si="38"/>
        <v>1.9239999999999995</v>
      </c>
      <c r="W204" s="28">
        <v>0</v>
      </c>
      <c r="X204" s="28">
        <v>16.8</v>
      </c>
      <c r="Y204" s="4">
        <f t="shared" si="34"/>
        <v>14.876000000000001</v>
      </c>
      <c r="Z204" s="85">
        <f>MIN(Y204:Y206)</f>
        <v>14.876000000000001</v>
      </c>
      <c r="AA204" s="85" t="s">
        <v>264</v>
      </c>
    </row>
    <row r="205" spans="1:27" ht="15" customHeight="1">
      <c r="A205" s="32"/>
      <c r="B205" s="28" t="s">
        <v>13</v>
      </c>
      <c r="C205" s="28" t="s">
        <v>41</v>
      </c>
      <c r="D205" s="28"/>
      <c r="E205" s="26">
        <v>4.67</v>
      </c>
      <c r="F205" s="29">
        <v>3</v>
      </c>
      <c r="G205" s="29">
        <v>60</v>
      </c>
      <c r="H205" s="26">
        <f t="shared" si="36"/>
        <v>1.67</v>
      </c>
      <c r="I205" s="7">
        <v>0</v>
      </c>
      <c r="J205" s="26">
        <v>16.8</v>
      </c>
      <c r="K205" s="26">
        <f t="shared" si="37"/>
        <v>15.13</v>
      </c>
      <c r="L205" s="85"/>
      <c r="M205" s="85"/>
      <c r="O205" s="9"/>
      <c r="P205" s="28" t="s">
        <v>13</v>
      </c>
      <c r="Q205" s="28" t="s">
        <v>41</v>
      </c>
      <c r="R205" s="28">
        <f>R101+R113+R117+R91+R104+R100</f>
        <v>0.124</v>
      </c>
      <c r="S205" s="26">
        <f>R205+E205</f>
        <v>4.794</v>
      </c>
      <c r="T205" s="29">
        <v>3</v>
      </c>
      <c r="U205" s="29">
        <v>60</v>
      </c>
      <c r="V205" s="4">
        <f t="shared" si="38"/>
        <v>1.7939999999999996</v>
      </c>
      <c r="W205" s="28">
        <v>0</v>
      </c>
      <c r="X205" s="28">
        <v>16.8</v>
      </c>
      <c r="Y205" s="4">
        <f t="shared" si="34"/>
        <v>15.006</v>
      </c>
      <c r="Z205" s="85"/>
      <c r="AA205" s="85"/>
    </row>
    <row r="206" spans="1:27" ht="15" customHeight="1">
      <c r="A206" s="32"/>
      <c r="B206" s="28" t="s">
        <v>12</v>
      </c>
      <c r="C206" s="28" t="s">
        <v>41</v>
      </c>
      <c r="D206" s="28"/>
      <c r="E206" s="26">
        <v>0.93</v>
      </c>
      <c r="F206" s="4">
        <v>0.8</v>
      </c>
      <c r="G206" s="29">
        <v>100</v>
      </c>
      <c r="H206" s="26">
        <f t="shared" si="36"/>
        <v>0.13</v>
      </c>
      <c r="I206" s="7">
        <v>0</v>
      </c>
      <c r="J206" s="26">
        <v>16.8</v>
      </c>
      <c r="K206" s="26">
        <f t="shared" si="37"/>
        <v>16.67</v>
      </c>
      <c r="L206" s="85"/>
      <c r="M206" s="85"/>
      <c r="O206" s="9"/>
      <c r="P206" s="28" t="s">
        <v>12</v>
      </c>
      <c r="Q206" s="28" t="s">
        <v>41</v>
      </c>
      <c r="R206" s="28">
        <v>0</v>
      </c>
      <c r="S206" s="26">
        <f>R206+E206</f>
        <v>0.93</v>
      </c>
      <c r="T206" s="4">
        <v>0.8</v>
      </c>
      <c r="U206" s="29">
        <v>100</v>
      </c>
      <c r="V206" s="4">
        <f t="shared" si="38"/>
        <v>0.13</v>
      </c>
      <c r="W206" s="28">
        <v>0</v>
      </c>
      <c r="X206" s="28">
        <v>16.8</v>
      </c>
      <c r="Y206" s="4">
        <f t="shared" si="34"/>
        <v>16.67</v>
      </c>
      <c r="Z206" s="85"/>
      <c r="AA206" s="85"/>
    </row>
    <row r="207" spans="1:27" ht="15">
      <c r="A207" s="32"/>
      <c r="B207" s="1" t="s">
        <v>221</v>
      </c>
      <c r="C207" s="28" t="s">
        <v>222</v>
      </c>
      <c r="D207" s="28">
        <v>26</v>
      </c>
      <c r="E207" s="26">
        <f>E208+E209</f>
        <v>4.58</v>
      </c>
      <c r="F207" s="29">
        <f>F208+F209</f>
        <v>3</v>
      </c>
      <c r="G207" s="29"/>
      <c r="H207" s="26">
        <f t="shared" si="36"/>
        <v>1.58</v>
      </c>
      <c r="I207" s="7">
        <v>0</v>
      </c>
      <c r="J207" s="26">
        <v>10.5</v>
      </c>
      <c r="K207" s="26">
        <f t="shared" si="37"/>
        <v>8.92</v>
      </c>
      <c r="L207" s="85">
        <f>MIN(K207:K209)</f>
        <v>8.92</v>
      </c>
      <c r="M207" s="85" t="s">
        <v>264</v>
      </c>
      <c r="O207" s="9"/>
      <c r="P207" s="1" t="s">
        <v>221</v>
      </c>
      <c r="Q207" s="28" t="s">
        <v>222</v>
      </c>
      <c r="R207" s="4">
        <f>R208+R209</f>
        <v>0</v>
      </c>
      <c r="S207" s="26">
        <f>S208+S209</f>
        <v>4.58</v>
      </c>
      <c r="T207" s="29">
        <f>T208+T209</f>
        <v>3</v>
      </c>
      <c r="U207" s="29"/>
      <c r="V207" s="4">
        <f t="shared" si="38"/>
        <v>1.58</v>
      </c>
      <c r="W207" s="28">
        <v>0</v>
      </c>
      <c r="X207" s="28">
        <v>10.5</v>
      </c>
      <c r="Y207" s="4">
        <f t="shared" si="34"/>
        <v>8.92</v>
      </c>
      <c r="Z207" s="85">
        <f>MIN(Y207:Y209)</f>
        <v>8.92</v>
      </c>
      <c r="AA207" s="85" t="s">
        <v>264</v>
      </c>
    </row>
    <row r="208" spans="1:27" ht="15" customHeight="1">
      <c r="A208" s="32"/>
      <c r="B208" s="28" t="s">
        <v>13</v>
      </c>
      <c r="C208" s="28" t="s">
        <v>222</v>
      </c>
      <c r="D208" s="28"/>
      <c r="E208" s="26">
        <v>3.37</v>
      </c>
      <c r="F208" s="29">
        <v>3</v>
      </c>
      <c r="G208" s="29">
        <v>60</v>
      </c>
      <c r="H208" s="26">
        <f t="shared" si="36"/>
        <v>0.3700000000000001</v>
      </c>
      <c r="I208" s="7">
        <v>0</v>
      </c>
      <c r="J208" s="26">
        <v>10.5</v>
      </c>
      <c r="K208" s="26">
        <f t="shared" si="37"/>
        <v>10.129999999999999</v>
      </c>
      <c r="L208" s="85"/>
      <c r="M208" s="85"/>
      <c r="O208" s="9"/>
      <c r="P208" s="28" t="s">
        <v>13</v>
      </c>
      <c r="Q208" s="28" t="s">
        <v>222</v>
      </c>
      <c r="R208" s="28">
        <f>R102+R112+R107+R30+R109+R118</f>
        <v>0</v>
      </c>
      <c r="S208" s="26">
        <f>R208+E208</f>
        <v>3.37</v>
      </c>
      <c r="T208" s="29">
        <v>3</v>
      </c>
      <c r="U208" s="29">
        <v>60</v>
      </c>
      <c r="V208" s="4">
        <f t="shared" si="38"/>
        <v>0.3700000000000001</v>
      </c>
      <c r="W208" s="28">
        <v>0</v>
      </c>
      <c r="X208" s="28">
        <v>10.5</v>
      </c>
      <c r="Y208" s="4">
        <f t="shared" si="34"/>
        <v>10.129999999999999</v>
      </c>
      <c r="Z208" s="85"/>
      <c r="AA208" s="85"/>
    </row>
    <row r="209" spans="1:27" ht="15" customHeight="1">
      <c r="A209" s="32"/>
      <c r="B209" s="28" t="s">
        <v>12</v>
      </c>
      <c r="C209" s="28" t="s">
        <v>222</v>
      </c>
      <c r="D209" s="28"/>
      <c r="E209" s="26">
        <v>1.21</v>
      </c>
      <c r="F209" s="4">
        <v>0</v>
      </c>
      <c r="G209" s="29">
        <v>0</v>
      </c>
      <c r="H209" s="26">
        <f t="shared" si="36"/>
        <v>1.21</v>
      </c>
      <c r="I209" s="7">
        <v>0</v>
      </c>
      <c r="J209" s="26">
        <v>10.5</v>
      </c>
      <c r="K209" s="26">
        <f t="shared" si="37"/>
        <v>9.29</v>
      </c>
      <c r="L209" s="85"/>
      <c r="M209" s="85"/>
      <c r="O209" s="9"/>
      <c r="P209" s="28" t="s">
        <v>12</v>
      </c>
      <c r="Q209" s="28" t="s">
        <v>222</v>
      </c>
      <c r="R209" s="28">
        <v>0</v>
      </c>
      <c r="S209" s="26">
        <f>R209+E209</f>
        <v>1.21</v>
      </c>
      <c r="T209" s="4">
        <v>0</v>
      </c>
      <c r="U209" s="29">
        <v>0</v>
      </c>
      <c r="V209" s="4">
        <f t="shared" si="38"/>
        <v>1.21</v>
      </c>
      <c r="W209" s="28">
        <v>0</v>
      </c>
      <c r="X209" s="28">
        <v>10.5</v>
      </c>
      <c r="Y209" s="4">
        <f t="shared" si="34"/>
        <v>9.29</v>
      </c>
      <c r="Z209" s="85"/>
      <c r="AA209" s="85"/>
    </row>
    <row r="210" spans="1:27" ht="15">
      <c r="A210" s="32"/>
      <c r="B210" s="1" t="s">
        <v>223</v>
      </c>
      <c r="C210" s="28" t="s">
        <v>41</v>
      </c>
      <c r="D210" s="28">
        <v>32</v>
      </c>
      <c r="E210" s="26">
        <f>E211+E212</f>
        <v>4.62</v>
      </c>
      <c r="F210" s="29">
        <f>F211+F212</f>
        <v>3</v>
      </c>
      <c r="G210" s="29"/>
      <c r="H210" s="26">
        <f t="shared" si="36"/>
        <v>1.62</v>
      </c>
      <c r="I210" s="7">
        <v>0</v>
      </c>
      <c r="J210" s="26">
        <v>16.8</v>
      </c>
      <c r="K210" s="26">
        <f t="shared" si="37"/>
        <v>15.18</v>
      </c>
      <c r="L210" s="85">
        <f>MIN(K210:K212)</f>
        <v>15.18</v>
      </c>
      <c r="M210" s="85" t="s">
        <v>264</v>
      </c>
      <c r="O210" s="9"/>
      <c r="P210" s="1" t="s">
        <v>223</v>
      </c>
      <c r="Q210" s="28" t="s">
        <v>41</v>
      </c>
      <c r="R210" s="4">
        <f>R211+R212</f>
        <v>0.065</v>
      </c>
      <c r="S210" s="26">
        <f>S211+S212</f>
        <v>4.6850000000000005</v>
      </c>
      <c r="T210" s="29">
        <f>T211+T212</f>
        <v>3</v>
      </c>
      <c r="U210" s="29"/>
      <c r="V210" s="4">
        <f t="shared" si="38"/>
        <v>1.6850000000000005</v>
      </c>
      <c r="W210" s="28">
        <v>0</v>
      </c>
      <c r="X210" s="28">
        <v>16.8</v>
      </c>
      <c r="Y210" s="4">
        <f t="shared" si="34"/>
        <v>15.115</v>
      </c>
      <c r="Z210" s="85">
        <f>MIN(Y210:Y212)</f>
        <v>15.115</v>
      </c>
      <c r="AA210" s="85" t="s">
        <v>264</v>
      </c>
    </row>
    <row r="211" spans="1:27" ht="15" customHeight="1">
      <c r="A211" s="32"/>
      <c r="B211" s="28" t="s">
        <v>13</v>
      </c>
      <c r="C211" s="28" t="s">
        <v>41</v>
      </c>
      <c r="D211" s="28"/>
      <c r="E211" s="26">
        <v>2.74</v>
      </c>
      <c r="F211" s="29">
        <v>2</v>
      </c>
      <c r="G211" s="29">
        <v>60</v>
      </c>
      <c r="H211" s="26">
        <f t="shared" si="36"/>
        <v>0.7400000000000002</v>
      </c>
      <c r="I211" s="7">
        <v>0</v>
      </c>
      <c r="J211" s="26">
        <v>16.8</v>
      </c>
      <c r="K211" s="26">
        <f t="shared" si="37"/>
        <v>16.060000000000002</v>
      </c>
      <c r="L211" s="85"/>
      <c r="M211" s="85"/>
      <c r="O211" s="9"/>
      <c r="P211" s="28" t="s">
        <v>13</v>
      </c>
      <c r="Q211" s="28" t="s">
        <v>41</v>
      </c>
      <c r="R211" s="28">
        <f>R119/2+R116+R20+R107/2</f>
        <v>0.035</v>
      </c>
      <c r="S211" s="26">
        <f>R211+E211</f>
        <v>2.7750000000000004</v>
      </c>
      <c r="T211" s="29">
        <v>2</v>
      </c>
      <c r="U211" s="29">
        <v>60</v>
      </c>
      <c r="V211" s="4">
        <f t="shared" si="38"/>
        <v>0.7750000000000004</v>
      </c>
      <c r="W211" s="28">
        <v>0</v>
      </c>
      <c r="X211" s="28">
        <v>16.8</v>
      </c>
      <c r="Y211" s="4">
        <f t="shared" si="34"/>
        <v>16.025</v>
      </c>
      <c r="Z211" s="85"/>
      <c r="AA211" s="85"/>
    </row>
    <row r="212" spans="1:27" ht="15" customHeight="1">
      <c r="A212" s="32"/>
      <c r="B212" s="28" t="s">
        <v>12</v>
      </c>
      <c r="C212" s="28" t="s">
        <v>41</v>
      </c>
      <c r="D212" s="28"/>
      <c r="E212" s="26">
        <v>1.88</v>
      </c>
      <c r="F212" s="4">
        <v>1</v>
      </c>
      <c r="G212" s="29">
        <v>60</v>
      </c>
      <c r="H212" s="26">
        <f t="shared" si="36"/>
        <v>0.8799999999999999</v>
      </c>
      <c r="I212" s="7">
        <v>0</v>
      </c>
      <c r="J212" s="26">
        <v>16.8</v>
      </c>
      <c r="K212" s="26">
        <f t="shared" si="37"/>
        <v>15.920000000000002</v>
      </c>
      <c r="L212" s="85"/>
      <c r="M212" s="85"/>
      <c r="O212" s="9"/>
      <c r="P212" s="28" t="s">
        <v>12</v>
      </c>
      <c r="Q212" s="28" t="s">
        <v>41</v>
      </c>
      <c r="R212" s="28">
        <v>0.03</v>
      </c>
      <c r="S212" s="26">
        <f>R212+E212</f>
        <v>1.91</v>
      </c>
      <c r="T212" s="4">
        <v>1</v>
      </c>
      <c r="U212" s="29">
        <v>60</v>
      </c>
      <c r="V212" s="4">
        <f t="shared" si="38"/>
        <v>0.9099999999999999</v>
      </c>
      <c r="W212" s="28">
        <v>0</v>
      </c>
      <c r="X212" s="28">
        <v>16.8</v>
      </c>
      <c r="Y212" s="4">
        <f t="shared" si="34"/>
        <v>15.89</v>
      </c>
      <c r="Z212" s="85"/>
      <c r="AA212" s="85"/>
    </row>
    <row r="213" spans="1:27" ht="18.75" customHeight="1">
      <c r="A213" s="32"/>
      <c r="B213" s="1" t="s">
        <v>224</v>
      </c>
      <c r="C213" s="28" t="s">
        <v>41</v>
      </c>
      <c r="D213" s="28">
        <v>32</v>
      </c>
      <c r="E213" s="26">
        <f>E214+E215</f>
        <v>8.46</v>
      </c>
      <c r="F213" s="29">
        <f>F214+F215</f>
        <v>5.5</v>
      </c>
      <c r="G213" s="29"/>
      <c r="H213" s="26">
        <f t="shared" si="36"/>
        <v>2.960000000000001</v>
      </c>
      <c r="I213" s="7">
        <v>0</v>
      </c>
      <c r="J213" s="26">
        <v>16.8</v>
      </c>
      <c r="K213" s="26">
        <f t="shared" si="37"/>
        <v>13.84</v>
      </c>
      <c r="L213" s="85">
        <f>MIN(K213:K215)</f>
        <v>13.84</v>
      </c>
      <c r="M213" s="85" t="s">
        <v>264</v>
      </c>
      <c r="O213" s="9"/>
      <c r="P213" s="1" t="s">
        <v>224</v>
      </c>
      <c r="Q213" s="28" t="s">
        <v>41</v>
      </c>
      <c r="R213" s="4">
        <f>R214+R215</f>
        <v>0.865</v>
      </c>
      <c r="S213" s="26">
        <f>S214+S215</f>
        <v>9.325</v>
      </c>
      <c r="T213" s="29">
        <f>T214+T215</f>
        <v>5.5</v>
      </c>
      <c r="U213" s="29"/>
      <c r="V213" s="4">
        <f t="shared" si="38"/>
        <v>3.8249999999999993</v>
      </c>
      <c r="W213" s="28">
        <v>0</v>
      </c>
      <c r="X213" s="28">
        <v>16.8</v>
      </c>
      <c r="Y213" s="4">
        <f t="shared" si="34"/>
        <v>12.975000000000001</v>
      </c>
      <c r="Z213" s="85">
        <f>MIN(Y213:Y215)</f>
        <v>12.975000000000001</v>
      </c>
      <c r="AA213" s="85" t="s">
        <v>264</v>
      </c>
    </row>
    <row r="214" spans="1:27" ht="15" customHeight="1">
      <c r="A214" s="32"/>
      <c r="B214" s="28" t="s">
        <v>13</v>
      </c>
      <c r="C214" s="28" t="s">
        <v>41</v>
      </c>
      <c r="D214" s="28"/>
      <c r="E214" s="26">
        <v>6.34</v>
      </c>
      <c r="F214" s="29">
        <v>4.5</v>
      </c>
      <c r="G214" s="29">
        <v>60</v>
      </c>
      <c r="H214" s="26">
        <f t="shared" si="36"/>
        <v>1.8399999999999999</v>
      </c>
      <c r="I214" s="7">
        <v>0</v>
      </c>
      <c r="J214" s="26">
        <v>16.8</v>
      </c>
      <c r="K214" s="26">
        <f t="shared" si="37"/>
        <v>14.96</v>
      </c>
      <c r="L214" s="85"/>
      <c r="M214" s="85"/>
      <c r="O214" s="9"/>
      <c r="P214" s="28" t="s">
        <v>13</v>
      </c>
      <c r="Q214" s="28" t="s">
        <v>41</v>
      </c>
      <c r="R214" s="28">
        <f>R93+R92+R103+R114</f>
        <v>0.72</v>
      </c>
      <c r="S214" s="26">
        <f>R214+E214</f>
        <v>7.06</v>
      </c>
      <c r="T214" s="29">
        <v>4.5</v>
      </c>
      <c r="U214" s="29">
        <v>60</v>
      </c>
      <c r="V214" s="4">
        <f t="shared" si="38"/>
        <v>2.5599999999999996</v>
      </c>
      <c r="W214" s="28">
        <v>0</v>
      </c>
      <c r="X214" s="28">
        <v>16.8</v>
      </c>
      <c r="Y214" s="4">
        <f t="shared" si="34"/>
        <v>14.240000000000002</v>
      </c>
      <c r="Z214" s="85"/>
      <c r="AA214" s="85"/>
    </row>
    <row r="215" spans="1:27" ht="15" customHeight="1">
      <c r="A215" s="32"/>
      <c r="B215" s="28" t="s">
        <v>12</v>
      </c>
      <c r="C215" s="28" t="s">
        <v>41</v>
      </c>
      <c r="D215" s="28"/>
      <c r="E215" s="26">
        <v>2.12</v>
      </c>
      <c r="F215" s="4">
        <v>1</v>
      </c>
      <c r="G215" s="29">
        <v>60</v>
      </c>
      <c r="H215" s="26">
        <f t="shared" si="36"/>
        <v>1.12</v>
      </c>
      <c r="I215" s="7">
        <v>0</v>
      </c>
      <c r="J215" s="26">
        <v>16.8</v>
      </c>
      <c r="K215" s="26">
        <f t="shared" si="37"/>
        <v>15.68</v>
      </c>
      <c r="L215" s="85"/>
      <c r="M215" s="85"/>
      <c r="O215" s="9"/>
      <c r="P215" s="28" t="s">
        <v>12</v>
      </c>
      <c r="Q215" s="28" t="s">
        <v>41</v>
      </c>
      <c r="R215" s="28">
        <v>0.145</v>
      </c>
      <c r="S215" s="26">
        <f>R215+E215</f>
        <v>2.265</v>
      </c>
      <c r="T215" s="4">
        <v>1</v>
      </c>
      <c r="U215" s="29">
        <v>60</v>
      </c>
      <c r="V215" s="4">
        <f t="shared" si="38"/>
        <v>1.2650000000000001</v>
      </c>
      <c r="W215" s="28">
        <v>0</v>
      </c>
      <c r="X215" s="28">
        <v>16.8</v>
      </c>
      <c r="Y215" s="4">
        <f t="shared" si="34"/>
        <v>15.535</v>
      </c>
      <c r="Z215" s="85"/>
      <c r="AA215" s="85"/>
    </row>
    <row r="216" spans="1:27" s="47" customFormat="1" ht="15">
      <c r="A216" s="43"/>
      <c r="B216" s="30" t="s">
        <v>225</v>
      </c>
      <c r="C216" s="39" t="s">
        <v>226</v>
      </c>
      <c r="D216" s="39">
        <v>55</v>
      </c>
      <c r="E216" s="26">
        <f>E217+E218</f>
        <v>36.17</v>
      </c>
      <c r="F216" s="29">
        <f>F217+F218</f>
        <v>0.5</v>
      </c>
      <c r="G216" s="29"/>
      <c r="H216" s="26">
        <f t="shared" si="36"/>
        <v>35.67</v>
      </c>
      <c r="I216" s="7">
        <v>1</v>
      </c>
      <c r="J216" s="44">
        <v>31.5</v>
      </c>
      <c r="K216" s="44">
        <f t="shared" si="37"/>
        <v>-5.170000000000002</v>
      </c>
      <c r="L216" s="85">
        <f>MIN(K216:K218)</f>
        <v>-5.170000000000002</v>
      </c>
      <c r="M216" s="85" t="s">
        <v>263</v>
      </c>
      <c r="N216" s="10"/>
      <c r="O216" s="9"/>
      <c r="P216" s="30" t="s">
        <v>225</v>
      </c>
      <c r="Q216" s="28" t="s">
        <v>226</v>
      </c>
      <c r="R216" s="4">
        <f>R217+R218</f>
        <v>11.583</v>
      </c>
      <c r="S216" s="26">
        <f>S217+S218</f>
        <v>47.753</v>
      </c>
      <c r="T216" s="29">
        <f>T217+T218</f>
        <v>0.5</v>
      </c>
      <c r="U216" s="29"/>
      <c r="V216" s="4">
        <f t="shared" si="38"/>
        <v>47.253</v>
      </c>
      <c r="W216" s="28">
        <v>1</v>
      </c>
      <c r="X216" s="28">
        <v>31.5</v>
      </c>
      <c r="Y216" s="4">
        <f t="shared" si="34"/>
        <v>-16.753</v>
      </c>
      <c r="Z216" s="85">
        <f>MIN(Y216:Y218)</f>
        <v>-16.753</v>
      </c>
      <c r="AA216" s="85" t="s">
        <v>263</v>
      </c>
    </row>
    <row r="217" spans="1:27" ht="15" customHeight="1">
      <c r="A217" s="32"/>
      <c r="B217" s="28" t="s">
        <v>13</v>
      </c>
      <c r="C217" s="28" t="s">
        <v>226</v>
      </c>
      <c r="D217" s="28"/>
      <c r="E217" s="26">
        <v>9.37</v>
      </c>
      <c r="F217" s="29">
        <v>0</v>
      </c>
      <c r="G217" s="29">
        <v>0</v>
      </c>
      <c r="H217" s="26">
        <f t="shared" si="36"/>
        <v>9.37</v>
      </c>
      <c r="I217" s="7">
        <v>0</v>
      </c>
      <c r="J217" s="26">
        <v>31.5</v>
      </c>
      <c r="K217" s="26">
        <f t="shared" si="37"/>
        <v>22.130000000000003</v>
      </c>
      <c r="L217" s="85"/>
      <c r="M217" s="85"/>
      <c r="O217" s="9"/>
      <c r="P217" s="28" t="s">
        <v>13</v>
      </c>
      <c r="Q217" s="28" t="s">
        <v>226</v>
      </c>
      <c r="R217" s="28">
        <v>10.4</v>
      </c>
      <c r="S217" s="26">
        <f>R217+E217</f>
        <v>19.77</v>
      </c>
      <c r="T217" s="29">
        <v>0</v>
      </c>
      <c r="U217" s="29">
        <v>0</v>
      </c>
      <c r="V217" s="4">
        <f t="shared" si="38"/>
        <v>19.77</v>
      </c>
      <c r="W217" s="28">
        <v>0</v>
      </c>
      <c r="X217" s="28">
        <v>31.5</v>
      </c>
      <c r="Y217" s="4">
        <f t="shared" si="34"/>
        <v>11.73</v>
      </c>
      <c r="Z217" s="85"/>
      <c r="AA217" s="85"/>
    </row>
    <row r="218" spans="1:27" ht="15" customHeight="1">
      <c r="A218" s="32"/>
      <c r="B218" s="28" t="s">
        <v>12</v>
      </c>
      <c r="C218" s="28" t="s">
        <v>226</v>
      </c>
      <c r="D218" s="28"/>
      <c r="E218" s="26">
        <v>26.8</v>
      </c>
      <c r="F218" s="4">
        <v>0.5</v>
      </c>
      <c r="G218" s="5">
        <v>40</v>
      </c>
      <c r="H218" s="26">
        <f t="shared" si="36"/>
        <v>26.3</v>
      </c>
      <c r="I218" s="7">
        <v>1</v>
      </c>
      <c r="J218" s="26">
        <v>31.5</v>
      </c>
      <c r="K218" s="26">
        <f t="shared" si="37"/>
        <v>4.199999999999999</v>
      </c>
      <c r="L218" s="85"/>
      <c r="M218" s="85"/>
      <c r="O218" s="9"/>
      <c r="P218" s="28" t="s">
        <v>12</v>
      </c>
      <c r="Q218" s="28" t="s">
        <v>226</v>
      </c>
      <c r="R218" s="28">
        <v>1.183</v>
      </c>
      <c r="S218" s="26">
        <f>R218+E218</f>
        <v>27.983</v>
      </c>
      <c r="T218" s="4">
        <v>0.5</v>
      </c>
      <c r="U218" s="5">
        <v>40</v>
      </c>
      <c r="V218" s="4">
        <f t="shared" si="38"/>
        <v>27.483</v>
      </c>
      <c r="W218" s="28">
        <v>1</v>
      </c>
      <c r="X218" s="28">
        <v>31.5</v>
      </c>
      <c r="Y218" s="4">
        <f t="shared" si="34"/>
        <v>3.0169999999999995</v>
      </c>
      <c r="Z218" s="85"/>
      <c r="AA218" s="85"/>
    </row>
    <row r="219" spans="1:27" ht="15" customHeight="1">
      <c r="A219" s="32"/>
      <c r="B219" s="30" t="s">
        <v>227</v>
      </c>
      <c r="C219" s="28" t="s">
        <v>245</v>
      </c>
      <c r="D219" s="28">
        <v>115</v>
      </c>
      <c r="E219" s="26">
        <f>E220+E221</f>
        <v>47.33</v>
      </c>
      <c r="F219" s="29">
        <f>F220+F221</f>
        <v>0</v>
      </c>
      <c r="G219" s="29"/>
      <c r="H219" s="26">
        <f t="shared" si="36"/>
        <v>47.33</v>
      </c>
      <c r="I219" s="7">
        <v>0</v>
      </c>
      <c r="J219" s="26">
        <f>52*1.05</f>
        <v>54.6</v>
      </c>
      <c r="K219" s="26">
        <f t="shared" si="37"/>
        <v>7.270000000000003</v>
      </c>
      <c r="L219" s="85">
        <f>MIN(K219:K221)</f>
        <v>-6.449999999999999</v>
      </c>
      <c r="M219" s="85" t="s">
        <v>263</v>
      </c>
      <c r="O219" s="9"/>
      <c r="P219" s="30" t="s">
        <v>227</v>
      </c>
      <c r="Q219" s="28" t="s">
        <v>245</v>
      </c>
      <c r="R219" s="4">
        <f>R220+R221</f>
        <v>1.3705000000000003</v>
      </c>
      <c r="S219" s="26">
        <f>S220+S221</f>
        <v>48.7005</v>
      </c>
      <c r="T219" s="29">
        <f>T220+T221</f>
        <v>0</v>
      </c>
      <c r="U219" s="29"/>
      <c r="V219" s="4">
        <f t="shared" si="38"/>
        <v>48.7005</v>
      </c>
      <c r="W219" s="28">
        <v>0</v>
      </c>
      <c r="X219" s="28">
        <v>54.6</v>
      </c>
      <c r="Y219" s="4">
        <f t="shared" si="34"/>
        <v>5.899500000000003</v>
      </c>
      <c r="Z219" s="85">
        <f>MIN(Y219:Y221)</f>
        <v>-7.570499999999999</v>
      </c>
      <c r="AA219" s="85" t="s">
        <v>263</v>
      </c>
    </row>
    <row r="220" spans="1:27" ht="15" customHeight="1">
      <c r="A220" s="32"/>
      <c r="B220" s="28" t="s">
        <v>13</v>
      </c>
      <c r="C220" s="28" t="s">
        <v>260</v>
      </c>
      <c r="D220" s="28"/>
      <c r="E220" s="26">
        <v>27.45</v>
      </c>
      <c r="F220" s="29">
        <v>0</v>
      </c>
      <c r="G220" s="29">
        <v>0</v>
      </c>
      <c r="H220" s="26">
        <f t="shared" si="36"/>
        <v>27.45</v>
      </c>
      <c r="I220" s="7">
        <v>0</v>
      </c>
      <c r="J220" s="26">
        <f>20*1.05</f>
        <v>21</v>
      </c>
      <c r="K220" s="26">
        <f t="shared" si="37"/>
        <v>-6.449999999999999</v>
      </c>
      <c r="L220" s="85"/>
      <c r="M220" s="85"/>
      <c r="O220" s="9"/>
      <c r="P220" s="28" t="s">
        <v>13</v>
      </c>
      <c r="Q220" s="28" t="s">
        <v>260</v>
      </c>
      <c r="R220" s="28">
        <f>R152+R140+R121+R151/2+R136+R125</f>
        <v>1.1205000000000003</v>
      </c>
      <c r="S220" s="26">
        <f>R220+E220</f>
        <v>28.5705</v>
      </c>
      <c r="T220" s="29">
        <v>0</v>
      </c>
      <c r="U220" s="29">
        <v>0</v>
      </c>
      <c r="V220" s="4">
        <f t="shared" si="38"/>
        <v>28.5705</v>
      </c>
      <c r="W220" s="28">
        <v>0</v>
      </c>
      <c r="X220" s="28">
        <v>21</v>
      </c>
      <c r="Y220" s="4">
        <f t="shared" si="34"/>
        <v>-7.570499999999999</v>
      </c>
      <c r="Z220" s="85"/>
      <c r="AA220" s="85"/>
    </row>
    <row r="221" spans="1:27" ht="15" customHeight="1">
      <c r="A221" s="32"/>
      <c r="B221" s="28" t="s">
        <v>12</v>
      </c>
      <c r="C221" s="28" t="s">
        <v>245</v>
      </c>
      <c r="D221" s="28"/>
      <c r="E221" s="26">
        <v>19.88</v>
      </c>
      <c r="F221" s="4">
        <v>0</v>
      </c>
      <c r="G221" s="5">
        <v>30</v>
      </c>
      <c r="H221" s="26">
        <f t="shared" si="36"/>
        <v>19.88</v>
      </c>
      <c r="I221" s="7">
        <v>0</v>
      </c>
      <c r="J221" s="26">
        <f>52*1.05</f>
        <v>54.6</v>
      </c>
      <c r="K221" s="26">
        <f t="shared" si="37"/>
        <v>34.72</v>
      </c>
      <c r="L221" s="85"/>
      <c r="M221" s="85"/>
      <c r="O221" s="9"/>
      <c r="P221" s="28" t="s">
        <v>12</v>
      </c>
      <c r="Q221" s="28" t="s">
        <v>245</v>
      </c>
      <c r="R221" s="28">
        <v>0.25</v>
      </c>
      <c r="S221" s="26">
        <f>R221+E221</f>
        <v>20.13</v>
      </c>
      <c r="T221" s="4">
        <v>0</v>
      </c>
      <c r="U221" s="5">
        <v>30</v>
      </c>
      <c r="V221" s="4">
        <f t="shared" si="38"/>
        <v>20.13</v>
      </c>
      <c r="W221" s="28">
        <v>0</v>
      </c>
      <c r="X221" s="28">
        <v>54.6</v>
      </c>
      <c r="Y221" s="4">
        <f t="shared" si="34"/>
        <v>34.47</v>
      </c>
      <c r="Z221" s="85"/>
      <c r="AA221" s="85"/>
    </row>
    <row r="222" spans="1:27" ht="30">
      <c r="A222" s="32"/>
      <c r="B222" s="30" t="s">
        <v>280</v>
      </c>
      <c r="C222" s="28" t="s">
        <v>229</v>
      </c>
      <c r="D222" s="28">
        <v>81.5</v>
      </c>
      <c r="E222" s="26">
        <f>E223+E224</f>
        <v>11.03</v>
      </c>
      <c r="F222" s="29">
        <f>F223+F224</f>
        <v>2.5</v>
      </c>
      <c r="G222" s="29"/>
      <c r="H222" s="26">
        <f>E222-F222</f>
        <v>8.53</v>
      </c>
      <c r="I222" s="7">
        <v>0</v>
      </c>
      <c r="J222" s="26">
        <f>50*1.05</f>
        <v>52.5</v>
      </c>
      <c r="K222" s="26">
        <f t="shared" si="37"/>
        <v>43.97</v>
      </c>
      <c r="L222" s="85">
        <f>MIN(K222:K224)</f>
        <v>-3.5999999999999996</v>
      </c>
      <c r="M222" s="85" t="s">
        <v>263</v>
      </c>
      <c r="O222" s="9"/>
      <c r="P222" s="30" t="s">
        <v>280</v>
      </c>
      <c r="Q222" s="28" t="s">
        <v>229</v>
      </c>
      <c r="R222" s="4">
        <f>R223+R224</f>
        <v>1.5510000000000002</v>
      </c>
      <c r="S222" s="26">
        <f>S223+S224</f>
        <v>12.581</v>
      </c>
      <c r="T222" s="29">
        <f>T223+T224</f>
        <v>2.5</v>
      </c>
      <c r="U222" s="29"/>
      <c r="V222" s="4">
        <f t="shared" si="38"/>
        <v>10.081</v>
      </c>
      <c r="W222" s="28">
        <v>0</v>
      </c>
      <c r="X222" s="28">
        <v>52.5</v>
      </c>
      <c r="Y222" s="4">
        <f>X222-W222-V222</f>
        <v>42.419</v>
      </c>
      <c r="Z222" s="85">
        <f>MIN(Y222:Y224)</f>
        <v>-4.351999999999999</v>
      </c>
      <c r="AA222" s="85" t="s">
        <v>263</v>
      </c>
    </row>
    <row r="223" spans="1:27" ht="15" customHeight="1">
      <c r="A223" s="32"/>
      <c r="B223" s="28" t="s">
        <v>13</v>
      </c>
      <c r="C223" s="28">
        <v>31.5</v>
      </c>
      <c r="D223" s="28"/>
      <c r="E223" s="26">
        <v>5.6</v>
      </c>
      <c r="F223" s="29">
        <v>2</v>
      </c>
      <c r="G223" s="29">
        <v>10</v>
      </c>
      <c r="H223" s="26">
        <f>E223-F223</f>
        <v>3.5999999999999996</v>
      </c>
      <c r="I223" s="7">
        <v>0</v>
      </c>
      <c r="J223" s="26">
        <f>F223</f>
        <v>2</v>
      </c>
      <c r="K223" s="26">
        <f>J223-E223</f>
        <v>-3.5999999999999996</v>
      </c>
      <c r="L223" s="85"/>
      <c r="M223" s="85"/>
      <c r="O223" s="9"/>
      <c r="P223" s="28" t="s">
        <v>13</v>
      </c>
      <c r="Q223" s="28">
        <v>31.5</v>
      </c>
      <c r="R223" s="28">
        <f>R124+R129/2</f>
        <v>0.752</v>
      </c>
      <c r="S223" s="26">
        <f>R223+E223</f>
        <v>6.351999999999999</v>
      </c>
      <c r="T223" s="29">
        <v>2</v>
      </c>
      <c r="U223" s="29">
        <v>10</v>
      </c>
      <c r="V223" s="4">
        <f>S223-T223</f>
        <v>4.351999999999999</v>
      </c>
      <c r="W223" s="28">
        <v>0</v>
      </c>
      <c r="X223" s="28">
        <f>T223</f>
        <v>2</v>
      </c>
      <c r="Y223" s="4">
        <f>X223-S223</f>
        <v>-4.351999999999999</v>
      </c>
      <c r="Z223" s="85"/>
      <c r="AA223" s="85"/>
    </row>
    <row r="224" spans="1:27" ht="15" customHeight="1">
      <c r="A224" s="32"/>
      <c r="B224" s="28" t="s">
        <v>12</v>
      </c>
      <c r="C224" s="28" t="s">
        <v>279</v>
      </c>
      <c r="D224" s="28"/>
      <c r="E224" s="26">
        <v>5.43</v>
      </c>
      <c r="F224" s="4">
        <v>0.5</v>
      </c>
      <c r="G224" s="5">
        <v>80</v>
      </c>
      <c r="H224" s="26">
        <f t="shared" si="36"/>
        <v>4.93</v>
      </c>
      <c r="I224" s="7">
        <v>0</v>
      </c>
      <c r="J224" s="26">
        <f>25*1.05</f>
        <v>26.25</v>
      </c>
      <c r="K224" s="26">
        <f t="shared" si="37"/>
        <v>21.32</v>
      </c>
      <c r="L224" s="85"/>
      <c r="M224" s="85"/>
      <c r="O224" s="9"/>
      <c r="P224" s="28" t="s">
        <v>12</v>
      </c>
      <c r="Q224" s="28" t="s">
        <v>279</v>
      </c>
      <c r="R224" s="28">
        <v>0.799</v>
      </c>
      <c r="S224" s="26">
        <f>R224+E224</f>
        <v>6.229</v>
      </c>
      <c r="T224" s="4">
        <v>0.5</v>
      </c>
      <c r="U224" s="5">
        <v>80</v>
      </c>
      <c r="V224" s="4">
        <f>S224-T224</f>
        <v>5.729</v>
      </c>
      <c r="W224" s="28">
        <v>0</v>
      </c>
      <c r="X224" s="26">
        <f>25*1.05</f>
        <v>26.25</v>
      </c>
      <c r="Y224" s="4">
        <f t="shared" si="34"/>
        <v>20.521</v>
      </c>
      <c r="Z224" s="85"/>
      <c r="AA224" s="85"/>
    </row>
    <row r="225" spans="1:27" ht="15">
      <c r="A225" s="32"/>
      <c r="B225" s="30" t="s">
        <v>230</v>
      </c>
      <c r="C225" s="28" t="s">
        <v>41</v>
      </c>
      <c r="D225" s="28">
        <v>32</v>
      </c>
      <c r="E225" s="26">
        <f>E226+E227</f>
        <v>15.28</v>
      </c>
      <c r="F225" s="29">
        <f>F226+F227</f>
        <v>6.5</v>
      </c>
      <c r="G225" s="29"/>
      <c r="H225" s="26">
        <f t="shared" si="36"/>
        <v>8.78</v>
      </c>
      <c r="I225" s="7">
        <v>0</v>
      </c>
      <c r="J225" s="26">
        <v>16.8</v>
      </c>
      <c r="K225" s="26">
        <f t="shared" si="37"/>
        <v>8.020000000000001</v>
      </c>
      <c r="L225" s="85">
        <f>MIN(K225:K227)</f>
        <v>7.9300000000000015</v>
      </c>
      <c r="M225" s="85" t="s">
        <v>264</v>
      </c>
      <c r="O225" s="9"/>
      <c r="P225" s="30" t="s">
        <v>230</v>
      </c>
      <c r="Q225" s="28" t="s">
        <v>41</v>
      </c>
      <c r="R225" s="4">
        <f>R226+R227</f>
        <v>1.518</v>
      </c>
      <c r="S225" s="26">
        <f>S226+S227</f>
        <v>16.798000000000002</v>
      </c>
      <c r="T225" s="29">
        <f>T226+T227</f>
        <v>6.5</v>
      </c>
      <c r="U225" s="29"/>
      <c r="V225" s="4">
        <f t="shared" si="38"/>
        <v>10.298000000000002</v>
      </c>
      <c r="W225" s="28">
        <v>0</v>
      </c>
      <c r="X225" s="28">
        <v>16.8</v>
      </c>
      <c r="Y225" s="4">
        <f t="shared" si="34"/>
        <v>6.501999999999999</v>
      </c>
      <c r="Z225" s="85">
        <f>MIN(Y225:Y227)</f>
        <v>6.501999999999999</v>
      </c>
      <c r="AA225" s="85" t="s">
        <v>264</v>
      </c>
    </row>
    <row r="226" spans="1:27" ht="15" customHeight="1">
      <c r="A226" s="32"/>
      <c r="B226" s="28" t="s">
        <v>13</v>
      </c>
      <c r="C226" s="28" t="s">
        <v>41</v>
      </c>
      <c r="D226" s="28"/>
      <c r="E226" s="26">
        <v>4.91</v>
      </c>
      <c r="F226" s="29">
        <v>5</v>
      </c>
      <c r="G226" s="29">
        <v>20</v>
      </c>
      <c r="H226" s="26">
        <f>E226-F226</f>
        <v>-0.08999999999999986</v>
      </c>
      <c r="I226" s="7">
        <v>0</v>
      </c>
      <c r="J226" s="26">
        <v>16.8</v>
      </c>
      <c r="K226" s="26">
        <f t="shared" si="37"/>
        <v>16.89</v>
      </c>
      <c r="L226" s="85"/>
      <c r="M226" s="85"/>
      <c r="O226" s="9"/>
      <c r="P226" s="28" t="s">
        <v>13</v>
      </c>
      <c r="Q226" s="28" t="s">
        <v>41</v>
      </c>
      <c r="R226" s="28">
        <f>R164+R166</f>
        <v>0.634</v>
      </c>
      <c r="S226" s="26">
        <f>R226+E226</f>
        <v>5.5440000000000005</v>
      </c>
      <c r="T226" s="29">
        <v>5</v>
      </c>
      <c r="U226" s="29">
        <v>20</v>
      </c>
      <c r="V226" s="4">
        <f t="shared" si="38"/>
        <v>0.5440000000000005</v>
      </c>
      <c r="W226" s="28">
        <v>0</v>
      </c>
      <c r="X226" s="28">
        <v>16.8</v>
      </c>
      <c r="Y226" s="4">
        <f t="shared" si="34"/>
        <v>16.256</v>
      </c>
      <c r="Z226" s="85"/>
      <c r="AA226" s="85"/>
    </row>
    <row r="227" spans="1:27" ht="15" customHeight="1">
      <c r="A227" s="32"/>
      <c r="B227" s="28" t="s">
        <v>12</v>
      </c>
      <c r="C227" s="28" t="s">
        <v>41</v>
      </c>
      <c r="D227" s="28"/>
      <c r="E227" s="26">
        <v>10.37</v>
      </c>
      <c r="F227" s="4">
        <v>1.5</v>
      </c>
      <c r="G227" s="5">
        <v>100</v>
      </c>
      <c r="H227" s="26">
        <f t="shared" si="36"/>
        <v>8.87</v>
      </c>
      <c r="I227" s="7">
        <v>0</v>
      </c>
      <c r="J227" s="26">
        <v>16.8</v>
      </c>
      <c r="K227" s="26">
        <f t="shared" si="37"/>
        <v>7.9300000000000015</v>
      </c>
      <c r="L227" s="85"/>
      <c r="M227" s="85"/>
      <c r="O227" s="9"/>
      <c r="P227" s="28" t="s">
        <v>12</v>
      </c>
      <c r="Q227" s="28" t="s">
        <v>41</v>
      </c>
      <c r="R227" s="28">
        <v>0.884</v>
      </c>
      <c r="S227" s="26">
        <f>R227+E227</f>
        <v>11.254</v>
      </c>
      <c r="T227" s="4">
        <v>1.5</v>
      </c>
      <c r="U227" s="5">
        <v>100</v>
      </c>
      <c r="V227" s="4">
        <f t="shared" si="38"/>
        <v>9.754</v>
      </c>
      <c r="W227" s="28">
        <v>0</v>
      </c>
      <c r="X227" s="28">
        <v>16.8</v>
      </c>
      <c r="Y227" s="4">
        <f t="shared" si="34"/>
        <v>7.046000000000001</v>
      </c>
      <c r="Z227" s="85"/>
      <c r="AA227" s="85"/>
    </row>
    <row r="228" spans="1:27" ht="15">
      <c r="A228" s="32"/>
      <c r="B228" s="30" t="s">
        <v>231</v>
      </c>
      <c r="C228" s="28" t="s">
        <v>51</v>
      </c>
      <c r="D228" s="28">
        <v>20</v>
      </c>
      <c r="E228" s="26">
        <f>E229+E230</f>
        <v>8.32</v>
      </c>
      <c r="F228" s="29">
        <f>F229+F230</f>
        <v>1.12</v>
      </c>
      <c r="G228" s="29"/>
      <c r="H228" s="26">
        <f t="shared" si="36"/>
        <v>7.2</v>
      </c>
      <c r="I228" s="7">
        <v>0</v>
      </c>
      <c r="J228" s="26">
        <v>10.5</v>
      </c>
      <c r="K228" s="26">
        <f t="shared" si="37"/>
        <v>3.3</v>
      </c>
      <c r="L228" s="85">
        <f>MIN(K228:K230)</f>
        <v>3.3</v>
      </c>
      <c r="M228" s="85" t="s">
        <v>264</v>
      </c>
      <c r="O228" s="9"/>
      <c r="P228" s="30" t="s">
        <v>231</v>
      </c>
      <c r="Q228" s="28" t="s">
        <v>51</v>
      </c>
      <c r="R228" s="4">
        <f>R229+R230</f>
        <v>0.0725</v>
      </c>
      <c r="S228" s="26">
        <f>S229+S230</f>
        <v>8.3925</v>
      </c>
      <c r="T228" s="29">
        <f>T229+T230</f>
        <v>1.12</v>
      </c>
      <c r="U228" s="29"/>
      <c r="V228" s="4">
        <f>S228-T228</f>
        <v>7.2725</v>
      </c>
      <c r="W228" s="28">
        <v>0</v>
      </c>
      <c r="X228" s="28">
        <v>10.5</v>
      </c>
      <c r="Y228" s="4">
        <f t="shared" si="34"/>
        <v>3.2275</v>
      </c>
      <c r="Z228" s="85">
        <f>MIN(Y228:Y230)</f>
        <v>3.2275</v>
      </c>
      <c r="AA228" s="85" t="s">
        <v>264</v>
      </c>
    </row>
    <row r="229" spans="1:27" ht="15" customHeight="1">
      <c r="A229" s="32"/>
      <c r="B229" s="28" t="s">
        <v>13</v>
      </c>
      <c r="C229" s="28" t="s">
        <v>51</v>
      </c>
      <c r="D229" s="28"/>
      <c r="E229" s="26">
        <v>5.82</v>
      </c>
      <c r="F229" s="29">
        <v>0.5</v>
      </c>
      <c r="G229" s="29">
        <v>20</v>
      </c>
      <c r="H229" s="26">
        <f t="shared" si="36"/>
        <v>5.32</v>
      </c>
      <c r="I229" s="7">
        <v>0</v>
      </c>
      <c r="J229" s="26">
        <v>10.5</v>
      </c>
      <c r="K229" s="26">
        <f t="shared" si="37"/>
        <v>5.18</v>
      </c>
      <c r="L229" s="85"/>
      <c r="M229" s="85"/>
      <c r="O229" s="9"/>
      <c r="P229" s="28" t="s">
        <v>13</v>
      </c>
      <c r="Q229" s="28" t="s">
        <v>51</v>
      </c>
      <c r="R229" s="28">
        <f>R163+R127+R129/2+R134/2+R173+R168/2</f>
        <v>0.0535</v>
      </c>
      <c r="S229" s="26">
        <f>R229+E229</f>
        <v>5.8735</v>
      </c>
      <c r="T229" s="29">
        <v>0.5</v>
      </c>
      <c r="U229" s="29">
        <v>20</v>
      </c>
      <c r="V229" s="4">
        <f t="shared" si="38"/>
        <v>5.3735</v>
      </c>
      <c r="W229" s="28">
        <v>0</v>
      </c>
      <c r="X229" s="28">
        <v>10.5</v>
      </c>
      <c r="Y229" s="4">
        <f aca="true" t="shared" si="39" ref="Y229:Y266">X229-W229-V229</f>
        <v>5.1265</v>
      </c>
      <c r="Z229" s="85"/>
      <c r="AA229" s="85"/>
    </row>
    <row r="230" spans="1:27" ht="15" customHeight="1">
      <c r="A230" s="32"/>
      <c r="B230" s="28" t="s">
        <v>12</v>
      </c>
      <c r="C230" s="28" t="s">
        <v>51</v>
      </c>
      <c r="D230" s="28"/>
      <c r="E230" s="26">
        <v>2.5</v>
      </c>
      <c r="F230" s="4">
        <v>0.62</v>
      </c>
      <c r="G230" s="5">
        <v>80</v>
      </c>
      <c r="H230" s="26">
        <f t="shared" si="36"/>
        <v>1.88</v>
      </c>
      <c r="I230" s="7">
        <v>0</v>
      </c>
      <c r="J230" s="26">
        <v>10.5</v>
      </c>
      <c r="K230" s="26">
        <f t="shared" si="37"/>
        <v>8.620000000000001</v>
      </c>
      <c r="L230" s="85"/>
      <c r="M230" s="85"/>
      <c r="O230" s="9"/>
      <c r="P230" s="28" t="s">
        <v>12</v>
      </c>
      <c r="Q230" s="28" t="s">
        <v>51</v>
      </c>
      <c r="R230" s="28">
        <v>0.019</v>
      </c>
      <c r="S230" s="26">
        <f>R230+E230</f>
        <v>2.519</v>
      </c>
      <c r="T230" s="4">
        <v>0.62</v>
      </c>
      <c r="U230" s="5">
        <v>80</v>
      </c>
      <c r="V230" s="4">
        <f t="shared" si="38"/>
        <v>1.899</v>
      </c>
      <c r="W230" s="28">
        <v>0</v>
      </c>
      <c r="X230" s="28">
        <v>10.5</v>
      </c>
      <c r="Y230" s="4">
        <f t="shared" si="39"/>
        <v>8.600999999999999</v>
      </c>
      <c r="Z230" s="85"/>
      <c r="AA230" s="85"/>
    </row>
    <row r="231" spans="1:27" ht="15">
      <c r="A231" s="32"/>
      <c r="B231" s="30" t="s">
        <v>232</v>
      </c>
      <c r="C231" s="28" t="s">
        <v>85</v>
      </c>
      <c r="D231" s="28">
        <v>12.6</v>
      </c>
      <c r="E231" s="26">
        <f>E232+E233</f>
        <v>4.91</v>
      </c>
      <c r="F231" s="26">
        <f>F232+F233</f>
        <v>3.34</v>
      </c>
      <c r="G231" s="29"/>
      <c r="H231" s="26">
        <f t="shared" si="36"/>
        <v>1.5700000000000003</v>
      </c>
      <c r="I231" s="7">
        <v>0</v>
      </c>
      <c r="J231" s="26">
        <f>6.3*1.05</f>
        <v>6.615</v>
      </c>
      <c r="K231" s="26">
        <f t="shared" si="37"/>
        <v>5.045</v>
      </c>
      <c r="L231" s="85">
        <f>MIN(K231:K233)</f>
        <v>5.045</v>
      </c>
      <c r="M231" s="85" t="s">
        <v>264</v>
      </c>
      <c r="O231" s="9"/>
      <c r="P231" s="30" t="s">
        <v>232</v>
      </c>
      <c r="Q231" s="28" t="s">
        <v>85</v>
      </c>
      <c r="R231" s="4">
        <f>R232+R233</f>
        <v>0.0655</v>
      </c>
      <c r="S231" s="26">
        <f>S232+S233</f>
        <v>4.9755</v>
      </c>
      <c r="T231" s="26">
        <f>T232+T233</f>
        <v>3.34</v>
      </c>
      <c r="U231" s="29"/>
      <c r="V231" s="4">
        <f t="shared" si="38"/>
        <v>1.6355000000000004</v>
      </c>
      <c r="W231" s="28">
        <v>0</v>
      </c>
      <c r="X231" s="28">
        <v>6.615</v>
      </c>
      <c r="Y231" s="4">
        <f t="shared" si="39"/>
        <v>4.9795</v>
      </c>
      <c r="Z231" s="85">
        <f>MIN(Y231:Y233)</f>
        <v>4.9795</v>
      </c>
      <c r="AA231" s="85" t="s">
        <v>264</v>
      </c>
    </row>
    <row r="232" spans="1:27" ht="15" customHeight="1">
      <c r="A232" s="32"/>
      <c r="B232" s="28" t="s">
        <v>13</v>
      </c>
      <c r="C232" s="28" t="s">
        <v>85</v>
      </c>
      <c r="D232" s="28"/>
      <c r="E232" s="26">
        <v>3.55</v>
      </c>
      <c r="F232" s="29">
        <v>3</v>
      </c>
      <c r="G232" s="29">
        <v>10</v>
      </c>
      <c r="H232" s="26">
        <f t="shared" si="36"/>
        <v>0.5499999999999998</v>
      </c>
      <c r="I232" s="7">
        <v>0</v>
      </c>
      <c r="J232" s="26">
        <f>6.3*1.05</f>
        <v>6.615</v>
      </c>
      <c r="K232" s="26">
        <f t="shared" si="37"/>
        <v>6.065</v>
      </c>
      <c r="L232" s="85"/>
      <c r="M232" s="85"/>
      <c r="O232" s="9"/>
      <c r="P232" s="28" t="s">
        <v>13</v>
      </c>
      <c r="Q232" s="28" t="s">
        <v>85</v>
      </c>
      <c r="R232" s="28">
        <f>R165+R168/2+R157+R167+R162/2</f>
        <v>0.0605</v>
      </c>
      <c r="S232" s="26">
        <f>R232+E232</f>
        <v>3.6105</v>
      </c>
      <c r="T232" s="29">
        <v>3</v>
      </c>
      <c r="U232" s="29">
        <v>10</v>
      </c>
      <c r="V232" s="4">
        <f t="shared" si="38"/>
        <v>0.6105</v>
      </c>
      <c r="W232" s="28">
        <v>0</v>
      </c>
      <c r="X232" s="28">
        <v>6.615</v>
      </c>
      <c r="Y232" s="4">
        <f t="shared" si="39"/>
        <v>6.0045</v>
      </c>
      <c r="Z232" s="85"/>
      <c r="AA232" s="85"/>
    </row>
    <row r="233" spans="1:27" ht="15" customHeight="1">
      <c r="A233" s="32"/>
      <c r="B233" s="28" t="s">
        <v>12</v>
      </c>
      <c r="C233" s="28" t="s">
        <v>85</v>
      </c>
      <c r="D233" s="28"/>
      <c r="E233" s="26">
        <v>1.36</v>
      </c>
      <c r="F233" s="4">
        <v>0.34</v>
      </c>
      <c r="G233" s="5">
        <v>80</v>
      </c>
      <c r="H233" s="26">
        <f t="shared" si="36"/>
        <v>1.02</v>
      </c>
      <c r="I233" s="7">
        <v>0</v>
      </c>
      <c r="J233" s="26">
        <f>6.3*1.05</f>
        <v>6.615</v>
      </c>
      <c r="K233" s="26">
        <f t="shared" si="37"/>
        <v>5.595000000000001</v>
      </c>
      <c r="L233" s="85"/>
      <c r="M233" s="85"/>
      <c r="O233" s="9"/>
      <c r="P233" s="28" t="s">
        <v>12</v>
      </c>
      <c r="Q233" s="28" t="s">
        <v>85</v>
      </c>
      <c r="R233" s="28">
        <v>0.005</v>
      </c>
      <c r="S233" s="26">
        <f>R233+E233</f>
        <v>1.365</v>
      </c>
      <c r="T233" s="4">
        <v>0.34</v>
      </c>
      <c r="U233" s="5">
        <v>80</v>
      </c>
      <c r="V233" s="4">
        <f t="shared" si="38"/>
        <v>1.025</v>
      </c>
      <c r="W233" s="28">
        <v>0</v>
      </c>
      <c r="X233" s="28">
        <v>6.615</v>
      </c>
      <c r="Y233" s="4">
        <f t="shared" si="39"/>
        <v>5.59</v>
      </c>
      <c r="Z233" s="85"/>
      <c r="AA233" s="85"/>
    </row>
    <row r="234" spans="1:27" ht="15">
      <c r="A234" s="32"/>
      <c r="B234" s="30" t="s">
        <v>233</v>
      </c>
      <c r="C234" s="28" t="s">
        <v>78</v>
      </c>
      <c r="D234" s="28">
        <v>26</v>
      </c>
      <c r="E234" s="26">
        <f>E235+E236</f>
        <v>12.41</v>
      </c>
      <c r="F234" s="29">
        <f>F235+F236</f>
        <v>6.72</v>
      </c>
      <c r="G234" s="29"/>
      <c r="H234" s="26">
        <f>E234-F234</f>
        <v>5.69</v>
      </c>
      <c r="I234" s="7">
        <v>0</v>
      </c>
      <c r="J234" s="26">
        <v>10.5</v>
      </c>
      <c r="K234" s="26">
        <f t="shared" si="37"/>
        <v>4.81</v>
      </c>
      <c r="L234" s="85">
        <f>MIN(K234:K236)</f>
        <v>4.81</v>
      </c>
      <c r="M234" s="85" t="s">
        <v>264</v>
      </c>
      <c r="O234" s="9"/>
      <c r="P234" s="30" t="s">
        <v>233</v>
      </c>
      <c r="Q234" s="28" t="s">
        <v>78</v>
      </c>
      <c r="R234" s="4">
        <f>R235+R236</f>
        <v>0.7965</v>
      </c>
      <c r="S234" s="26">
        <f>S235+S236</f>
        <v>13.2065</v>
      </c>
      <c r="T234" s="29">
        <f>T235+T236</f>
        <v>6.72</v>
      </c>
      <c r="U234" s="29"/>
      <c r="V234" s="4">
        <f t="shared" si="38"/>
        <v>6.4865</v>
      </c>
      <c r="W234" s="28">
        <v>0</v>
      </c>
      <c r="X234" s="28">
        <v>10.5</v>
      </c>
      <c r="Y234" s="4">
        <f t="shared" si="39"/>
        <v>4.0135</v>
      </c>
      <c r="Z234" s="85">
        <f>MIN(Y234:Y236)</f>
        <v>4.0135</v>
      </c>
      <c r="AA234" s="85" t="s">
        <v>264</v>
      </c>
    </row>
    <row r="235" spans="1:27" ht="15" customHeight="1">
      <c r="A235" s="32"/>
      <c r="B235" s="28" t="s">
        <v>13</v>
      </c>
      <c r="C235" s="28" t="s">
        <v>78</v>
      </c>
      <c r="D235" s="28"/>
      <c r="E235" s="26">
        <v>9.32</v>
      </c>
      <c r="F235" s="29">
        <v>6.5</v>
      </c>
      <c r="G235" s="29">
        <v>20</v>
      </c>
      <c r="H235" s="26">
        <f t="shared" si="36"/>
        <v>2.8200000000000003</v>
      </c>
      <c r="I235" s="7">
        <v>0</v>
      </c>
      <c r="J235" s="26">
        <v>10.5</v>
      </c>
      <c r="K235" s="26">
        <f t="shared" si="37"/>
        <v>7.68</v>
      </c>
      <c r="L235" s="85"/>
      <c r="M235" s="85"/>
      <c r="O235" s="9"/>
      <c r="P235" s="28" t="s">
        <v>13</v>
      </c>
      <c r="Q235" s="28" t="s">
        <v>78</v>
      </c>
      <c r="R235" s="28">
        <f>R162/2+R156/2+R158+R155+R153/2+R131+R133+R128+R23</f>
        <v>0.7805</v>
      </c>
      <c r="S235" s="26">
        <f>R235+E235</f>
        <v>10.1005</v>
      </c>
      <c r="T235" s="29">
        <v>6.5</v>
      </c>
      <c r="U235" s="29">
        <v>20</v>
      </c>
      <c r="V235" s="4">
        <f t="shared" si="38"/>
        <v>3.6005000000000003</v>
      </c>
      <c r="W235" s="28">
        <v>0</v>
      </c>
      <c r="X235" s="28">
        <v>10.5</v>
      </c>
      <c r="Y235" s="4">
        <f t="shared" si="39"/>
        <v>6.8995</v>
      </c>
      <c r="Z235" s="85"/>
      <c r="AA235" s="85"/>
    </row>
    <row r="236" spans="1:27" ht="15" customHeight="1">
      <c r="A236" s="32"/>
      <c r="B236" s="28" t="s">
        <v>12</v>
      </c>
      <c r="C236" s="28" t="s">
        <v>78</v>
      </c>
      <c r="D236" s="28"/>
      <c r="E236" s="26">
        <v>3.09</v>
      </c>
      <c r="F236" s="4">
        <v>0.22</v>
      </c>
      <c r="G236" s="5">
        <v>80</v>
      </c>
      <c r="H236" s="26">
        <f t="shared" si="36"/>
        <v>2.8699999999999997</v>
      </c>
      <c r="I236" s="7">
        <v>0</v>
      </c>
      <c r="J236" s="26">
        <v>10.5</v>
      </c>
      <c r="K236" s="26">
        <f t="shared" si="37"/>
        <v>7.630000000000001</v>
      </c>
      <c r="L236" s="85"/>
      <c r="M236" s="85"/>
      <c r="O236" s="9"/>
      <c r="P236" s="28" t="s">
        <v>12</v>
      </c>
      <c r="Q236" s="28" t="s">
        <v>78</v>
      </c>
      <c r="R236" s="28">
        <v>0.016</v>
      </c>
      <c r="S236" s="26">
        <f>R236+E236</f>
        <v>3.106</v>
      </c>
      <c r="T236" s="4">
        <v>0.22</v>
      </c>
      <c r="U236" s="5">
        <v>80</v>
      </c>
      <c r="V236" s="4">
        <f t="shared" si="38"/>
        <v>2.8859999999999997</v>
      </c>
      <c r="W236" s="28">
        <v>0</v>
      </c>
      <c r="X236" s="28">
        <v>10.5</v>
      </c>
      <c r="Y236" s="4">
        <f t="shared" si="39"/>
        <v>7.614000000000001</v>
      </c>
      <c r="Z236" s="85"/>
      <c r="AA236" s="85"/>
    </row>
    <row r="237" spans="1:27" ht="15">
      <c r="A237" s="32"/>
      <c r="B237" s="30" t="s">
        <v>234</v>
      </c>
      <c r="C237" s="28" t="s">
        <v>222</v>
      </c>
      <c r="D237" s="28">
        <v>26</v>
      </c>
      <c r="E237" s="26">
        <f>E238+E239</f>
        <v>6.89</v>
      </c>
      <c r="F237" s="29">
        <f>F238+F239</f>
        <v>5.68</v>
      </c>
      <c r="G237" s="29"/>
      <c r="H237" s="26">
        <f t="shared" si="36"/>
        <v>1.21</v>
      </c>
      <c r="I237" s="7">
        <v>0</v>
      </c>
      <c r="J237" s="26">
        <v>10.5</v>
      </c>
      <c r="K237" s="26">
        <f t="shared" si="37"/>
        <v>9.29</v>
      </c>
      <c r="L237" s="85">
        <f>MIN(K237:K239)</f>
        <v>8.88</v>
      </c>
      <c r="M237" s="85" t="s">
        <v>264</v>
      </c>
      <c r="O237" s="9"/>
      <c r="P237" s="30" t="s">
        <v>234</v>
      </c>
      <c r="Q237" s="28" t="s">
        <v>222</v>
      </c>
      <c r="R237" s="4">
        <f>R238+R239</f>
        <v>0.134</v>
      </c>
      <c r="S237" s="26">
        <f>S238+S239</f>
        <v>7.023999999999999</v>
      </c>
      <c r="T237" s="29">
        <f>T238+T239</f>
        <v>5.68</v>
      </c>
      <c r="U237" s="29"/>
      <c r="V237" s="4">
        <f t="shared" si="38"/>
        <v>1.3439999999999994</v>
      </c>
      <c r="W237" s="28">
        <v>0</v>
      </c>
      <c r="X237" s="28">
        <v>10.5</v>
      </c>
      <c r="Y237" s="4">
        <f t="shared" si="39"/>
        <v>9.156</v>
      </c>
      <c r="Z237" s="85">
        <f>MIN(Y237:Y239)</f>
        <v>8.776</v>
      </c>
      <c r="AA237" s="85" t="s">
        <v>264</v>
      </c>
    </row>
    <row r="238" spans="1:27" ht="15" customHeight="1">
      <c r="A238" s="32"/>
      <c r="B238" s="28" t="s">
        <v>13</v>
      </c>
      <c r="C238" s="28" t="s">
        <v>222</v>
      </c>
      <c r="D238" s="28"/>
      <c r="E238" s="26">
        <v>3.59</v>
      </c>
      <c r="F238" s="29">
        <v>4</v>
      </c>
      <c r="G238" s="29">
        <v>80</v>
      </c>
      <c r="H238" s="26">
        <f t="shared" si="36"/>
        <v>-0.41000000000000014</v>
      </c>
      <c r="I238" s="7">
        <v>0</v>
      </c>
      <c r="J238" s="26">
        <v>10.5</v>
      </c>
      <c r="K238" s="26">
        <f t="shared" si="37"/>
        <v>10.91</v>
      </c>
      <c r="L238" s="85"/>
      <c r="M238" s="85"/>
      <c r="O238" s="9"/>
      <c r="P238" s="28" t="s">
        <v>13</v>
      </c>
      <c r="Q238" s="28" t="s">
        <v>222</v>
      </c>
      <c r="R238" s="28">
        <f>R154+R159+R160+R153/2</f>
        <v>0.03</v>
      </c>
      <c r="S238" s="26">
        <f>R238+E238</f>
        <v>3.6199999999999997</v>
      </c>
      <c r="T238" s="29">
        <v>4</v>
      </c>
      <c r="U238" s="29">
        <v>80</v>
      </c>
      <c r="V238" s="4">
        <f t="shared" si="38"/>
        <v>-0.38000000000000034</v>
      </c>
      <c r="W238" s="28">
        <v>0</v>
      </c>
      <c r="X238" s="28">
        <v>10.5</v>
      </c>
      <c r="Y238" s="4">
        <f t="shared" si="39"/>
        <v>10.88</v>
      </c>
      <c r="Z238" s="85"/>
      <c r="AA238" s="85"/>
    </row>
    <row r="239" spans="1:27" ht="15" customHeight="1">
      <c r="A239" s="32"/>
      <c r="B239" s="28" t="s">
        <v>12</v>
      </c>
      <c r="C239" s="28" t="s">
        <v>222</v>
      </c>
      <c r="D239" s="28"/>
      <c r="E239" s="26">
        <v>3.3</v>
      </c>
      <c r="F239" s="4">
        <v>1.68</v>
      </c>
      <c r="G239" s="5">
        <v>100</v>
      </c>
      <c r="H239" s="26">
        <f t="shared" si="36"/>
        <v>1.6199999999999999</v>
      </c>
      <c r="I239" s="7">
        <v>0</v>
      </c>
      <c r="J239" s="26">
        <v>10.5</v>
      </c>
      <c r="K239" s="26">
        <f t="shared" si="37"/>
        <v>8.88</v>
      </c>
      <c r="L239" s="85"/>
      <c r="M239" s="85"/>
      <c r="O239" s="9"/>
      <c r="P239" s="28" t="s">
        <v>12</v>
      </c>
      <c r="Q239" s="28" t="s">
        <v>222</v>
      </c>
      <c r="R239" s="28">
        <v>0.104</v>
      </c>
      <c r="S239" s="26">
        <f>R239+E239</f>
        <v>3.404</v>
      </c>
      <c r="T239" s="4">
        <v>1.68</v>
      </c>
      <c r="U239" s="5">
        <v>100</v>
      </c>
      <c r="V239" s="4">
        <f t="shared" si="38"/>
        <v>1.724</v>
      </c>
      <c r="W239" s="28">
        <v>0</v>
      </c>
      <c r="X239" s="28">
        <v>10.5</v>
      </c>
      <c r="Y239" s="4">
        <f t="shared" si="39"/>
        <v>8.776</v>
      </c>
      <c r="Z239" s="85"/>
      <c r="AA239" s="85"/>
    </row>
    <row r="240" spans="1:27" ht="30">
      <c r="A240" s="32"/>
      <c r="B240" s="30" t="s">
        <v>235</v>
      </c>
      <c r="C240" s="28" t="s">
        <v>85</v>
      </c>
      <c r="D240" s="28">
        <v>12.6</v>
      </c>
      <c r="E240" s="26">
        <f>E241+E242</f>
        <v>1.3900000000000001</v>
      </c>
      <c r="F240" s="29">
        <f>F241+F242</f>
        <v>0.4</v>
      </c>
      <c r="G240" s="29"/>
      <c r="H240" s="26">
        <f t="shared" si="36"/>
        <v>0.9900000000000001</v>
      </c>
      <c r="I240" s="7">
        <v>0</v>
      </c>
      <c r="J240" s="26">
        <f>6.3*1.05</f>
        <v>6.615</v>
      </c>
      <c r="K240" s="26">
        <f t="shared" si="37"/>
        <v>5.625</v>
      </c>
      <c r="L240" s="85">
        <f>MIN(K240:K242)</f>
        <v>5.625</v>
      </c>
      <c r="M240" s="85" t="s">
        <v>264</v>
      </c>
      <c r="O240" s="9"/>
      <c r="P240" s="30" t="s">
        <v>235</v>
      </c>
      <c r="Q240" s="28" t="s">
        <v>85</v>
      </c>
      <c r="R240" s="4">
        <f>R241+R242</f>
        <v>0.014</v>
      </c>
      <c r="S240" s="26">
        <f>S241+S242</f>
        <v>1.404</v>
      </c>
      <c r="T240" s="29">
        <f>T241+T242</f>
        <v>0.4</v>
      </c>
      <c r="U240" s="29"/>
      <c r="V240" s="4">
        <f t="shared" si="38"/>
        <v>1.004</v>
      </c>
      <c r="W240" s="28">
        <v>0</v>
      </c>
      <c r="X240" s="28">
        <v>6.615</v>
      </c>
      <c r="Y240" s="4">
        <f t="shared" si="39"/>
        <v>5.611000000000001</v>
      </c>
      <c r="Z240" s="85">
        <f>MIN(Y240:Y242)</f>
        <v>5.611000000000001</v>
      </c>
      <c r="AA240" s="85" t="s">
        <v>264</v>
      </c>
    </row>
    <row r="241" spans="1:27" ht="15" customHeight="1">
      <c r="A241" s="32"/>
      <c r="B241" s="28" t="s">
        <v>13</v>
      </c>
      <c r="C241" s="28" t="s">
        <v>85</v>
      </c>
      <c r="D241" s="28"/>
      <c r="E241" s="26">
        <v>0.62</v>
      </c>
      <c r="F241" s="29">
        <v>0</v>
      </c>
      <c r="G241" s="29">
        <v>0</v>
      </c>
      <c r="H241" s="26">
        <f t="shared" si="36"/>
        <v>0.62</v>
      </c>
      <c r="I241" s="7">
        <v>0</v>
      </c>
      <c r="J241" s="26">
        <f>6.3*1.05</f>
        <v>6.615</v>
      </c>
      <c r="K241" s="26">
        <f t="shared" si="37"/>
        <v>5.995</v>
      </c>
      <c r="L241" s="85"/>
      <c r="M241" s="85"/>
      <c r="O241" s="9"/>
      <c r="P241" s="28" t="s">
        <v>13</v>
      </c>
      <c r="Q241" s="28" t="s">
        <v>85</v>
      </c>
      <c r="R241" s="28">
        <f>R161</f>
        <v>0.014</v>
      </c>
      <c r="S241" s="26">
        <f>R241+E241</f>
        <v>0.634</v>
      </c>
      <c r="T241" s="29">
        <v>0</v>
      </c>
      <c r="U241" s="29">
        <v>0</v>
      </c>
      <c r="V241" s="4">
        <f t="shared" si="38"/>
        <v>0.634</v>
      </c>
      <c r="W241" s="28">
        <v>0</v>
      </c>
      <c r="X241" s="28">
        <v>6.615</v>
      </c>
      <c r="Y241" s="4">
        <f t="shared" si="39"/>
        <v>5.981</v>
      </c>
      <c r="Z241" s="85"/>
      <c r="AA241" s="85"/>
    </row>
    <row r="242" spans="1:27" ht="15" customHeight="1">
      <c r="A242" s="32"/>
      <c r="B242" s="28" t="s">
        <v>12</v>
      </c>
      <c r="C242" s="28" t="s">
        <v>85</v>
      </c>
      <c r="D242" s="28"/>
      <c r="E242" s="26">
        <v>0.77</v>
      </c>
      <c r="F242" s="4">
        <v>0.4</v>
      </c>
      <c r="G242" s="5">
        <v>90</v>
      </c>
      <c r="H242" s="26">
        <f aca="true" t="shared" si="40" ref="H242:H254">E242-F242</f>
        <v>0.37</v>
      </c>
      <c r="I242" s="7">
        <v>0</v>
      </c>
      <c r="J242" s="26">
        <f>6.3*1.05</f>
        <v>6.615</v>
      </c>
      <c r="K242" s="26">
        <f aca="true" t="shared" si="41" ref="K242:K266">J242-I242-H242</f>
        <v>6.245</v>
      </c>
      <c r="L242" s="85"/>
      <c r="M242" s="85"/>
      <c r="O242" s="9"/>
      <c r="P242" s="28" t="s">
        <v>12</v>
      </c>
      <c r="Q242" s="28" t="s">
        <v>85</v>
      </c>
      <c r="R242" s="28">
        <v>0</v>
      </c>
      <c r="S242" s="26">
        <f>R242+E242</f>
        <v>0.77</v>
      </c>
      <c r="T242" s="4">
        <v>0.4</v>
      </c>
      <c r="U242" s="5">
        <v>90</v>
      </c>
      <c r="V242" s="4">
        <f aca="true" t="shared" si="42" ref="V242:V266">S242-T242</f>
        <v>0.37</v>
      </c>
      <c r="W242" s="28">
        <v>0</v>
      </c>
      <c r="X242" s="28">
        <v>6.615</v>
      </c>
      <c r="Y242" s="4">
        <f t="shared" si="39"/>
        <v>6.245</v>
      </c>
      <c r="Z242" s="85"/>
      <c r="AA242" s="85"/>
    </row>
    <row r="243" spans="1:27" ht="15">
      <c r="A243" s="32"/>
      <c r="B243" s="30" t="s">
        <v>236</v>
      </c>
      <c r="C243" s="28" t="s">
        <v>41</v>
      </c>
      <c r="D243" s="28">
        <v>32</v>
      </c>
      <c r="E243" s="26">
        <f>E244+E245</f>
        <v>15.809999999999999</v>
      </c>
      <c r="F243" s="29">
        <f>F244+F245</f>
        <v>0</v>
      </c>
      <c r="G243" s="29"/>
      <c r="H243" s="26">
        <f t="shared" si="40"/>
        <v>15.809999999999999</v>
      </c>
      <c r="I243" s="7">
        <v>0</v>
      </c>
      <c r="J243" s="26">
        <v>16.8</v>
      </c>
      <c r="K243" s="26">
        <f t="shared" si="41"/>
        <v>0.990000000000002</v>
      </c>
      <c r="L243" s="85">
        <f>MIN(K243:K245)</f>
        <v>0.990000000000002</v>
      </c>
      <c r="M243" s="85" t="s">
        <v>264</v>
      </c>
      <c r="O243" s="9"/>
      <c r="P243" s="30" t="s">
        <v>236</v>
      </c>
      <c r="Q243" s="28" t="s">
        <v>41</v>
      </c>
      <c r="R243" s="4">
        <f>R244+R245</f>
        <v>2.4379999999999997</v>
      </c>
      <c r="S243" s="26">
        <f>S244+S245</f>
        <v>18.248</v>
      </c>
      <c r="T243" s="29">
        <f>T244+T245</f>
        <v>0</v>
      </c>
      <c r="U243" s="29"/>
      <c r="V243" s="4">
        <f>S243-T243</f>
        <v>18.248</v>
      </c>
      <c r="W243" s="28">
        <v>0</v>
      </c>
      <c r="X243" s="28">
        <v>16.8</v>
      </c>
      <c r="Y243" s="4">
        <f t="shared" si="39"/>
        <v>-1.4480000000000004</v>
      </c>
      <c r="Z243" s="85">
        <f>MIN(Y243:Y245)</f>
        <v>-1.4480000000000004</v>
      </c>
      <c r="AA243" s="85" t="s">
        <v>263</v>
      </c>
    </row>
    <row r="244" spans="1:27" ht="15" customHeight="1">
      <c r="A244" s="32"/>
      <c r="B244" s="28" t="s">
        <v>13</v>
      </c>
      <c r="C244" s="28" t="s">
        <v>41</v>
      </c>
      <c r="D244" s="28"/>
      <c r="E244" s="26">
        <v>10.36</v>
      </c>
      <c r="F244" s="4">
        <v>0</v>
      </c>
      <c r="G244" s="29">
        <v>0</v>
      </c>
      <c r="H244" s="26">
        <f t="shared" si="40"/>
        <v>10.36</v>
      </c>
      <c r="I244" s="7">
        <v>0</v>
      </c>
      <c r="J244" s="26">
        <v>16.8</v>
      </c>
      <c r="K244" s="26">
        <f t="shared" si="41"/>
        <v>6.440000000000001</v>
      </c>
      <c r="L244" s="85"/>
      <c r="M244" s="85"/>
      <c r="O244" s="9"/>
      <c r="P244" s="28" t="s">
        <v>13</v>
      </c>
      <c r="Q244" s="28" t="s">
        <v>41</v>
      </c>
      <c r="R244" s="28">
        <f>R120/2+R135+R132+R126</f>
        <v>1.611</v>
      </c>
      <c r="S244" s="26">
        <f>R244+E244</f>
        <v>11.971</v>
      </c>
      <c r="T244" s="4">
        <v>0</v>
      </c>
      <c r="U244" s="29">
        <v>0</v>
      </c>
      <c r="V244" s="4">
        <f t="shared" si="42"/>
        <v>11.971</v>
      </c>
      <c r="W244" s="28">
        <v>0</v>
      </c>
      <c r="X244" s="28">
        <v>16.8</v>
      </c>
      <c r="Y244" s="4">
        <f t="shared" si="39"/>
        <v>4.829000000000001</v>
      </c>
      <c r="Z244" s="85"/>
      <c r="AA244" s="85"/>
    </row>
    <row r="245" spans="1:27" ht="15" customHeight="1">
      <c r="A245" s="32"/>
      <c r="B245" s="28" t="s">
        <v>12</v>
      </c>
      <c r="C245" s="28" t="s">
        <v>41</v>
      </c>
      <c r="D245" s="28"/>
      <c r="E245" s="26">
        <v>5.45</v>
      </c>
      <c r="F245" s="4">
        <v>0</v>
      </c>
      <c r="G245" s="5">
        <v>0</v>
      </c>
      <c r="H245" s="26">
        <f t="shared" si="40"/>
        <v>5.45</v>
      </c>
      <c r="I245" s="7">
        <v>0</v>
      </c>
      <c r="J245" s="26">
        <v>16.8</v>
      </c>
      <c r="K245" s="26">
        <f t="shared" si="41"/>
        <v>11.350000000000001</v>
      </c>
      <c r="L245" s="85"/>
      <c r="M245" s="85"/>
      <c r="O245" s="9"/>
      <c r="P245" s="28" t="s">
        <v>12</v>
      </c>
      <c r="Q245" s="28" t="s">
        <v>41</v>
      </c>
      <c r="R245" s="28">
        <v>0.827</v>
      </c>
      <c r="S245" s="26">
        <f>R245+E245</f>
        <v>6.277</v>
      </c>
      <c r="T245" s="4">
        <v>0</v>
      </c>
      <c r="U245" s="5">
        <v>0</v>
      </c>
      <c r="V245" s="4">
        <f t="shared" si="42"/>
        <v>6.277</v>
      </c>
      <c r="W245" s="28">
        <v>0</v>
      </c>
      <c r="X245" s="28">
        <v>16.8</v>
      </c>
      <c r="Y245" s="4">
        <f t="shared" si="39"/>
        <v>10.523</v>
      </c>
      <c r="Z245" s="85"/>
      <c r="AA245" s="85"/>
    </row>
    <row r="246" spans="1:27" ht="15" customHeight="1">
      <c r="A246" s="32"/>
      <c r="B246" s="30" t="s">
        <v>237</v>
      </c>
      <c r="C246" s="28" t="s">
        <v>41</v>
      </c>
      <c r="D246" s="28">
        <v>32</v>
      </c>
      <c r="E246" s="26">
        <f>E247+E248</f>
        <v>11.399999999999999</v>
      </c>
      <c r="F246" s="29">
        <f>F247+F248</f>
        <v>3</v>
      </c>
      <c r="G246" s="29"/>
      <c r="H246" s="26">
        <f t="shared" si="40"/>
        <v>8.399999999999999</v>
      </c>
      <c r="I246" s="7">
        <v>0</v>
      </c>
      <c r="J246" s="26">
        <v>16.8</v>
      </c>
      <c r="K246" s="26">
        <f t="shared" si="41"/>
        <v>8.400000000000002</v>
      </c>
      <c r="L246" s="85">
        <f>MIN(K246:K248)</f>
        <v>8.400000000000002</v>
      </c>
      <c r="M246" s="86" t="s">
        <v>262</v>
      </c>
      <c r="O246" s="9"/>
      <c r="P246" s="30" t="s">
        <v>237</v>
      </c>
      <c r="Q246" s="28" t="s">
        <v>41</v>
      </c>
      <c r="R246" s="4">
        <f>R247+R248</f>
        <v>1.262</v>
      </c>
      <c r="S246" s="26">
        <f>S247+S248</f>
        <v>12.661999999999999</v>
      </c>
      <c r="T246" s="29">
        <f>T247+T248</f>
        <v>3</v>
      </c>
      <c r="U246" s="29"/>
      <c r="V246" s="4">
        <f>S246-T246</f>
        <v>9.661999999999999</v>
      </c>
      <c r="W246" s="28">
        <v>0</v>
      </c>
      <c r="X246" s="28">
        <v>16.8</v>
      </c>
      <c r="Y246" s="4">
        <f t="shared" si="39"/>
        <v>7.138000000000002</v>
      </c>
      <c r="Z246" s="85">
        <f>MIN(Y246:Y248)</f>
        <v>7.138000000000002</v>
      </c>
      <c r="AA246" s="86" t="s">
        <v>262</v>
      </c>
    </row>
    <row r="247" spans="1:27" ht="15" customHeight="1">
      <c r="A247" s="32"/>
      <c r="B247" s="28" t="s">
        <v>13</v>
      </c>
      <c r="C247" s="28" t="s">
        <v>41</v>
      </c>
      <c r="D247" s="28"/>
      <c r="E247" s="26">
        <v>6.22</v>
      </c>
      <c r="F247" s="29">
        <v>3</v>
      </c>
      <c r="G247" s="29">
        <v>20</v>
      </c>
      <c r="H247" s="26">
        <f t="shared" si="40"/>
        <v>3.2199999999999998</v>
      </c>
      <c r="I247" s="7">
        <v>0</v>
      </c>
      <c r="J247" s="26">
        <v>16.8</v>
      </c>
      <c r="K247" s="26">
        <f t="shared" si="41"/>
        <v>13.580000000000002</v>
      </c>
      <c r="L247" s="85"/>
      <c r="M247" s="87"/>
      <c r="O247" s="9"/>
      <c r="P247" s="28" t="s">
        <v>13</v>
      </c>
      <c r="Q247" s="28" t="s">
        <v>41</v>
      </c>
      <c r="R247" s="28">
        <f>R137+R138+R139</f>
        <v>0.732</v>
      </c>
      <c r="S247" s="26">
        <f>R247+E247</f>
        <v>6.952</v>
      </c>
      <c r="T247" s="29">
        <v>3</v>
      </c>
      <c r="U247" s="29">
        <v>20</v>
      </c>
      <c r="V247" s="4">
        <f t="shared" si="42"/>
        <v>3.952</v>
      </c>
      <c r="W247" s="28">
        <v>0</v>
      </c>
      <c r="X247" s="28">
        <v>16.8</v>
      </c>
      <c r="Y247" s="4">
        <f t="shared" si="39"/>
        <v>12.848</v>
      </c>
      <c r="Z247" s="85"/>
      <c r="AA247" s="87"/>
    </row>
    <row r="248" spans="1:27" ht="15" customHeight="1">
      <c r="A248" s="32"/>
      <c r="B248" s="28" t="s">
        <v>12</v>
      </c>
      <c r="C248" s="28" t="s">
        <v>41</v>
      </c>
      <c r="D248" s="28"/>
      <c r="E248" s="26">
        <v>5.18</v>
      </c>
      <c r="F248" s="4">
        <v>0</v>
      </c>
      <c r="G248" s="5">
        <v>0</v>
      </c>
      <c r="H248" s="26">
        <f t="shared" si="40"/>
        <v>5.18</v>
      </c>
      <c r="I248" s="7">
        <v>0</v>
      </c>
      <c r="J248" s="26">
        <v>16.8</v>
      </c>
      <c r="K248" s="26">
        <f t="shared" si="41"/>
        <v>11.620000000000001</v>
      </c>
      <c r="L248" s="85"/>
      <c r="M248" s="88"/>
      <c r="O248" s="9"/>
      <c r="P248" s="28" t="s">
        <v>12</v>
      </c>
      <c r="Q248" s="28" t="s">
        <v>41</v>
      </c>
      <c r="R248" s="28">
        <v>0.53</v>
      </c>
      <c r="S248" s="26">
        <f>R248+E248</f>
        <v>5.71</v>
      </c>
      <c r="T248" s="4">
        <v>0</v>
      </c>
      <c r="U248" s="5">
        <v>0</v>
      </c>
      <c r="V248" s="4">
        <f t="shared" si="42"/>
        <v>5.71</v>
      </c>
      <c r="W248" s="28">
        <v>0</v>
      </c>
      <c r="X248" s="28">
        <v>16.8</v>
      </c>
      <c r="Y248" s="4">
        <f t="shared" si="39"/>
        <v>11.09</v>
      </c>
      <c r="Z248" s="85"/>
      <c r="AA248" s="88"/>
    </row>
    <row r="249" spans="1:27" s="47" customFormat="1" ht="15">
      <c r="A249" s="43"/>
      <c r="B249" s="41" t="s">
        <v>238</v>
      </c>
      <c r="C249" s="39" t="s">
        <v>57</v>
      </c>
      <c r="D249" s="39">
        <v>16.3</v>
      </c>
      <c r="E249" s="26">
        <f>E250+E251</f>
        <v>7.640000000000001</v>
      </c>
      <c r="F249" s="26">
        <f>F250+F251</f>
        <v>5</v>
      </c>
      <c r="G249" s="29"/>
      <c r="H249" s="44">
        <f t="shared" si="40"/>
        <v>2.6400000000000006</v>
      </c>
      <c r="I249" s="42">
        <v>0</v>
      </c>
      <c r="J249" s="44">
        <f>6.3*1.05</f>
        <v>6.615</v>
      </c>
      <c r="K249" s="44">
        <f t="shared" si="41"/>
        <v>3.9749999999999996</v>
      </c>
      <c r="L249" s="85">
        <f>MIN(K249:K251)</f>
        <v>3.9749999999999996</v>
      </c>
      <c r="M249" s="86" t="s">
        <v>262</v>
      </c>
      <c r="N249" s="10"/>
      <c r="O249" s="9"/>
      <c r="P249" s="30" t="s">
        <v>238</v>
      </c>
      <c r="Q249" s="28" t="s">
        <v>57</v>
      </c>
      <c r="R249" s="4">
        <f>R250+R251</f>
        <v>0.3305</v>
      </c>
      <c r="S249" s="26">
        <f>S250+S251</f>
        <v>7.9705</v>
      </c>
      <c r="T249" s="26">
        <f>T250+T251</f>
        <v>5</v>
      </c>
      <c r="U249" s="29"/>
      <c r="V249" s="4">
        <f t="shared" si="42"/>
        <v>2.9705000000000004</v>
      </c>
      <c r="W249" s="28">
        <v>0</v>
      </c>
      <c r="X249" s="28">
        <v>6.615</v>
      </c>
      <c r="Y249" s="4">
        <f t="shared" si="39"/>
        <v>3.6445</v>
      </c>
      <c r="Z249" s="85">
        <f>MIN(Y249:Y251)</f>
        <v>3.6445</v>
      </c>
      <c r="AA249" s="86" t="s">
        <v>262</v>
      </c>
    </row>
    <row r="250" spans="1:27" s="47" customFormat="1" ht="15" customHeight="1">
      <c r="A250" s="43"/>
      <c r="B250" s="39" t="s">
        <v>13</v>
      </c>
      <c r="C250" s="39" t="s">
        <v>57</v>
      </c>
      <c r="D250" s="39"/>
      <c r="E250" s="26">
        <v>5.4</v>
      </c>
      <c r="F250" s="29">
        <v>5</v>
      </c>
      <c r="G250" s="29">
        <v>10</v>
      </c>
      <c r="H250" s="44">
        <f t="shared" si="40"/>
        <v>0.40000000000000036</v>
      </c>
      <c r="I250" s="42">
        <v>0</v>
      </c>
      <c r="J250" s="44">
        <f>6.3*1.05</f>
        <v>6.615</v>
      </c>
      <c r="K250" s="44">
        <f t="shared" si="41"/>
        <v>6.215</v>
      </c>
      <c r="L250" s="85"/>
      <c r="M250" s="87"/>
      <c r="N250" s="10"/>
      <c r="O250" s="9"/>
      <c r="P250" s="28" t="s">
        <v>13</v>
      </c>
      <c r="Q250" s="28" t="s">
        <v>57</v>
      </c>
      <c r="R250" s="28">
        <f>R145+R146+R123+R151/2+R174</f>
        <v>0.21050000000000002</v>
      </c>
      <c r="S250" s="26">
        <f>R250+E250</f>
        <v>5.6105</v>
      </c>
      <c r="T250" s="29">
        <v>5</v>
      </c>
      <c r="U250" s="29">
        <v>10</v>
      </c>
      <c r="V250" s="4">
        <f t="shared" si="42"/>
        <v>0.6105</v>
      </c>
      <c r="W250" s="28">
        <v>0</v>
      </c>
      <c r="X250" s="28">
        <v>6.615</v>
      </c>
      <c r="Y250" s="4">
        <f t="shared" si="39"/>
        <v>6.0045</v>
      </c>
      <c r="Z250" s="85"/>
      <c r="AA250" s="87"/>
    </row>
    <row r="251" spans="1:27" s="47" customFormat="1" ht="15" customHeight="1">
      <c r="A251" s="43"/>
      <c r="B251" s="39" t="s">
        <v>12</v>
      </c>
      <c r="C251" s="39" t="s">
        <v>57</v>
      </c>
      <c r="D251" s="39"/>
      <c r="E251" s="26">
        <v>2.24</v>
      </c>
      <c r="F251" s="4">
        <v>0</v>
      </c>
      <c r="G251" s="5">
        <v>0</v>
      </c>
      <c r="H251" s="44">
        <f t="shared" si="40"/>
        <v>2.24</v>
      </c>
      <c r="I251" s="42">
        <v>0</v>
      </c>
      <c r="J251" s="44">
        <f>6.3*1.05</f>
        <v>6.615</v>
      </c>
      <c r="K251" s="44">
        <f t="shared" si="41"/>
        <v>4.375</v>
      </c>
      <c r="L251" s="85"/>
      <c r="M251" s="88"/>
      <c r="N251" s="10"/>
      <c r="O251" s="9"/>
      <c r="P251" s="28" t="s">
        <v>12</v>
      </c>
      <c r="Q251" s="28" t="s">
        <v>57</v>
      </c>
      <c r="R251" s="28">
        <v>0.12</v>
      </c>
      <c r="S251" s="26">
        <f>R251+E251</f>
        <v>2.3600000000000003</v>
      </c>
      <c r="T251" s="4">
        <v>0</v>
      </c>
      <c r="U251" s="5">
        <v>0</v>
      </c>
      <c r="V251" s="4">
        <f t="shared" si="42"/>
        <v>2.3600000000000003</v>
      </c>
      <c r="W251" s="28">
        <v>0</v>
      </c>
      <c r="X251" s="28">
        <v>6.615</v>
      </c>
      <c r="Y251" s="4">
        <f t="shared" si="39"/>
        <v>4.255</v>
      </c>
      <c r="Z251" s="85"/>
      <c r="AA251" s="88"/>
    </row>
    <row r="252" spans="1:27" s="47" customFormat="1" ht="15">
      <c r="A252" s="43"/>
      <c r="B252" s="41" t="s">
        <v>239</v>
      </c>
      <c r="C252" s="39" t="s">
        <v>57</v>
      </c>
      <c r="D252" s="39">
        <v>16.3</v>
      </c>
      <c r="E252" s="26">
        <f>E253+E254</f>
        <v>3.96</v>
      </c>
      <c r="F252" s="29">
        <f>F253+F254</f>
        <v>0</v>
      </c>
      <c r="G252" s="29"/>
      <c r="H252" s="44">
        <f t="shared" si="40"/>
        <v>3.96</v>
      </c>
      <c r="I252" s="42">
        <v>0</v>
      </c>
      <c r="J252" s="44">
        <v>6.62</v>
      </c>
      <c r="K252" s="44">
        <f t="shared" si="41"/>
        <v>2.66</v>
      </c>
      <c r="L252" s="85">
        <f>MIN(K252:K254)</f>
        <v>2.66</v>
      </c>
      <c r="M252" s="86" t="s">
        <v>262</v>
      </c>
      <c r="N252" s="10"/>
      <c r="O252" s="9"/>
      <c r="P252" s="30" t="s">
        <v>239</v>
      </c>
      <c r="Q252" s="28" t="s">
        <v>57</v>
      </c>
      <c r="R252" s="4">
        <f>R253+R254</f>
        <v>0.698</v>
      </c>
      <c r="S252" s="26">
        <f>S253+S254</f>
        <v>4.6579999999999995</v>
      </c>
      <c r="T252" s="29">
        <f>T253+T254</f>
        <v>0</v>
      </c>
      <c r="U252" s="29"/>
      <c r="V252" s="4">
        <f t="shared" si="42"/>
        <v>4.6579999999999995</v>
      </c>
      <c r="W252" s="28">
        <v>0</v>
      </c>
      <c r="X252" s="28">
        <v>6.62</v>
      </c>
      <c r="Y252" s="4">
        <f t="shared" si="39"/>
        <v>1.9620000000000006</v>
      </c>
      <c r="Z252" s="85">
        <f>MIN(Y252:Y254)</f>
        <v>1.9620000000000006</v>
      </c>
      <c r="AA252" s="86" t="s">
        <v>262</v>
      </c>
    </row>
    <row r="253" spans="1:27" s="47" customFormat="1" ht="15" customHeight="1">
      <c r="A253" s="43"/>
      <c r="B253" s="39" t="s">
        <v>13</v>
      </c>
      <c r="C253" s="39" t="s">
        <v>57</v>
      </c>
      <c r="D253" s="39"/>
      <c r="E253" s="26">
        <v>2.76</v>
      </c>
      <c r="F253" s="29">
        <v>0</v>
      </c>
      <c r="G253" s="29">
        <v>0</v>
      </c>
      <c r="H253" s="44">
        <f t="shared" si="40"/>
        <v>2.76</v>
      </c>
      <c r="I253" s="42">
        <v>0</v>
      </c>
      <c r="J253" s="44">
        <v>6.62</v>
      </c>
      <c r="K253" s="44">
        <f t="shared" si="41"/>
        <v>3.8600000000000003</v>
      </c>
      <c r="L253" s="85"/>
      <c r="M253" s="87"/>
      <c r="N253" s="10"/>
      <c r="O253" s="9"/>
      <c r="P253" s="28" t="s">
        <v>13</v>
      </c>
      <c r="Q253" s="28" t="s">
        <v>57</v>
      </c>
      <c r="R253" s="28">
        <f>R141+R147</f>
        <v>0.625</v>
      </c>
      <c r="S253" s="26">
        <f>R253+E253</f>
        <v>3.385</v>
      </c>
      <c r="T253" s="29">
        <v>0</v>
      </c>
      <c r="U253" s="29">
        <v>0</v>
      </c>
      <c r="V253" s="4">
        <f t="shared" si="42"/>
        <v>3.385</v>
      </c>
      <c r="W253" s="28">
        <v>0</v>
      </c>
      <c r="X253" s="28">
        <v>6.62</v>
      </c>
      <c r="Y253" s="4">
        <f t="shared" si="39"/>
        <v>3.2350000000000003</v>
      </c>
      <c r="Z253" s="85"/>
      <c r="AA253" s="87"/>
    </row>
    <row r="254" spans="1:27" s="47" customFormat="1" ht="15" customHeight="1">
      <c r="A254" s="43"/>
      <c r="B254" s="39" t="s">
        <v>12</v>
      </c>
      <c r="C254" s="39" t="s">
        <v>57</v>
      </c>
      <c r="D254" s="39"/>
      <c r="E254" s="26">
        <v>1.2</v>
      </c>
      <c r="F254" s="29">
        <v>0</v>
      </c>
      <c r="G254" s="29">
        <v>0</v>
      </c>
      <c r="H254" s="44">
        <f t="shared" si="40"/>
        <v>1.2</v>
      </c>
      <c r="I254" s="42">
        <v>0</v>
      </c>
      <c r="J254" s="44">
        <v>6.62</v>
      </c>
      <c r="K254" s="44">
        <f t="shared" si="41"/>
        <v>5.42</v>
      </c>
      <c r="L254" s="85"/>
      <c r="M254" s="88"/>
      <c r="N254" s="10"/>
      <c r="O254" s="9"/>
      <c r="P254" s="28" t="s">
        <v>12</v>
      </c>
      <c r="Q254" s="28" t="s">
        <v>57</v>
      </c>
      <c r="R254" s="28">
        <v>0.073</v>
      </c>
      <c r="S254" s="26">
        <f>R254+E254</f>
        <v>1.273</v>
      </c>
      <c r="T254" s="29">
        <v>0</v>
      </c>
      <c r="U254" s="29">
        <v>0</v>
      </c>
      <c r="V254" s="4">
        <f t="shared" si="42"/>
        <v>1.273</v>
      </c>
      <c r="W254" s="28">
        <v>0</v>
      </c>
      <c r="X254" s="28">
        <v>6.62</v>
      </c>
      <c r="Y254" s="4">
        <f t="shared" si="39"/>
        <v>5.347</v>
      </c>
      <c r="Z254" s="85"/>
      <c r="AA254" s="88"/>
    </row>
    <row r="255" spans="1:27" s="47" customFormat="1" ht="15" customHeight="1">
      <c r="A255" s="43"/>
      <c r="B255" s="41" t="s">
        <v>240</v>
      </c>
      <c r="C255" s="39" t="s">
        <v>41</v>
      </c>
      <c r="D255" s="39">
        <v>32</v>
      </c>
      <c r="E255" s="26">
        <f>E256+E257</f>
        <v>10.04</v>
      </c>
      <c r="F255" s="29">
        <f>F256+F257</f>
        <v>0</v>
      </c>
      <c r="G255" s="29"/>
      <c r="H255" s="44">
        <f aca="true" t="shared" si="43" ref="H255:H266">E255-F255</f>
        <v>10.04</v>
      </c>
      <c r="I255" s="42">
        <v>0</v>
      </c>
      <c r="J255" s="44">
        <v>16.8</v>
      </c>
      <c r="K255" s="44">
        <f t="shared" si="41"/>
        <v>6.760000000000002</v>
      </c>
      <c r="L255" s="85">
        <f>MIN(K255:K257)</f>
        <v>6.760000000000002</v>
      </c>
      <c r="M255" s="86" t="s">
        <v>262</v>
      </c>
      <c r="N255" s="10"/>
      <c r="O255" s="9"/>
      <c r="P255" s="30" t="s">
        <v>240</v>
      </c>
      <c r="Q255" s="28" t="s">
        <v>41</v>
      </c>
      <c r="R255" s="4">
        <f>R256+R257</f>
        <v>4.93</v>
      </c>
      <c r="S255" s="26">
        <f>S256+S257</f>
        <v>14.969999999999999</v>
      </c>
      <c r="T255" s="29">
        <f>T256+T257</f>
        <v>0</v>
      </c>
      <c r="U255" s="29"/>
      <c r="V255" s="4">
        <f t="shared" si="42"/>
        <v>14.969999999999999</v>
      </c>
      <c r="W255" s="28">
        <v>0</v>
      </c>
      <c r="X255" s="28">
        <v>16.8</v>
      </c>
      <c r="Y255" s="4">
        <f t="shared" si="39"/>
        <v>1.8300000000000018</v>
      </c>
      <c r="Z255" s="85">
        <f>MIN(Y255:Y257)</f>
        <v>1.8300000000000018</v>
      </c>
      <c r="AA255" s="86" t="s">
        <v>262</v>
      </c>
    </row>
    <row r="256" spans="1:27" ht="15" customHeight="1">
      <c r="A256" s="32"/>
      <c r="B256" s="28" t="s">
        <v>13</v>
      </c>
      <c r="C256" s="28" t="s">
        <v>41</v>
      </c>
      <c r="D256" s="28"/>
      <c r="E256" s="26">
        <v>5.86</v>
      </c>
      <c r="F256" s="29">
        <v>0</v>
      </c>
      <c r="G256" s="29">
        <v>0</v>
      </c>
      <c r="H256" s="26">
        <f t="shared" si="43"/>
        <v>5.86</v>
      </c>
      <c r="I256" s="7">
        <v>0</v>
      </c>
      <c r="J256" s="26">
        <v>16.8</v>
      </c>
      <c r="K256" s="26">
        <f t="shared" si="41"/>
        <v>10.940000000000001</v>
      </c>
      <c r="L256" s="85"/>
      <c r="M256" s="87"/>
      <c r="O256" s="9"/>
      <c r="P256" s="28" t="s">
        <v>13</v>
      </c>
      <c r="Q256" s="28" t="s">
        <v>41</v>
      </c>
      <c r="R256" s="28">
        <f>R29+R28+R27+R171+R172+R170+R169</f>
        <v>1.377</v>
      </c>
      <c r="S256" s="26">
        <f>R256+E256</f>
        <v>7.237</v>
      </c>
      <c r="T256" s="29">
        <v>0</v>
      </c>
      <c r="U256" s="29">
        <v>0</v>
      </c>
      <c r="V256" s="4">
        <f t="shared" si="42"/>
        <v>7.237</v>
      </c>
      <c r="W256" s="28">
        <v>0</v>
      </c>
      <c r="X256" s="28">
        <v>16.8</v>
      </c>
      <c r="Y256" s="4">
        <f t="shared" si="39"/>
        <v>9.563</v>
      </c>
      <c r="Z256" s="85"/>
      <c r="AA256" s="87"/>
    </row>
    <row r="257" spans="1:27" ht="15" customHeight="1">
      <c r="A257" s="32"/>
      <c r="B257" s="28" t="s">
        <v>12</v>
      </c>
      <c r="C257" s="28" t="s">
        <v>41</v>
      </c>
      <c r="D257" s="28"/>
      <c r="E257" s="26">
        <v>4.18</v>
      </c>
      <c r="F257" s="4">
        <v>0</v>
      </c>
      <c r="G257" s="5">
        <v>0</v>
      </c>
      <c r="H257" s="26">
        <f t="shared" si="43"/>
        <v>4.18</v>
      </c>
      <c r="I257" s="7">
        <v>0</v>
      </c>
      <c r="J257" s="26">
        <v>16.8</v>
      </c>
      <c r="K257" s="26">
        <f t="shared" si="41"/>
        <v>12.620000000000001</v>
      </c>
      <c r="L257" s="85"/>
      <c r="M257" s="88"/>
      <c r="O257" s="9"/>
      <c r="P257" s="28" t="s">
        <v>12</v>
      </c>
      <c r="Q257" s="28" t="s">
        <v>41</v>
      </c>
      <c r="R257" s="28">
        <v>3.553</v>
      </c>
      <c r="S257" s="26">
        <f>R257+E257</f>
        <v>7.733</v>
      </c>
      <c r="T257" s="4">
        <v>0</v>
      </c>
      <c r="U257" s="5">
        <v>0</v>
      </c>
      <c r="V257" s="4">
        <f t="shared" si="42"/>
        <v>7.733</v>
      </c>
      <c r="W257" s="28">
        <v>0</v>
      </c>
      <c r="X257" s="28">
        <v>16.8</v>
      </c>
      <c r="Y257" s="4">
        <f t="shared" si="39"/>
        <v>9.067</v>
      </c>
      <c r="Z257" s="85"/>
      <c r="AA257" s="88"/>
    </row>
    <row r="258" spans="1:27" ht="15.75" customHeight="1">
      <c r="A258" s="32"/>
      <c r="B258" s="2" t="s">
        <v>38</v>
      </c>
      <c r="C258" s="28" t="s">
        <v>39</v>
      </c>
      <c r="D258" s="28">
        <v>16.3</v>
      </c>
      <c r="E258" s="26">
        <f>E259+E260</f>
        <v>2.46</v>
      </c>
      <c r="F258" s="4">
        <f>F259+F260</f>
        <v>4.5</v>
      </c>
      <c r="G258" s="29"/>
      <c r="H258" s="26">
        <f t="shared" si="43"/>
        <v>-2.04</v>
      </c>
      <c r="I258" s="7">
        <v>0</v>
      </c>
      <c r="J258" s="26">
        <v>6.62</v>
      </c>
      <c r="K258" s="26">
        <f t="shared" si="41"/>
        <v>8.66</v>
      </c>
      <c r="L258" s="85">
        <f>MIN(K258:K260)</f>
        <v>5.45</v>
      </c>
      <c r="M258" s="85" t="s">
        <v>264</v>
      </c>
      <c r="O258" s="9"/>
      <c r="P258" s="2" t="s">
        <v>38</v>
      </c>
      <c r="Q258" s="28" t="s">
        <v>39</v>
      </c>
      <c r="R258" s="4">
        <f>R259+R260</f>
        <v>1.085</v>
      </c>
      <c r="S258" s="26">
        <f>S259+S260</f>
        <v>3.545</v>
      </c>
      <c r="T258" s="4">
        <f>T259+T260</f>
        <v>4.5</v>
      </c>
      <c r="U258" s="29"/>
      <c r="V258" s="4">
        <f t="shared" si="42"/>
        <v>-0.9550000000000001</v>
      </c>
      <c r="W258" s="28">
        <v>0</v>
      </c>
      <c r="X258" s="28">
        <v>6.62</v>
      </c>
      <c r="Y258" s="4">
        <f t="shared" si="39"/>
        <v>7.575</v>
      </c>
      <c r="Z258" s="85">
        <f>MIN(Y258:Y260)</f>
        <v>5.4350000000000005</v>
      </c>
      <c r="AA258" s="85" t="s">
        <v>264</v>
      </c>
    </row>
    <row r="259" spans="1:27" s="12" customFormat="1" ht="15">
      <c r="A259" s="29"/>
      <c r="B259" s="28" t="s">
        <v>13</v>
      </c>
      <c r="C259" s="28" t="s">
        <v>39</v>
      </c>
      <c r="D259" s="28"/>
      <c r="E259" s="26">
        <v>1.29</v>
      </c>
      <c r="F259" s="28">
        <v>4.5</v>
      </c>
      <c r="G259" s="28">
        <v>10</v>
      </c>
      <c r="H259" s="26">
        <f t="shared" si="43"/>
        <v>-3.21</v>
      </c>
      <c r="I259" s="7">
        <v>0</v>
      </c>
      <c r="J259" s="26">
        <v>6.62</v>
      </c>
      <c r="K259" s="26">
        <f t="shared" si="41"/>
        <v>9.83</v>
      </c>
      <c r="L259" s="85"/>
      <c r="M259" s="85"/>
      <c r="O259" s="9"/>
      <c r="P259" s="28" t="s">
        <v>13</v>
      </c>
      <c r="Q259" s="28" t="s">
        <v>39</v>
      </c>
      <c r="R259" s="28">
        <f>R72+R85+R61</f>
        <v>1.07</v>
      </c>
      <c r="S259" s="26">
        <f>R259+E259</f>
        <v>2.3600000000000003</v>
      </c>
      <c r="T259" s="28">
        <v>4.5</v>
      </c>
      <c r="U259" s="28">
        <v>10</v>
      </c>
      <c r="V259" s="4">
        <f t="shared" si="42"/>
        <v>-2.1399999999999997</v>
      </c>
      <c r="W259" s="28">
        <v>0</v>
      </c>
      <c r="X259" s="28">
        <v>6.62</v>
      </c>
      <c r="Y259" s="4">
        <f t="shared" si="39"/>
        <v>8.76</v>
      </c>
      <c r="Z259" s="85"/>
      <c r="AA259" s="85"/>
    </row>
    <row r="260" spans="1:27" s="12" customFormat="1" ht="15">
      <c r="A260" s="29"/>
      <c r="B260" s="28" t="s">
        <v>12</v>
      </c>
      <c r="C260" s="28" t="s">
        <v>39</v>
      </c>
      <c r="D260" s="28"/>
      <c r="E260" s="26">
        <v>1.17</v>
      </c>
      <c r="F260" s="4">
        <v>0</v>
      </c>
      <c r="G260" s="29">
        <v>0</v>
      </c>
      <c r="H260" s="26">
        <f t="shared" si="43"/>
        <v>1.17</v>
      </c>
      <c r="I260" s="7">
        <v>0</v>
      </c>
      <c r="J260" s="26">
        <v>6.62</v>
      </c>
      <c r="K260" s="26">
        <f t="shared" si="41"/>
        <v>5.45</v>
      </c>
      <c r="L260" s="85"/>
      <c r="M260" s="85"/>
      <c r="O260" s="9"/>
      <c r="P260" s="28" t="s">
        <v>12</v>
      </c>
      <c r="Q260" s="28" t="s">
        <v>39</v>
      </c>
      <c r="R260" s="28">
        <v>0.015</v>
      </c>
      <c r="S260" s="26">
        <f>R260+E260</f>
        <v>1.1849999999999998</v>
      </c>
      <c r="T260" s="4">
        <v>0</v>
      </c>
      <c r="U260" s="29">
        <v>0</v>
      </c>
      <c r="V260" s="4">
        <f t="shared" si="42"/>
        <v>1.1849999999999998</v>
      </c>
      <c r="W260" s="28">
        <v>0</v>
      </c>
      <c r="X260" s="28">
        <v>6.62</v>
      </c>
      <c r="Y260" s="4">
        <f t="shared" si="39"/>
        <v>5.4350000000000005</v>
      </c>
      <c r="Z260" s="85"/>
      <c r="AA260" s="85"/>
    </row>
    <row r="261" spans="1:27" ht="15">
      <c r="A261" s="32"/>
      <c r="B261" s="1" t="s">
        <v>48</v>
      </c>
      <c r="C261" s="28" t="s">
        <v>49</v>
      </c>
      <c r="D261" s="28">
        <v>13.8</v>
      </c>
      <c r="E261" s="26">
        <f>E262+E263</f>
        <v>5.54</v>
      </c>
      <c r="F261" s="4">
        <f>F262+F263</f>
        <v>4.5</v>
      </c>
      <c r="G261" s="29"/>
      <c r="H261" s="26">
        <f t="shared" si="43"/>
        <v>1.04</v>
      </c>
      <c r="I261" s="7">
        <v>0</v>
      </c>
      <c r="J261" s="26">
        <v>6.62</v>
      </c>
      <c r="K261" s="26">
        <f t="shared" si="41"/>
        <v>5.58</v>
      </c>
      <c r="L261" s="85">
        <f>MIN(K261:K263)</f>
        <v>5.58</v>
      </c>
      <c r="M261" s="85" t="s">
        <v>264</v>
      </c>
      <c r="O261" s="9"/>
      <c r="P261" s="1" t="s">
        <v>48</v>
      </c>
      <c r="Q261" s="28" t="s">
        <v>49</v>
      </c>
      <c r="R261" s="4">
        <f>R262+R263</f>
        <v>0.057</v>
      </c>
      <c r="S261" s="26">
        <f>S262+S263</f>
        <v>5.597</v>
      </c>
      <c r="T261" s="4">
        <f>T262+T263</f>
        <v>4.5</v>
      </c>
      <c r="U261" s="29"/>
      <c r="V261" s="4">
        <f t="shared" si="42"/>
        <v>1.0970000000000004</v>
      </c>
      <c r="W261" s="28">
        <v>0</v>
      </c>
      <c r="X261" s="28">
        <v>6.62</v>
      </c>
      <c r="Y261" s="4">
        <f t="shared" si="39"/>
        <v>5.523</v>
      </c>
      <c r="Z261" s="85">
        <f>MIN(Y261:Y263)</f>
        <v>5.523</v>
      </c>
      <c r="AA261" s="85" t="s">
        <v>264</v>
      </c>
    </row>
    <row r="262" spans="1:27" ht="15">
      <c r="A262" s="27"/>
      <c r="B262" s="28" t="s">
        <v>13</v>
      </c>
      <c r="C262" s="28" t="s">
        <v>49</v>
      </c>
      <c r="D262" s="28"/>
      <c r="E262" s="26">
        <v>0</v>
      </c>
      <c r="F262" s="28">
        <v>0</v>
      </c>
      <c r="G262" s="28">
        <v>0</v>
      </c>
      <c r="H262" s="26">
        <f t="shared" si="43"/>
        <v>0</v>
      </c>
      <c r="I262" s="7">
        <v>0</v>
      </c>
      <c r="J262" s="26">
        <v>6.62</v>
      </c>
      <c r="K262" s="26">
        <f t="shared" si="41"/>
        <v>6.62</v>
      </c>
      <c r="L262" s="85"/>
      <c r="M262" s="85"/>
      <c r="O262" s="9"/>
      <c r="P262" s="28" t="s">
        <v>13</v>
      </c>
      <c r="Q262" s="28" t="s">
        <v>49</v>
      </c>
      <c r="R262" s="28"/>
      <c r="S262" s="26">
        <f>R262+E262</f>
        <v>0</v>
      </c>
      <c r="T262" s="28">
        <v>0</v>
      </c>
      <c r="U262" s="28">
        <v>0</v>
      </c>
      <c r="V262" s="4">
        <f t="shared" si="42"/>
        <v>0</v>
      </c>
      <c r="W262" s="28">
        <v>0</v>
      </c>
      <c r="X262" s="28">
        <v>6.62</v>
      </c>
      <c r="Y262" s="4">
        <f t="shared" si="39"/>
        <v>6.62</v>
      </c>
      <c r="Z262" s="85"/>
      <c r="AA262" s="85"/>
    </row>
    <row r="263" spans="1:27" ht="15">
      <c r="A263" s="27"/>
      <c r="B263" s="28" t="s">
        <v>12</v>
      </c>
      <c r="C263" s="28" t="s">
        <v>49</v>
      </c>
      <c r="D263" s="28"/>
      <c r="E263" s="26">
        <v>5.54</v>
      </c>
      <c r="F263" s="4">
        <v>4.5</v>
      </c>
      <c r="G263" s="29">
        <v>30</v>
      </c>
      <c r="H263" s="26">
        <f t="shared" si="43"/>
        <v>1.04</v>
      </c>
      <c r="I263" s="7">
        <v>0</v>
      </c>
      <c r="J263" s="26">
        <v>6.62</v>
      </c>
      <c r="K263" s="26">
        <f t="shared" si="41"/>
        <v>5.58</v>
      </c>
      <c r="L263" s="85"/>
      <c r="M263" s="85"/>
      <c r="O263" s="9"/>
      <c r="P263" s="28" t="s">
        <v>12</v>
      </c>
      <c r="Q263" s="28" t="s">
        <v>49</v>
      </c>
      <c r="R263" s="28">
        <v>0.057</v>
      </c>
      <c r="S263" s="26">
        <f>R263+E263</f>
        <v>5.597</v>
      </c>
      <c r="T263" s="4">
        <v>4.5</v>
      </c>
      <c r="U263" s="29">
        <v>30</v>
      </c>
      <c r="V263" s="4">
        <f t="shared" si="42"/>
        <v>1.0970000000000004</v>
      </c>
      <c r="W263" s="28">
        <v>0</v>
      </c>
      <c r="X263" s="28">
        <v>6.62</v>
      </c>
      <c r="Y263" s="4">
        <f t="shared" si="39"/>
        <v>5.523</v>
      </c>
      <c r="Z263" s="85"/>
      <c r="AA263" s="85"/>
    </row>
    <row r="264" spans="1:27" ht="15" customHeight="1">
      <c r="A264" s="32"/>
      <c r="B264" s="1" t="s">
        <v>56</v>
      </c>
      <c r="C264" s="28" t="s">
        <v>57</v>
      </c>
      <c r="D264" s="28">
        <v>16.3</v>
      </c>
      <c r="E264" s="26">
        <f>E265+E266</f>
        <v>1.75</v>
      </c>
      <c r="F264" s="4">
        <f>F265+F266</f>
        <v>0.5</v>
      </c>
      <c r="G264" s="29"/>
      <c r="H264" s="26">
        <f t="shared" si="43"/>
        <v>1.25</v>
      </c>
      <c r="I264" s="7">
        <v>0</v>
      </c>
      <c r="J264" s="26">
        <v>6.62</v>
      </c>
      <c r="K264" s="26">
        <f t="shared" si="41"/>
        <v>5.37</v>
      </c>
      <c r="L264" s="85">
        <f>MIN(K264:K266)</f>
        <v>5.32</v>
      </c>
      <c r="M264" s="85" t="s">
        <v>264</v>
      </c>
      <c r="O264" s="9"/>
      <c r="P264" s="1" t="s">
        <v>56</v>
      </c>
      <c r="Q264" s="28" t="s">
        <v>57</v>
      </c>
      <c r="R264" s="4">
        <f>R265+R266</f>
        <v>0.0045</v>
      </c>
      <c r="S264" s="26">
        <f>S265+S266</f>
        <v>1.7545</v>
      </c>
      <c r="T264" s="4">
        <f>T265+T266</f>
        <v>0.5</v>
      </c>
      <c r="U264" s="29"/>
      <c r="V264" s="4">
        <f t="shared" si="42"/>
        <v>1.2545</v>
      </c>
      <c r="W264" s="28">
        <v>0</v>
      </c>
      <c r="X264" s="28">
        <v>6.62</v>
      </c>
      <c r="Y264" s="4">
        <f t="shared" si="39"/>
        <v>5.3655</v>
      </c>
      <c r="Z264" s="85">
        <f>MIN(Y264:Y266)</f>
        <v>5.3155</v>
      </c>
      <c r="AA264" s="85" t="s">
        <v>264</v>
      </c>
    </row>
    <row r="265" spans="1:27" ht="15">
      <c r="A265" s="27"/>
      <c r="B265" s="28" t="s">
        <v>13</v>
      </c>
      <c r="C265" s="28" t="s">
        <v>57</v>
      </c>
      <c r="D265" s="28"/>
      <c r="E265" s="26">
        <v>1.3</v>
      </c>
      <c r="F265" s="28">
        <v>0</v>
      </c>
      <c r="G265" s="28">
        <v>0</v>
      </c>
      <c r="H265" s="26">
        <f t="shared" si="43"/>
        <v>1.3</v>
      </c>
      <c r="I265" s="7">
        <v>0</v>
      </c>
      <c r="J265" s="26">
        <v>6.62</v>
      </c>
      <c r="K265" s="26">
        <f t="shared" si="41"/>
        <v>5.32</v>
      </c>
      <c r="L265" s="85"/>
      <c r="M265" s="85"/>
      <c r="O265" s="9"/>
      <c r="P265" s="28" t="s">
        <v>13</v>
      </c>
      <c r="Q265" s="28" t="s">
        <v>57</v>
      </c>
      <c r="R265" s="28">
        <f>R106/2</f>
        <v>0.0045</v>
      </c>
      <c r="S265" s="26">
        <f>R265+E265</f>
        <v>1.3045</v>
      </c>
      <c r="T265" s="28">
        <v>0</v>
      </c>
      <c r="U265" s="28">
        <v>0</v>
      </c>
      <c r="V265" s="4">
        <f t="shared" si="42"/>
        <v>1.3045</v>
      </c>
      <c r="W265" s="28">
        <v>0</v>
      </c>
      <c r="X265" s="28">
        <v>6.62</v>
      </c>
      <c r="Y265" s="4">
        <f t="shared" si="39"/>
        <v>5.3155</v>
      </c>
      <c r="Z265" s="85"/>
      <c r="AA265" s="85"/>
    </row>
    <row r="266" spans="1:27" ht="15">
      <c r="A266" s="27"/>
      <c r="B266" s="28" t="s">
        <v>12</v>
      </c>
      <c r="C266" s="28" t="s">
        <v>57</v>
      </c>
      <c r="D266" s="28"/>
      <c r="E266" s="26">
        <v>0.45</v>
      </c>
      <c r="F266" s="4">
        <v>0.5</v>
      </c>
      <c r="G266" s="29">
        <v>120</v>
      </c>
      <c r="H266" s="26">
        <f t="shared" si="43"/>
        <v>-0.04999999999999999</v>
      </c>
      <c r="I266" s="7">
        <v>0</v>
      </c>
      <c r="J266" s="26">
        <v>6.62</v>
      </c>
      <c r="K266" s="26">
        <f t="shared" si="41"/>
        <v>6.67</v>
      </c>
      <c r="L266" s="85"/>
      <c r="M266" s="85"/>
      <c r="O266" s="9"/>
      <c r="P266" s="28" t="s">
        <v>12</v>
      </c>
      <c r="Q266" s="28" t="s">
        <v>57</v>
      </c>
      <c r="R266" s="28">
        <v>0</v>
      </c>
      <c r="S266" s="26">
        <f>R266+E266</f>
        <v>0.45</v>
      </c>
      <c r="T266" s="4">
        <v>0.5</v>
      </c>
      <c r="U266" s="29">
        <v>120</v>
      </c>
      <c r="V266" s="4">
        <f t="shared" si="42"/>
        <v>-0.04999999999999999</v>
      </c>
      <c r="W266" s="28">
        <v>0</v>
      </c>
      <c r="X266" s="28">
        <v>6.62</v>
      </c>
      <c r="Y266" s="4">
        <f t="shared" si="39"/>
        <v>6.67</v>
      </c>
      <c r="Z266" s="85"/>
      <c r="AA266" s="85"/>
    </row>
    <row r="267" spans="1:27" s="23" customFormat="1" ht="15">
      <c r="A267" s="54"/>
      <c r="B267" s="18" t="s">
        <v>253</v>
      </c>
      <c r="C267" s="19">
        <v>2565.6</v>
      </c>
      <c r="D267" s="19">
        <f>SUM(C7:C30)+SUM(D33:D174)+SUM(D177:D264)</f>
        <v>2565.5999999999995</v>
      </c>
      <c r="E267" s="20">
        <f>SUM(E7:E30)+SUM(E33:E174)+E177+E180+E183+E186+E189+E192+E195+E198+E201+E204+E207+E210+E213+E216+E219+E222+E225+E228+E231+E234+E237+E240+E243+E246+E249+E252+E255+E258+E261++E264</f>
        <v>741.5471930021921</v>
      </c>
      <c r="F267" s="19"/>
      <c r="G267" s="19"/>
      <c r="H267" s="19"/>
      <c r="I267" s="19"/>
      <c r="J267" s="19"/>
      <c r="K267" s="19"/>
      <c r="L267" s="20">
        <f>SUM(L7:L31)+SUM(L33:L175)+SUM(L177:L266)</f>
        <v>705.4128069978078</v>
      </c>
      <c r="M267" s="21"/>
      <c r="O267" s="54"/>
      <c r="P267" s="18" t="s">
        <v>253</v>
      </c>
      <c r="Q267" s="19">
        <v>2565.6</v>
      </c>
      <c r="R267" s="20"/>
      <c r="S267" s="20">
        <f>SUM(S7:S30)+SUM(S33:S174)+S177+S180+S183+S186+S189+S192+S195+S198+S201+S204+S207+S210+S213+S216+S219+S222+S225+S228+S231+S234+S237+S240+S243+S246+S249+S252+S255+S258+S261+S264</f>
        <v>904.5406930021923</v>
      </c>
      <c r="T267" s="19"/>
      <c r="U267" s="19"/>
      <c r="V267" s="19"/>
      <c r="W267" s="19"/>
      <c r="X267" s="19"/>
      <c r="Y267" s="19"/>
      <c r="Z267" s="24">
        <f>SUM(Z7:Z31)+SUM(Z33:Z175)+SUM(Z177:Z266)</f>
        <v>548.7003069978078</v>
      </c>
      <c r="AA267" s="22"/>
    </row>
    <row r="268" spans="1:27" s="23" customFormat="1" ht="15">
      <c r="A268" s="54"/>
      <c r="B268" s="18" t="s">
        <v>254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20">
        <f>L7+L8+L13+L15+L16+L18+L19+L20+L21+L23+L25+L26+L28+L29+L30+L44+L68+L121+L125+L130+L139+L216+L219+L222</f>
        <v>-38.829395</v>
      </c>
      <c r="M268" s="21"/>
      <c r="O268" s="54"/>
      <c r="P268" s="18" t="s">
        <v>254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24">
        <f>Z7+Z8+Z13+Z15+Z16+Z18+Z19+Z20+Z21+Z23+Z26+Z28+Z29+Z30+Z43+Z44+Z50+Z68+Z121+Z125+Z130+Z135+Z139+Z140+Z143+Z216+Z219+Z222+Z243</f>
        <v>-66.372895</v>
      </c>
      <c r="AA268" s="22"/>
    </row>
    <row r="269" spans="1:27" s="23" customFormat="1" ht="15">
      <c r="A269" s="54"/>
      <c r="B269" s="18" t="s">
        <v>255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55">
        <f>L267+L268-L40-L43-SUM(L45:L49)-L51-L53-L122-L123-L136-L137-L138-SUM(L140:L152)-L169-L170-L171-L172-L174-L246-L249-L252-L255</f>
        <v>472.96841199780783</v>
      </c>
      <c r="M269" s="56" t="s">
        <v>278</v>
      </c>
      <c r="O269" s="54"/>
      <c r="P269" s="18" t="s">
        <v>255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57">
        <f>Z267+Z268-SUM(Z45:Z49)-Z51-Z53-Z122-Z123-Z137-Z138-Z141-Z142-SUM(Z144:Z152)-SUM(Z169:Z172)-Z174-SUM(Z246:Z257)</f>
        <v>333.5389119978078</v>
      </c>
      <c r="AA269" s="56" t="s">
        <v>278</v>
      </c>
    </row>
    <row r="272" spans="1:26" s="33" customFormat="1" ht="15">
      <c r="A272" s="33" t="s">
        <v>266</v>
      </c>
      <c r="E272" s="34"/>
      <c r="F272" s="34"/>
      <c r="G272" s="36"/>
      <c r="H272" s="35"/>
      <c r="Z272" s="35"/>
    </row>
    <row r="273" ht="15">
      <c r="L273" s="38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435" ht="15">
      <c r="O435" s="31"/>
    </row>
    <row r="436" ht="15">
      <c r="O436" s="31"/>
    </row>
    <row r="437" ht="15">
      <c r="O437" s="31"/>
    </row>
    <row r="438" ht="15">
      <c r="O438" s="31"/>
    </row>
    <row r="439" ht="15">
      <c r="O439" s="31"/>
    </row>
    <row r="440" ht="15">
      <c r="O440" s="31"/>
    </row>
    <row r="441" ht="15">
      <c r="O441" s="31"/>
    </row>
    <row r="533" s="23" customFormat="1" ht="12.75">
      <c r="G533" s="37"/>
    </row>
    <row r="534" s="23" customFormat="1" ht="12.75">
      <c r="G534" s="37"/>
    </row>
    <row r="535" s="23" customFormat="1" ht="12.75">
      <c r="G535" s="37"/>
    </row>
    <row r="536" spans="1:14" ht="15">
      <c r="A536" s="13"/>
      <c r="B536" s="14"/>
      <c r="C536" s="14"/>
      <c r="D536" s="14"/>
      <c r="E536" s="14"/>
      <c r="F536" s="15"/>
      <c r="G536" s="15"/>
      <c r="H536" s="16"/>
      <c r="I536" s="15"/>
      <c r="J536" s="14"/>
      <c r="K536" s="14"/>
      <c r="L536" s="15"/>
      <c r="M536" s="17"/>
      <c r="N536" s="13"/>
    </row>
  </sheetData>
  <sheetProtection/>
  <mergeCells count="150">
    <mergeCell ref="A2:A4"/>
    <mergeCell ref="L192:L194"/>
    <mergeCell ref="M2:M4"/>
    <mergeCell ref="B2:B4"/>
    <mergeCell ref="C3:C4"/>
    <mergeCell ref="E3:E4"/>
    <mergeCell ref="J3:J4"/>
    <mergeCell ref="C2:L2"/>
    <mergeCell ref="L177:L179"/>
    <mergeCell ref="L201:L203"/>
    <mergeCell ref="L186:L188"/>
    <mergeCell ref="L189:L191"/>
    <mergeCell ref="A6:M6"/>
    <mergeCell ref="A32:M32"/>
    <mergeCell ref="A176:M176"/>
    <mergeCell ref="F3:G3"/>
    <mergeCell ref="H3:H4"/>
    <mergeCell ref="I3:I4"/>
    <mergeCell ref="K1:L1"/>
    <mergeCell ref="K3:L4"/>
    <mergeCell ref="L255:L257"/>
    <mergeCell ref="L240:L242"/>
    <mergeCell ref="L231:L233"/>
    <mergeCell ref="L243:L245"/>
    <mergeCell ref="L246:L248"/>
    <mergeCell ref="L234:L236"/>
    <mergeCell ref="AA198:AA200"/>
    <mergeCell ref="AA204:AA206"/>
    <mergeCell ref="L183:L185"/>
    <mergeCell ref="M189:M191"/>
    <mergeCell ref="M192:M194"/>
    <mergeCell ref="M195:M197"/>
    <mergeCell ref="M198:M200"/>
    <mergeCell ref="Z204:Z206"/>
    <mergeCell ref="L195:L197"/>
    <mergeCell ref="L198:L200"/>
    <mergeCell ref="L228:L230"/>
    <mergeCell ref="L210:L212"/>
    <mergeCell ref="L213:L215"/>
    <mergeCell ref="L216:L218"/>
    <mergeCell ref="L219:L221"/>
    <mergeCell ref="L222:L224"/>
    <mergeCell ref="X3:X4"/>
    <mergeCell ref="Y3:Z4"/>
    <mergeCell ref="O176:AA176"/>
    <mergeCell ref="L225:L227"/>
    <mergeCell ref="L204:L206"/>
    <mergeCell ref="L207:L209"/>
    <mergeCell ref="L180:L182"/>
    <mergeCell ref="AA189:AA191"/>
    <mergeCell ref="AA192:AA194"/>
    <mergeCell ref="AA195:AA197"/>
    <mergeCell ref="O2:O4"/>
    <mergeCell ref="P2:P4"/>
    <mergeCell ref="Q2:Z2"/>
    <mergeCell ref="AA2:AA4"/>
    <mergeCell ref="Q3:Q4"/>
    <mergeCell ref="R3:R4"/>
    <mergeCell ref="S3:S4"/>
    <mergeCell ref="T3:U3"/>
    <mergeCell ref="V3:V4"/>
    <mergeCell ref="W3:W4"/>
    <mergeCell ref="M201:M203"/>
    <mergeCell ref="M216:M218"/>
    <mergeCell ref="M219:M221"/>
    <mergeCell ref="M222:M224"/>
    <mergeCell ref="M204:M206"/>
    <mergeCell ref="M207:M209"/>
    <mergeCell ref="M210:M212"/>
    <mergeCell ref="M213:M215"/>
    <mergeCell ref="M177:M179"/>
    <mergeCell ref="M180:M182"/>
    <mergeCell ref="M183:M185"/>
    <mergeCell ref="M186:M188"/>
    <mergeCell ref="Z243:Z245"/>
    <mergeCell ref="Z246:Z248"/>
    <mergeCell ref="M225:M227"/>
    <mergeCell ref="M228:M230"/>
    <mergeCell ref="M231:M233"/>
    <mergeCell ref="M234:M236"/>
    <mergeCell ref="M237:M239"/>
    <mergeCell ref="M240:M242"/>
    <mergeCell ref="M243:M245"/>
    <mergeCell ref="Z237:Z239"/>
    <mergeCell ref="Z240:Z242"/>
    <mergeCell ref="O6:AA6"/>
    <mergeCell ref="O32:AA32"/>
    <mergeCell ref="Z234:Z236"/>
    <mergeCell ref="AA201:AA203"/>
    <mergeCell ref="AA177:AA179"/>
    <mergeCell ref="AA180:AA182"/>
    <mergeCell ref="AA183:AA185"/>
    <mergeCell ref="AA186:AA188"/>
    <mergeCell ref="Z222:Z224"/>
    <mergeCell ref="Z225:Z227"/>
    <mergeCell ref="Z228:Z230"/>
    <mergeCell ref="Z231:Z233"/>
    <mergeCell ref="Z252:Z254"/>
    <mergeCell ref="Z255:Z257"/>
    <mergeCell ref="Z258:Z260"/>
    <mergeCell ref="Z249:Z251"/>
    <mergeCell ref="Z201:Z203"/>
    <mergeCell ref="Z213:Z215"/>
    <mergeCell ref="Z216:Z218"/>
    <mergeCell ref="Z219:Z221"/>
    <mergeCell ref="Z207:Z209"/>
    <mergeCell ref="Z210:Z212"/>
    <mergeCell ref="Z189:Z191"/>
    <mergeCell ref="Z192:Z194"/>
    <mergeCell ref="Z195:Z197"/>
    <mergeCell ref="Z198:Z200"/>
    <mergeCell ref="Z177:Z179"/>
    <mergeCell ref="Z180:Z182"/>
    <mergeCell ref="Z183:Z185"/>
    <mergeCell ref="Z186:Z188"/>
    <mergeCell ref="AA258:AA260"/>
    <mergeCell ref="AA207:AA209"/>
    <mergeCell ref="AA210:AA212"/>
    <mergeCell ref="AA213:AA215"/>
    <mergeCell ref="AA216:AA218"/>
    <mergeCell ref="AA219:AA221"/>
    <mergeCell ref="AA222:AA224"/>
    <mergeCell ref="AA225:AA227"/>
    <mergeCell ref="AA228:AA230"/>
    <mergeCell ref="AA231:AA23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M258:M260"/>
    <mergeCell ref="M261:M263"/>
    <mergeCell ref="M264:M266"/>
    <mergeCell ref="M252:M254"/>
    <mergeCell ref="M255:M257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L264:L26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4"/>
  <sheetViews>
    <sheetView zoomScale="80" zoomScaleNormal="80" zoomScalePageLayoutView="0" workbookViewId="0" topLeftCell="A61">
      <selection activeCell="A91" sqref="A91:IV91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6384" width="9.140625" style="10" customWidth="1"/>
  </cols>
  <sheetData>
    <row r="1" spans="11:12" ht="15">
      <c r="K1" s="69"/>
      <c r="L1" s="69"/>
    </row>
    <row r="2" spans="1:13" ht="43.5" customHeight="1">
      <c r="A2" s="70" t="s">
        <v>283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1:12" ht="15">
      <c r="K3" s="67"/>
      <c r="L3" s="67"/>
    </row>
    <row r="4" spans="1:13" ht="32.25" customHeight="1">
      <c r="A4" s="68" t="s">
        <v>11</v>
      </c>
      <c r="B4" s="66" t="s">
        <v>0</v>
      </c>
      <c r="C4" s="66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66" t="s">
        <v>16</v>
      </c>
    </row>
    <row r="5" spans="1:13" ht="115.5" customHeight="1">
      <c r="A5" s="68"/>
      <c r="B5" s="66"/>
      <c r="C5" s="66" t="s">
        <v>8</v>
      </c>
      <c r="D5" s="32"/>
      <c r="E5" s="66" t="s">
        <v>9</v>
      </c>
      <c r="F5" s="66" t="s">
        <v>6</v>
      </c>
      <c r="G5" s="66"/>
      <c r="H5" s="66" t="s">
        <v>2</v>
      </c>
      <c r="I5" s="66" t="s">
        <v>267</v>
      </c>
      <c r="J5" s="66" t="s">
        <v>4</v>
      </c>
      <c r="K5" s="66" t="s">
        <v>17</v>
      </c>
      <c r="L5" s="66"/>
      <c r="M5" s="66"/>
    </row>
    <row r="6" spans="1:13" ht="117.75" customHeight="1">
      <c r="A6" s="68"/>
      <c r="B6" s="66"/>
      <c r="C6" s="66"/>
      <c r="D6" s="32"/>
      <c r="E6" s="66"/>
      <c r="F6" s="32" t="s">
        <v>3</v>
      </c>
      <c r="G6" s="32" t="s">
        <v>5</v>
      </c>
      <c r="H6" s="66"/>
      <c r="I6" s="66"/>
      <c r="J6" s="66"/>
      <c r="K6" s="66"/>
      <c r="L6" s="66"/>
      <c r="M6" s="66"/>
    </row>
    <row r="7" spans="1:13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</row>
    <row r="8" spans="1:13" s="11" customFormat="1" ht="15.75" customHeight="1">
      <c r="A8" s="93" t="s">
        <v>241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3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</row>
    <row r="10" spans="1:13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4">E10-F10</f>
        <v>1.9299999999999997</v>
      </c>
      <c r="I10" s="32">
        <v>0</v>
      </c>
      <c r="J10" s="7">
        <f aca="true" t="shared" si="1" ref="J10:J24">F10</f>
        <v>0.1</v>
      </c>
      <c r="K10" s="7">
        <f aca="true" t="shared" si="2" ref="K10:K24">J10-E10</f>
        <v>-1.9299999999999997</v>
      </c>
      <c r="L10" s="7">
        <f aca="true" t="shared" si="3" ref="L10:L24">K10</f>
        <v>-1.9299999999999997</v>
      </c>
      <c r="M10" s="28" t="s">
        <v>263</v>
      </c>
    </row>
    <row r="11" spans="1:13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</row>
    <row r="12" spans="1:13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</row>
    <row r="13" spans="1:13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</row>
    <row r="14" spans="1:13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1"/>
    </row>
    <row r="15" spans="1:13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</row>
    <row r="16" spans="1:13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</row>
    <row r="17" spans="1:13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</row>
    <row r="18" spans="1:13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</row>
    <row r="19" spans="1:13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</row>
    <row r="20" spans="1:13" ht="15">
      <c r="A20" s="32"/>
      <c r="B20" s="30" t="s">
        <v>257</v>
      </c>
      <c r="C20" s="28">
        <v>1.6</v>
      </c>
      <c r="D20" s="28"/>
      <c r="E20" s="7">
        <v>0.1</v>
      </c>
      <c r="F20" s="26"/>
      <c r="G20" s="29"/>
      <c r="H20" s="7">
        <f t="shared" si="0"/>
        <v>0.1</v>
      </c>
      <c r="I20" s="32">
        <v>0</v>
      </c>
      <c r="J20" s="7">
        <f t="shared" si="1"/>
        <v>0</v>
      </c>
      <c r="K20" s="7">
        <f t="shared" si="2"/>
        <v>-0.1</v>
      </c>
      <c r="L20" s="7">
        <f t="shared" si="3"/>
        <v>-0.1</v>
      </c>
      <c r="M20" s="28" t="s">
        <v>263</v>
      </c>
    </row>
    <row r="21" spans="1:13" ht="30">
      <c r="A21" s="32"/>
      <c r="B21" s="30" t="s">
        <v>34</v>
      </c>
      <c r="C21" s="28">
        <v>4</v>
      </c>
      <c r="D21" s="28"/>
      <c r="E21" s="7">
        <v>0.68</v>
      </c>
      <c r="F21" s="26">
        <v>0</v>
      </c>
      <c r="G21" s="29">
        <v>0</v>
      </c>
      <c r="H21" s="7">
        <f t="shared" si="0"/>
        <v>0.68</v>
      </c>
      <c r="I21" s="32">
        <v>0</v>
      </c>
      <c r="J21" s="7">
        <f t="shared" si="1"/>
        <v>0</v>
      </c>
      <c r="K21" s="7">
        <f t="shared" si="2"/>
        <v>-0.68</v>
      </c>
      <c r="L21" s="7">
        <f t="shared" si="3"/>
        <v>-0.68</v>
      </c>
      <c r="M21" s="28" t="s">
        <v>263</v>
      </c>
    </row>
    <row r="22" spans="1:13" ht="30">
      <c r="A22" s="32"/>
      <c r="B22" s="41" t="s">
        <v>37</v>
      </c>
      <c r="C22" s="39">
        <v>2.5</v>
      </c>
      <c r="D22" s="28"/>
      <c r="E22" s="7">
        <v>0.36</v>
      </c>
      <c r="F22" s="4">
        <v>0.4</v>
      </c>
      <c r="G22" s="29">
        <v>90</v>
      </c>
      <c r="H22" s="7">
        <f t="shared" si="0"/>
        <v>-0.040000000000000036</v>
      </c>
      <c r="I22" s="32">
        <v>0</v>
      </c>
      <c r="J22" s="42">
        <v>0</v>
      </c>
      <c r="K22" s="42">
        <v>-0.88</v>
      </c>
      <c r="L22" s="7">
        <v>-0.88</v>
      </c>
      <c r="M22" s="28" t="s">
        <v>263</v>
      </c>
    </row>
    <row r="23" spans="1:13" ht="15">
      <c r="A23" s="32"/>
      <c r="B23" s="30" t="s">
        <v>36</v>
      </c>
      <c r="C23" s="28">
        <v>2.5</v>
      </c>
      <c r="D23" s="28"/>
      <c r="E23" s="7">
        <v>0.53</v>
      </c>
      <c r="F23" s="4">
        <v>0</v>
      </c>
      <c r="G23" s="29">
        <v>0</v>
      </c>
      <c r="H23" s="7">
        <f t="shared" si="0"/>
        <v>0.53</v>
      </c>
      <c r="I23" s="32">
        <v>0</v>
      </c>
      <c r="J23" s="7">
        <f t="shared" si="1"/>
        <v>0</v>
      </c>
      <c r="K23" s="7">
        <f t="shared" si="2"/>
        <v>-0.53</v>
      </c>
      <c r="L23" s="7">
        <f t="shared" si="3"/>
        <v>-0.53</v>
      </c>
      <c r="M23" s="28" t="s">
        <v>263</v>
      </c>
    </row>
    <row r="24" spans="1:13" ht="15">
      <c r="A24" s="32"/>
      <c r="B24" s="30" t="s">
        <v>259</v>
      </c>
      <c r="C24" s="28">
        <v>2.5</v>
      </c>
      <c r="D24" s="28"/>
      <c r="E24" s="7">
        <v>1.144395</v>
      </c>
      <c r="F24" s="4">
        <v>0</v>
      </c>
      <c r="G24" s="29">
        <v>0</v>
      </c>
      <c r="H24" s="7">
        <f t="shared" si="0"/>
        <v>1.144395</v>
      </c>
      <c r="I24" s="32">
        <v>0</v>
      </c>
      <c r="J24" s="7">
        <f t="shared" si="1"/>
        <v>0</v>
      </c>
      <c r="K24" s="7">
        <f t="shared" si="2"/>
        <v>-1.144395</v>
      </c>
      <c r="L24" s="7">
        <f t="shared" si="3"/>
        <v>-1.144395</v>
      </c>
      <c r="M24" s="28" t="s">
        <v>263</v>
      </c>
    </row>
    <row r="25" spans="1:13" ht="30">
      <c r="A25" s="32"/>
      <c r="B25" s="30" t="s">
        <v>269</v>
      </c>
      <c r="C25" s="28">
        <v>4</v>
      </c>
      <c r="D25" s="28"/>
      <c r="E25" s="7" t="s">
        <v>271</v>
      </c>
      <c r="F25" s="4"/>
      <c r="G25" s="29"/>
      <c r="H25" s="7"/>
      <c r="I25" s="32"/>
      <c r="J25" s="7"/>
      <c r="K25" s="7"/>
      <c r="L25" s="7"/>
      <c r="M25" s="28"/>
    </row>
    <row r="26" spans="1:13" s="11" customFormat="1" ht="15.75" customHeight="1">
      <c r="A26" s="93" t="s">
        <v>243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 ht="15" customHeight="1">
      <c r="A27" s="32"/>
      <c r="B27" s="1" t="s">
        <v>53</v>
      </c>
      <c r="C27" s="28" t="s">
        <v>47</v>
      </c>
      <c r="D27" s="28">
        <v>5</v>
      </c>
      <c r="E27" s="26">
        <v>1.1</v>
      </c>
      <c r="F27" s="4">
        <v>1</v>
      </c>
      <c r="G27" s="29">
        <v>100</v>
      </c>
      <c r="H27" s="26">
        <f aca="true" t="shared" si="4" ref="H27:H37">E27-F27</f>
        <v>0.10000000000000009</v>
      </c>
      <c r="I27" s="8">
        <v>0</v>
      </c>
      <c r="J27" s="26">
        <f>2.5*1.05</f>
        <v>2.625</v>
      </c>
      <c r="K27" s="26">
        <f aca="true" t="shared" si="5" ref="K27:K37">J27-I27-H27</f>
        <v>2.525</v>
      </c>
      <c r="L27" s="26">
        <f aca="true" t="shared" si="6" ref="L27:L37">K27</f>
        <v>2.525</v>
      </c>
      <c r="M27" s="25" t="s">
        <v>262</v>
      </c>
    </row>
    <row r="28" spans="1:13" ht="30">
      <c r="A28" s="32"/>
      <c r="B28" s="30" t="s">
        <v>58</v>
      </c>
      <c r="C28" s="28" t="s">
        <v>14</v>
      </c>
      <c r="D28" s="28">
        <v>80</v>
      </c>
      <c r="E28" s="26">
        <v>45.62</v>
      </c>
      <c r="F28" s="4">
        <v>4.5</v>
      </c>
      <c r="G28" s="5">
        <v>30</v>
      </c>
      <c r="H28" s="26">
        <f>E28-F28</f>
        <v>41.12</v>
      </c>
      <c r="I28" s="8">
        <v>0</v>
      </c>
      <c r="J28" s="26">
        <f>40*1.05</f>
        <v>42</v>
      </c>
      <c r="K28" s="26">
        <f t="shared" si="5"/>
        <v>0.8800000000000026</v>
      </c>
      <c r="L28" s="26">
        <f t="shared" si="6"/>
        <v>0.8800000000000026</v>
      </c>
      <c r="M28" s="27" t="s">
        <v>262</v>
      </c>
    </row>
    <row r="29" spans="1:13" ht="15" customHeight="1">
      <c r="A29" s="32"/>
      <c r="B29" s="30" t="s">
        <v>59</v>
      </c>
      <c r="C29" s="28" t="s">
        <v>60</v>
      </c>
      <c r="D29" s="28">
        <v>65</v>
      </c>
      <c r="E29" s="52">
        <v>49.71</v>
      </c>
      <c r="F29" s="4">
        <v>1.38</v>
      </c>
      <c r="G29" s="5">
        <v>30</v>
      </c>
      <c r="H29" s="26">
        <f t="shared" si="4"/>
        <v>48.33</v>
      </c>
      <c r="I29" s="8">
        <v>0</v>
      </c>
      <c r="J29" s="26">
        <f>40*1.05</f>
        <v>42</v>
      </c>
      <c r="K29" s="26">
        <f t="shared" si="5"/>
        <v>-6.329999999999998</v>
      </c>
      <c r="L29" s="26">
        <f t="shared" si="6"/>
        <v>-6.329999999999998</v>
      </c>
      <c r="M29" s="28" t="s">
        <v>263</v>
      </c>
    </row>
    <row r="30" spans="1:13" ht="15" customHeight="1">
      <c r="A30" s="32"/>
      <c r="B30" s="30" t="s">
        <v>61</v>
      </c>
      <c r="C30" s="28" t="s">
        <v>14</v>
      </c>
      <c r="D30" s="28">
        <v>80</v>
      </c>
      <c r="E30" s="52">
        <v>43.07</v>
      </c>
      <c r="F30" s="4">
        <v>6</v>
      </c>
      <c r="G30" s="5">
        <v>30</v>
      </c>
      <c r="H30" s="26">
        <f t="shared" si="4"/>
        <v>37.07</v>
      </c>
      <c r="I30" s="8">
        <v>0</v>
      </c>
      <c r="J30" s="26">
        <f>40*1.05</f>
        <v>42</v>
      </c>
      <c r="K30" s="26">
        <f t="shared" si="5"/>
        <v>4.93</v>
      </c>
      <c r="L30" s="26">
        <f t="shared" si="6"/>
        <v>4.93</v>
      </c>
      <c r="M30" s="27" t="s">
        <v>262</v>
      </c>
    </row>
    <row r="31" spans="1:13" ht="15" customHeight="1">
      <c r="A31" s="32"/>
      <c r="B31" s="30" t="s">
        <v>62</v>
      </c>
      <c r="C31" s="28" t="s">
        <v>51</v>
      </c>
      <c r="D31" s="28">
        <v>20</v>
      </c>
      <c r="E31" s="52">
        <v>4.1</v>
      </c>
      <c r="F31" s="4">
        <v>1.29</v>
      </c>
      <c r="G31" s="5">
        <v>30</v>
      </c>
      <c r="H31" s="26">
        <f t="shared" si="4"/>
        <v>2.8099999999999996</v>
      </c>
      <c r="I31" s="8">
        <v>0</v>
      </c>
      <c r="J31" s="26">
        <v>10.5</v>
      </c>
      <c r="K31" s="26">
        <f t="shared" si="5"/>
        <v>7.69</v>
      </c>
      <c r="L31" s="26">
        <f t="shared" si="6"/>
        <v>7.69</v>
      </c>
      <c r="M31" s="27" t="s">
        <v>262</v>
      </c>
    </row>
    <row r="32" spans="1:13" ht="15" customHeight="1">
      <c r="A32" s="32"/>
      <c r="B32" s="30" t="s">
        <v>63</v>
      </c>
      <c r="C32" s="28" t="s">
        <v>39</v>
      </c>
      <c r="D32" s="28">
        <v>16.3</v>
      </c>
      <c r="E32" s="52">
        <v>2.33</v>
      </c>
      <c r="F32" s="4">
        <v>0</v>
      </c>
      <c r="G32" s="5">
        <v>0</v>
      </c>
      <c r="H32" s="26">
        <f t="shared" si="4"/>
        <v>2.33</v>
      </c>
      <c r="I32" s="8">
        <v>0</v>
      </c>
      <c r="J32" s="26">
        <f>6.3*1.05</f>
        <v>6.615</v>
      </c>
      <c r="K32" s="26">
        <f t="shared" si="5"/>
        <v>4.285</v>
      </c>
      <c r="L32" s="26">
        <f t="shared" si="6"/>
        <v>4.285</v>
      </c>
      <c r="M32" s="27" t="s">
        <v>262</v>
      </c>
    </row>
    <row r="33" spans="1:13" ht="15" customHeight="1">
      <c r="A33" s="32"/>
      <c r="B33" s="30" t="s">
        <v>64</v>
      </c>
      <c r="C33" s="28" t="s">
        <v>51</v>
      </c>
      <c r="D33" s="28">
        <v>20</v>
      </c>
      <c r="E33" s="52">
        <v>2.31</v>
      </c>
      <c r="F33" s="4">
        <v>0</v>
      </c>
      <c r="G33" s="5">
        <v>0</v>
      </c>
      <c r="H33" s="26">
        <f t="shared" si="4"/>
        <v>2.31</v>
      </c>
      <c r="I33" s="8">
        <v>0</v>
      </c>
      <c r="J33" s="26">
        <v>10.5</v>
      </c>
      <c r="K33" s="26">
        <f t="shared" si="5"/>
        <v>8.19</v>
      </c>
      <c r="L33" s="26">
        <f t="shared" si="6"/>
        <v>8.19</v>
      </c>
      <c r="M33" s="27" t="s">
        <v>262</v>
      </c>
    </row>
    <row r="34" spans="1:13" ht="30">
      <c r="A34" s="32"/>
      <c r="B34" s="30" t="s">
        <v>65</v>
      </c>
      <c r="C34" s="28" t="s">
        <v>14</v>
      </c>
      <c r="D34" s="28">
        <v>80</v>
      </c>
      <c r="E34" s="52">
        <v>19.12</v>
      </c>
      <c r="F34" s="4">
        <v>4</v>
      </c>
      <c r="G34" s="5">
        <v>30</v>
      </c>
      <c r="H34" s="26">
        <f t="shared" si="4"/>
        <v>15.120000000000001</v>
      </c>
      <c r="I34" s="8">
        <v>0</v>
      </c>
      <c r="J34" s="26">
        <f>40*1.05</f>
        <v>42</v>
      </c>
      <c r="K34" s="26">
        <f t="shared" si="5"/>
        <v>26.88</v>
      </c>
      <c r="L34" s="26">
        <f t="shared" si="6"/>
        <v>26.88</v>
      </c>
      <c r="M34" s="27" t="s">
        <v>262</v>
      </c>
    </row>
    <row r="35" spans="1:13" ht="15" customHeight="1">
      <c r="A35" s="32"/>
      <c r="B35" s="30" t="s">
        <v>66</v>
      </c>
      <c r="C35" s="28" t="s">
        <v>67</v>
      </c>
      <c r="D35" s="28">
        <v>30</v>
      </c>
      <c r="E35" s="52">
        <v>7.58</v>
      </c>
      <c r="F35" s="4">
        <v>0</v>
      </c>
      <c r="G35" s="5">
        <v>0</v>
      </c>
      <c r="H35" s="26">
        <f t="shared" si="4"/>
        <v>7.58</v>
      </c>
      <c r="I35" s="8">
        <v>0</v>
      </c>
      <c r="J35" s="26">
        <f>15*1.05</f>
        <v>15.75</v>
      </c>
      <c r="K35" s="26">
        <f t="shared" si="5"/>
        <v>8.17</v>
      </c>
      <c r="L35" s="26">
        <f t="shared" si="6"/>
        <v>8.17</v>
      </c>
      <c r="M35" s="27" t="s">
        <v>262</v>
      </c>
    </row>
    <row r="36" spans="1:13" ht="15" customHeight="1">
      <c r="A36" s="32"/>
      <c r="B36" s="30" t="s">
        <v>68</v>
      </c>
      <c r="C36" s="28" t="s">
        <v>69</v>
      </c>
      <c r="D36" s="28">
        <v>126</v>
      </c>
      <c r="E36" s="26">
        <v>12.14</v>
      </c>
      <c r="F36" s="4">
        <v>0</v>
      </c>
      <c r="G36" s="5">
        <v>0</v>
      </c>
      <c r="H36" s="26">
        <f t="shared" si="4"/>
        <v>12.14</v>
      </c>
      <c r="I36" s="8">
        <v>0</v>
      </c>
      <c r="J36" s="26">
        <f>63*1.05</f>
        <v>66.15</v>
      </c>
      <c r="K36" s="26">
        <f t="shared" si="5"/>
        <v>54.010000000000005</v>
      </c>
      <c r="L36" s="26">
        <f t="shared" si="6"/>
        <v>54.010000000000005</v>
      </c>
      <c r="M36" s="27" t="s">
        <v>262</v>
      </c>
    </row>
    <row r="37" spans="1:13" ht="15" customHeight="1">
      <c r="A37" s="32"/>
      <c r="B37" s="2" t="s">
        <v>88</v>
      </c>
      <c r="C37" s="28" t="s">
        <v>89</v>
      </c>
      <c r="D37" s="28">
        <v>4.8</v>
      </c>
      <c r="E37" s="26">
        <v>2.35</v>
      </c>
      <c r="F37" s="4">
        <v>0</v>
      </c>
      <c r="G37" s="5">
        <v>0</v>
      </c>
      <c r="H37" s="26">
        <f t="shared" si="4"/>
        <v>2.35</v>
      </c>
      <c r="I37" s="8">
        <v>0</v>
      </c>
      <c r="J37" s="26">
        <f>1.6*1.05</f>
        <v>1.6800000000000002</v>
      </c>
      <c r="K37" s="26">
        <f t="shared" si="5"/>
        <v>-0.6699999999999999</v>
      </c>
      <c r="L37" s="26">
        <f t="shared" si="6"/>
        <v>-0.6699999999999999</v>
      </c>
      <c r="M37" s="28" t="s">
        <v>263</v>
      </c>
    </row>
    <row r="38" spans="1:13" ht="15" customHeight="1">
      <c r="A38" s="32"/>
      <c r="B38" s="30" t="s">
        <v>150</v>
      </c>
      <c r="C38" s="28" t="s">
        <v>151</v>
      </c>
      <c r="D38" s="28">
        <v>3</v>
      </c>
      <c r="E38" s="26">
        <v>3.49</v>
      </c>
      <c r="F38" s="4">
        <v>0</v>
      </c>
      <c r="G38" s="5">
        <v>0</v>
      </c>
      <c r="H38" s="26">
        <f aca="true" t="shared" si="7" ref="H38:H59">E38-F38</f>
        <v>3.49</v>
      </c>
      <c r="I38" s="8">
        <v>0</v>
      </c>
      <c r="J38" s="26">
        <v>1.05</v>
      </c>
      <c r="K38" s="26">
        <f aca="true" t="shared" si="8" ref="K38:K59">J38-I38-H38</f>
        <v>-2.4400000000000004</v>
      </c>
      <c r="L38" s="26">
        <f aca="true" t="shared" si="9" ref="L38:L59">K38</f>
        <v>-2.4400000000000004</v>
      </c>
      <c r="M38" s="28" t="s">
        <v>263</v>
      </c>
    </row>
    <row r="39" spans="1:13" ht="15" customHeight="1">
      <c r="A39" s="32"/>
      <c r="B39" s="30" t="s">
        <v>152</v>
      </c>
      <c r="C39" s="28" t="s">
        <v>47</v>
      </c>
      <c r="D39" s="28">
        <v>5</v>
      </c>
      <c r="E39" s="26">
        <v>1.26</v>
      </c>
      <c r="F39" s="4">
        <v>0.46</v>
      </c>
      <c r="G39" s="5">
        <v>90</v>
      </c>
      <c r="H39" s="26">
        <f t="shared" si="7"/>
        <v>0.8</v>
      </c>
      <c r="I39" s="8">
        <v>0</v>
      </c>
      <c r="J39" s="26">
        <f>2.5*1.05</f>
        <v>2.625</v>
      </c>
      <c r="K39" s="26">
        <f t="shared" si="8"/>
        <v>1.825</v>
      </c>
      <c r="L39" s="26">
        <f t="shared" si="9"/>
        <v>1.825</v>
      </c>
      <c r="M39" s="25" t="s">
        <v>262</v>
      </c>
    </row>
    <row r="40" spans="1:13" ht="15" customHeight="1">
      <c r="A40" s="32"/>
      <c r="B40" s="30" t="s">
        <v>153</v>
      </c>
      <c r="C40" s="28" t="s">
        <v>71</v>
      </c>
      <c r="D40" s="28">
        <v>8</v>
      </c>
      <c r="E40" s="26">
        <v>2.63</v>
      </c>
      <c r="F40" s="4">
        <v>0</v>
      </c>
      <c r="G40" s="5">
        <v>0</v>
      </c>
      <c r="H40" s="26">
        <f t="shared" si="7"/>
        <v>2.63</v>
      </c>
      <c r="I40" s="8">
        <v>0</v>
      </c>
      <c r="J40" s="26">
        <v>4.2</v>
      </c>
      <c r="K40" s="26">
        <f t="shared" si="8"/>
        <v>1.5700000000000003</v>
      </c>
      <c r="L40" s="26">
        <f t="shared" si="9"/>
        <v>1.5700000000000003</v>
      </c>
      <c r="M40" s="25" t="s">
        <v>262</v>
      </c>
    </row>
    <row r="41" spans="1:13" ht="15" customHeight="1">
      <c r="A41" s="32"/>
      <c r="B41" s="30" t="s">
        <v>156</v>
      </c>
      <c r="C41" s="28" t="s">
        <v>157</v>
      </c>
      <c r="D41" s="28">
        <v>9.6</v>
      </c>
      <c r="E41" s="26">
        <v>7.13</v>
      </c>
      <c r="F41" s="4">
        <v>0</v>
      </c>
      <c r="G41" s="5">
        <v>0</v>
      </c>
      <c r="H41" s="26">
        <f t="shared" si="7"/>
        <v>7.13</v>
      </c>
      <c r="I41" s="8">
        <v>0</v>
      </c>
      <c r="J41" s="26">
        <v>4.2</v>
      </c>
      <c r="K41" s="26">
        <f t="shared" si="8"/>
        <v>-2.9299999999999997</v>
      </c>
      <c r="L41" s="26">
        <f t="shared" si="9"/>
        <v>-2.9299999999999997</v>
      </c>
      <c r="M41" s="28" t="s">
        <v>263</v>
      </c>
    </row>
    <row r="42" spans="1:13" ht="15" customHeight="1">
      <c r="A42" s="32"/>
      <c r="B42" s="30" t="s">
        <v>164</v>
      </c>
      <c r="C42" s="28" t="s">
        <v>165</v>
      </c>
      <c r="D42" s="28">
        <v>7.2</v>
      </c>
      <c r="E42" s="26">
        <v>4.68</v>
      </c>
      <c r="F42" s="4">
        <v>0</v>
      </c>
      <c r="G42" s="5">
        <v>0</v>
      </c>
      <c r="H42" s="26">
        <f t="shared" si="7"/>
        <v>4.68</v>
      </c>
      <c r="I42" s="8">
        <v>0</v>
      </c>
      <c r="J42" s="26">
        <f>3.2*1.05</f>
        <v>3.3600000000000003</v>
      </c>
      <c r="K42" s="26">
        <f t="shared" si="8"/>
        <v>-1.3199999999999994</v>
      </c>
      <c r="L42" s="26">
        <f t="shared" si="9"/>
        <v>-1.3199999999999994</v>
      </c>
      <c r="M42" s="28" t="s">
        <v>263</v>
      </c>
    </row>
    <row r="43" spans="1:13" ht="15" customHeight="1">
      <c r="A43" s="32"/>
      <c r="B43" s="30" t="s">
        <v>171</v>
      </c>
      <c r="C43" s="28" t="s">
        <v>47</v>
      </c>
      <c r="D43" s="28">
        <v>5</v>
      </c>
      <c r="E43" s="26">
        <v>1.71</v>
      </c>
      <c r="F43" s="4">
        <v>0</v>
      </c>
      <c r="G43" s="5">
        <v>0</v>
      </c>
      <c r="H43" s="26">
        <f t="shared" si="7"/>
        <v>1.71</v>
      </c>
      <c r="I43" s="8">
        <v>0</v>
      </c>
      <c r="J43" s="26">
        <f>2.5*1.05</f>
        <v>2.625</v>
      </c>
      <c r="K43" s="26">
        <f t="shared" si="8"/>
        <v>0.915</v>
      </c>
      <c r="L43" s="26">
        <f t="shared" si="9"/>
        <v>0.915</v>
      </c>
      <c r="M43" s="25" t="s">
        <v>262</v>
      </c>
    </row>
    <row r="44" spans="1:13" ht="15" customHeight="1">
      <c r="A44" s="32"/>
      <c r="B44" s="30" t="s">
        <v>172</v>
      </c>
      <c r="C44" s="28" t="s">
        <v>47</v>
      </c>
      <c r="D44" s="28">
        <v>5</v>
      </c>
      <c r="E44" s="26">
        <v>1.11</v>
      </c>
      <c r="F44" s="4">
        <v>0.12</v>
      </c>
      <c r="G44" s="5">
        <v>70</v>
      </c>
      <c r="H44" s="26">
        <f t="shared" si="7"/>
        <v>0.9900000000000001</v>
      </c>
      <c r="I44" s="8">
        <v>0</v>
      </c>
      <c r="J44" s="26">
        <f>2.5*1.05</f>
        <v>2.625</v>
      </c>
      <c r="K44" s="26">
        <f t="shared" si="8"/>
        <v>1.6349999999999998</v>
      </c>
      <c r="L44" s="26">
        <f t="shared" si="9"/>
        <v>1.6349999999999998</v>
      </c>
      <c r="M44" s="25" t="s">
        <v>262</v>
      </c>
    </row>
    <row r="45" spans="1:13" ht="15" customHeight="1">
      <c r="A45" s="32"/>
      <c r="B45" s="30" t="s">
        <v>173</v>
      </c>
      <c r="C45" s="28" t="s">
        <v>174</v>
      </c>
      <c r="D45" s="28">
        <v>6.4</v>
      </c>
      <c r="E45" s="26">
        <v>1.94</v>
      </c>
      <c r="F45" s="4">
        <v>0.42</v>
      </c>
      <c r="G45" s="5">
        <v>80</v>
      </c>
      <c r="H45" s="26">
        <f t="shared" si="7"/>
        <v>1.52</v>
      </c>
      <c r="I45" s="8">
        <v>0</v>
      </c>
      <c r="J45" s="26">
        <f>3.2*1.05</f>
        <v>3.3600000000000003</v>
      </c>
      <c r="K45" s="26">
        <f t="shared" si="8"/>
        <v>1.8400000000000003</v>
      </c>
      <c r="L45" s="26">
        <f t="shared" si="9"/>
        <v>1.8400000000000003</v>
      </c>
      <c r="M45" s="25" t="s">
        <v>262</v>
      </c>
    </row>
    <row r="46" spans="1:13" ht="15" customHeight="1">
      <c r="A46" s="32"/>
      <c r="B46" s="30" t="s">
        <v>175</v>
      </c>
      <c r="C46" s="28" t="s">
        <v>162</v>
      </c>
      <c r="D46" s="28">
        <v>6.5</v>
      </c>
      <c r="E46" s="26">
        <v>2.74</v>
      </c>
      <c r="F46" s="4">
        <v>0</v>
      </c>
      <c r="G46" s="5">
        <v>0</v>
      </c>
      <c r="H46" s="26">
        <f t="shared" si="7"/>
        <v>2.74</v>
      </c>
      <c r="I46" s="8">
        <v>0</v>
      </c>
      <c r="J46" s="26">
        <f>2.5*1.05</f>
        <v>2.625</v>
      </c>
      <c r="K46" s="26">
        <f t="shared" si="8"/>
        <v>-0.11500000000000021</v>
      </c>
      <c r="L46" s="26">
        <f t="shared" si="9"/>
        <v>-0.11500000000000021</v>
      </c>
      <c r="M46" s="28" t="s">
        <v>263</v>
      </c>
    </row>
    <row r="47" spans="1:13" ht="15" customHeight="1">
      <c r="A47" s="32"/>
      <c r="B47" s="30" t="s">
        <v>176</v>
      </c>
      <c r="C47" s="28" t="s">
        <v>71</v>
      </c>
      <c r="D47" s="28">
        <v>8</v>
      </c>
      <c r="E47" s="26">
        <v>4</v>
      </c>
      <c r="F47" s="4">
        <v>0.14</v>
      </c>
      <c r="G47" s="5">
        <v>70</v>
      </c>
      <c r="H47" s="26">
        <f t="shared" si="7"/>
        <v>3.86</v>
      </c>
      <c r="I47" s="8">
        <v>0</v>
      </c>
      <c r="J47" s="26">
        <v>4.2</v>
      </c>
      <c r="K47" s="26">
        <f t="shared" si="8"/>
        <v>0.3400000000000003</v>
      </c>
      <c r="L47" s="26">
        <f t="shared" si="9"/>
        <v>0.3400000000000003</v>
      </c>
      <c r="M47" s="25" t="s">
        <v>262</v>
      </c>
    </row>
    <row r="48" spans="1:13" ht="15" customHeight="1">
      <c r="A48" s="32"/>
      <c r="B48" s="30" t="s">
        <v>177</v>
      </c>
      <c r="C48" s="28" t="s">
        <v>71</v>
      </c>
      <c r="D48" s="28">
        <v>8</v>
      </c>
      <c r="E48" s="26">
        <v>1.16</v>
      </c>
      <c r="F48" s="4">
        <v>0</v>
      </c>
      <c r="G48" s="5">
        <v>0</v>
      </c>
      <c r="H48" s="26">
        <f t="shared" si="7"/>
        <v>1.16</v>
      </c>
      <c r="I48" s="8">
        <v>0</v>
      </c>
      <c r="J48" s="26">
        <v>4.2</v>
      </c>
      <c r="K48" s="26">
        <f t="shared" si="8"/>
        <v>3.04</v>
      </c>
      <c r="L48" s="26">
        <f t="shared" si="9"/>
        <v>3.04</v>
      </c>
      <c r="M48" s="25" t="s">
        <v>262</v>
      </c>
    </row>
    <row r="49" spans="1:13" ht="15" customHeight="1">
      <c r="A49" s="32"/>
      <c r="B49" s="30" t="s">
        <v>178</v>
      </c>
      <c r="C49" s="28" t="s">
        <v>71</v>
      </c>
      <c r="D49" s="28">
        <v>8</v>
      </c>
      <c r="E49" s="26">
        <v>4.24</v>
      </c>
      <c r="F49" s="4">
        <v>1.2</v>
      </c>
      <c r="G49" s="5">
        <v>90</v>
      </c>
      <c r="H49" s="26">
        <f t="shared" si="7"/>
        <v>3.04</v>
      </c>
      <c r="I49" s="8">
        <v>0</v>
      </c>
      <c r="J49" s="26">
        <v>4.2</v>
      </c>
      <c r="K49" s="26">
        <f t="shared" si="8"/>
        <v>1.1600000000000001</v>
      </c>
      <c r="L49" s="26">
        <f t="shared" si="9"/>
        <v>1.1600000000000001</v>
      </c>
      <c r="M49" s="25" t="s">
        <v>262</v>
      </c>
    </row>
    <row r="50" spans="1:13" ht="30">
      <c r="A50" s="32"/>
      <c r="B50" s="30" t="s">
        <v>179</v>
      </c>
      <c r="C50" s="28" t="s">
        <v>47</v>
      </c>
      <c r="D50" s="28">
        <v>5</v>
      </c>
      <c r="E50" s="26">
        <v>1.6</v>
      </c>
      <c r="F50" s="4">
        <v>1.88</v>
      </c>
      <c r="G50" s="5" t="s">
        <v>276</v>
      </c>
      <c r="H50" s="26">
        <f t="shared" si="7"/>
        <v>-0.2799999999999998</v>
      </c>
      <c r="I50" s="8">
        <v>0</v>
      </c>
      <c r="J50" s="26">
        <f>2.5*1.05</f>
        <v>2.625</v>
      </c>
      <c r="K50" s="26">
        <f t="shared" si="8"/>
        <v>2.905</v>
      </c>
      <c r="L50" s="26">
        <f t="shared" si="9"/>
        <v>2.905</v>
      </c>
      <c r="M50" s="25" t="s">
        <v>262</v>
      </c>
    </row>
    <row r="51" spans="1:13" ht="15" customHeight="1">
      <c r="A51" s="32"/>
      <c r="B51" s="30" t="s">
        <v>180</v>
      </c>
      <c r="C51" s="28" t="s">
        <v>103</v>
      </c>
      <c r="D51" s="28">
        <v>6.5</v>
      </c>
      <c r="E51" s="26">
        <v>2.33</v>
      </c>
      <c r="F51" s="4">
        <v>0.6</v>
      </c>
      <c r="G51" s="5">
        <v>70</v>
      </c>
      <c r="H51" s="26">
        <f t="shared" si="7"/>
        <v>1.73</v>
      </c>
      <c r="I51" s="8">
        <v>0</v>
      </c>
      <c r="J51" s="26">
        <f>2.5*1.05</f>
        <v>2.625</v>
      </c>
      <c r="K51" s="26">
        <f t="shared" si="8"/>
        <v>0.895</v>
      </c>
      <c r="L51" s="26">
        <f t="shared" si="9"/>
        <v>0.895</v>
      </c>
      <c r="M51" s="25" t="s">
        <v>262</v>
      </c>
    </row>
    <row r="52" spans="1:13" ht="15" customHeight="1">
      <c r="A52" s="32"/>
      <c r="B52" s="30" t="s">
        <v>181</v>
      </c>
      <c r="C52" s="28" t="s">
        <v>47</v>
      </c>
      <c r="D52" s="28">
        <v>5</v>
      </c>
      <c r="E52" s="26">
        <v>0.87</v>
      </c>
      <c r="F52" s="4">
        <v>0</v>
      </c>
      <c r="G52" s="5">
        <v>0</v>
      </c>
      <c r="H52" s="26">
        <f t="shared" si="7"/>
        <v>0.87</v>
      </c>
      <c r="I52" s="8">
        <v>0</v>
      </c>
      <c r="J52" s="26">
        <f>2.5*1.05</f>
        <v>2.625</v>
      </c>
      <c r="K52" s="26">
        <f t="shared" si="8"/>
        <v>1.755</v>
      </c>
      <c r="L52" s="26">
        <f t="shared" si="9"/>
        <v>1.755</v>
      </c>
      <c r="M52" s="25" t="s">
        <v>262</v>
      </c>
    </row>
    <row r="53" spans="1:13" ht="15" customHeight="1">
      <c r="A53" s="32"/>
      <c r="B53" s="30" t="s">
        <v>182</v>
      </c>
      <c r="C53" s="28" t="s">
        <v>47</v>
      </c>
      <c r="D53" s="28">
        <v>5</v>
      </c>
      <c r="E53" s="26">
        <v>0.6</v>
      </c>
      <c r="F53" s="4">
        <v>0</v>
      </c>
      <c r="G53" s="5">
        <v>0</v>
      </c>
      <c r="H53" s="26">
        <f t="shared" si="7"/>
        <v>0.6</v>
      </c>
      <c r="I53" s="8">
        <v>0</v>
      </c>
      <c r="J53" s="26">
        <f>2.5*1.05</f>
        <v>2.625</v>
      </c>
      <c r="K53" s="26">
        <f t="shared" si="8"/>
        <v>2.025</v>
      </c>
      <c r="L53" s="26">
        <f t="shared" si="9"/>
        <v>2.025</v>
      </c>
      <c r="M53" s="25" t="s">
        <v>262</v>
      </c>
    </row>
    <row r="54" spans="1:13" ht="15" customHeight="1">
      <c r="A54" s="32"/>
      <c r="B54" s="30" t="s">
        <v>183</v>
      </c>
      <c r="C54" s="28" t="s">
        <v>47</v>
      </c>
      <c r="D54" s="28">
        <v>5</v>
      </c>
      <c r="E54" s="26">
        <v>0.95</v>
      </c>
      <c r="F54" s="4">
        <v>0.28</v>
      </c>
      <c r="G54" s="5">
        <v>80</v>
      </c>
      <c r="H54" s="26">
        <f t="shared" si="7"/>
        <v>0.6699999999999999</v>
      </c>
      <c r="I54" s="8">
        <v>0</v>
      </c>
      <c r="J54" s="26">
        <f>2.5*1.05</f>
        <v>2.625</v>
      </c>
      <c r="K54" s="26">
        <f t="shared" si="8"/>
        <v>1.955</v>
      </c>
      <c r="L54" s="26">
        <f t="shared" si="9"/>
        <v>1.955</v>
      </c>
      <c r="M54" s="25" t="s">
        <v>262</v>
      </c>
    </row>
    <row r="55" spans="1:13" ht="30">
      <c r="A55" s="32"/>
      <c r="B55" s="30" t="s">
        <v>184</v>
      </c>
      <c r="C55" s="28" t="s">
        <v>85</v>
      </c>
      <c r="D55" s="28">
        <v>12.6</v>
      </c>
      <c r="E55" s="26">
        <v>3.76</v>
      </c>
      <c r="F55" s="4">
        <v>0.6</v>
      </c>
      <c r="G55" s="5">
        <v>100</v>
      </c>
      <c r="H55" s="26">
        <f t="shared" si="7"/>
        <v>3.1599999999999997</v>
      </c>
      <c r="I55" s="8">
        <v>0</v>
      </c>
      <c r="J55" s="26">
        <f>6.3*1.05</f>
        <v>6.615</v>
      </c>
      <c r="K55" s="26">
        <f t="shared" si="8"/>
        <v>3.4550000000000005</v>
      </c>
      <c r="L55" s="26">
        <f t="shared" si="9"/>
        <v>3.4550000000000005</v>
      </c>
      <c r="M55" s="25" t="s">
        <v>262</v>
      </c>
    </row>
    <row r="56" spans="1:13" ht="15" customHeight="1">
      <c r="A56" s="32"/>
      <c r="B56" s="30" t="s">
        <v>185</v>
      </c>
      <c r="C56" s="28" t="s">
        <v>51</v>
      </c>
      <c r="D56" s="28">
        <v>20</v>
      </c>
      <c r="E56" s="26">
        <v>7.28</v>
      </c>
      <c r="F56" s="4">
        <v>0</v>
      </c>
      <c r="G56" s="5">
        <v>0</v>
      </c>
      <c r="H56" s="26">
        <f t="shared" si="7"/>
        <v>7.28</v>
      </c>
      <c r="I56" s="8">
        <v>0</v>
      </c>
      <c r="J56" s="26">
        <v>10.5</v>
      </c>
      <c r="K56" s="26">
        <f t="shared" si="8"/>
        <v>3.2199999999999998</v>
      </c>
      <c r="L56" s="26">
        <f t="shared" si="9"/>
        <v>3.2199999999999998</v>
      </c>
      <c r="M56" s="25" t="s">
        <v>262</v>
      </c>
    </row>
    <row r="57" spans="1:13" ht="15" customHeight="1">
      <c r="A57" s="32"/>
      <c r="B57" s="30" t="s">
        <v>186</v>
      </c>
      <c r="C57" s="28" t="s">
        <v>85</v>
      </c>
      <c r="D57" s="28">
        <v>12.6</v>
      </c>
      <c r="E57" s="26">
        <v>4.63</v>
      </c>
      <c r="F57" s="4">
        <v>1.6</v>
      </c>
      <c r="G57" s="5">
        <v>110</v>
      </c>
      <c r="H57" s="26">
        <f t="shared" si="7"/>
        <v>3.03</v>
      </c>
      <c r="I57" s="8">
        <v>0</v>
      </c>
      <c r="J57" s="26">
        <v>6.62</v>
      </c>
      <c r="K57" s="26">
        <f t="shared" si="8"/>
        <v>3.5900000000000003</v>
      </c>
      <c r="L57" s="26">
        <f t="shared" si="9"/>
        <v>3.5900000000000003</v>
      </c>
      <c r="M57" s="25" t="s">
        <v>262</v>
      </c>
    </row>
    <row r="58" spans="1:13" ht="15" customHeight="1">
      <c r="A58" s="32"/>
      <c r="B58" s="30" t="s">
        <v>187</v>
      </c>
      <c r="C58" s="28" t="s">
        <v>71</v>
      </c>
      <c r="D58" s="28">
        <v>8</v>
      </c>
      <c r="E58" s="26">
        <v>1.93</v>
      </c>
      <c r="F58" s="4">
        <v>0</v>
      </c>
      <c r="G58" s="5">
        <v>0</v>
      </c>
      <c r="H58" s="26">
        <f t="shared" si="7"/>
        <v>1.93</v>
      </c>
      <c r="I58" s="8">
        <v>0</v>
      </c>
      <c r="J58" s="26">
        <v>4.2</v>
      </c>
      <c r="K58" s="26">
        <f t="shared" si="8"/>
        <v>2.2700000000000005</v>
      </c>
      <c r="L58" s="26">
        <f t="shared" si="9"/>
        <v>2.2700000000000005</v>
      </c>
      <c r="M58" s="25" t="s">
        <v>262</v>
      </c>
    </row>
    <row r="59" spans="1:13" ht="15" customHeight="1">
      <c r="A59" s="32"/>
      <c r="B59" s="30" t="s">
        <v>188</v>
      </c>
      <c r="C59" s="28" t="s">
        <v>51</v>
      </c>
      <c r="D59" s="28">
        <v>20</v>
      </c>
      <c r="E59" s="26">
        <v>1</v>
      </c>
      <c r="F59" s="4">
        <v>0</v>
      </c>
      <c r="G59" s="5">
        <v>0</v>
      </c>
      <c r="H59" s="26">
        <f t="shared" si="7"/>
        <v>1</v>
      </c>
      <c r="I59" s="8">
        <v>0</v>
      </c>
      <c r="J59" s="26">
        <v>10.5</v>
      </c>
      <c r="K59" s="26">
        <f t="shared" si="8"/>
        <v>9.5</v>
      </c>
      <c r="L59" s="26">
        <f t="shared" si="9"/>
        <v>9.5</v>
      </c>
      <c r="M59" s="25" t="s">
        <v>262</v>
      </c>
    </row>
    <row r="60" spans="1:13" ht="30">
      <c r="A60" s="32"/>
      <c r="B60" s="30" t="s">
        <v>205</v>
      </c>
      <c r="C60" s="28" t="s">
        <v>47</v>
      </c>
      <c r="D60" s="28">
        <v>5</v>
      </c>
      <c r="E60" s="26">
        <v>1.24</v>
      </c>
      <c r="F60" s="4">
        <v>0</v>
      </c>
      <c r="G60" s="5">
        <v>0</v>
      </c>
      <c r="H60" s="26">
        <f>E60-F60</f>
        <v>1.24</v>
      </c>
      <c r="I60" s="8">
        <v>0</v>
      </c>
      <c r="J60" s="26">
        <f>2.5*1.05</f>
        <v>2.625</v>
      </c>
      <c r="K60" s="26">
        <f>J60-I60-H60</f>
        <v>1.385</v>
      </c>
      <c r="L60" s="26">
        <f>K60</f>
        <v>1.385</v>
      </c>
      <c r="M60" s="25" t="s">
        <v>262</v>
      </c>
    </row>
    <row r="61" spans="1:13" ht="30">
      <c r="A61" s="32"/>
      <c r="B61" s="30" t="s">
        <v>206</v>
      </c>
      <c r="C61" s="28" t="s">
        <v>47</v>
      </c>
      <c r="D61" s="28">
        <v>5</v>
      </c>
      <c r="E61" s="26">
        <v>0.56</v>
      </c>
      <c r="F61" s="4">
        <v>0</v>
      </c>
      <c r="G61" s="5">
        <v>0</v>
      </c>
      <c r="H61" s="26">
        <f>E61-F61</f>
        <v>0.56</v>
      </c>
      <c r="I61" s="8">
        <v>0</v>
      </c>
      <c r="J61" s="26">
        <f>2.5*1.05</f>
        <v>2.625</v>
      </c>
      <c r="K61" s="26">
        <f>J61-I61-H61</f>
        <v>2.065</v>
      </c>
      <c r="L61" s="26">
        <f>K61</f>
        <v>2.065</v>
      </c>
      <c r="M61" s="25" t="s">
        <v>262</v>
      </c>
    </row>
    <row r="62" spans="1:13" ht="15" customHeight="1">
      <c r="A62" s="32"/>
      <c r="B62" s="30" t="s">
        <v>207</v>
      </c>
      <c r="C62" s="28" t="s">
        <v>71</v>
      </c>
      <c r="D62" s="28">
        <v>8</v>
      </c>
      <c r="E62" s="26">
        <v>1.57</v>
      </c>
      <c r="F62" s="4">
        <v>1.06</v>
      </c>
      <c r="G62" s="5">
        <v>100</v>
      </c>
      <c r="H62" s="26">
        <f>E62-F62</f>
        <v>0.51</v>
      </c>
      <c r="I62" s="8">
        <v>0</v>
      </c>
      <c r="J62" s="26">
        <v>4.2</v>
      </c>
      <c r="K62" s="26">
        <f>J62-I62-H62</f>
        <v>3.6900000000000004</v>
      </c>
      <c r="L62" s="26">
        <f>K62</f>
        <v>3.6900000000000004</v>
      </c>
      <c r="M62" s="25" t="s">
        <v>262</v>
      </c>
    </row>
    <row r="63" spans="1:13" ht="15" customHeight="1">
      <c r="A63" s="32"/>
      <c r="B63" s="30" t="s">
        <v>208</v>
      </c>
      <c r="C63" s="28" t="s">
        <v>47</v>
      </c>
      <c r="D63" s="28">
        <v>5</v>
      </c>
      <c r="E63" s="26">
        <v>0.44</v>
      </c>
      <c r="F63" s="4">
        <v>0.22</v>
      </c>
      <c r="G63" s="5">
        <v>80</v>
      </c>
      <c r="H63" s="26">
        <f>E63-F63</f>
        <v>0.22</v>
      </c>
      <c r="I63" s="8">
        <v>0</v>
      </c>
      <c r="J63" s="26">
        <f>2.5*1.05</f>
        <v>2.625</v>
      </c>
      <c r="K63" s="26">
        <f>J63-I63-H63</f>
        <v>2.405</v>
      </c>
      <c r="L63" s="26">
        <f>K63</f>
        <v>2.405</v>
      </c>
      <c r="M63" s="25" t="s">
        <v>262</v>
      </c>
    </row>
    <row r="64" spans="1:13" ht="15" customHeight="1">
      <c r="A64" s="32"/>
      <c r="B64" s="30" t="s">
        <v>210</v>
      </c>
      <c r="C64" s="28" t="s">
        <v>129</v>
      </c>
      <c r="D64" s="28">
        <v>3.2</v>
      </c>
      <c r="E64" s="29">
        <v>0.96</v>
      </c>
      <c r="F64" s="4">
        <v>0.1</v>
      </c>
      <c r="G64" s="5">
        <v>70</v>
      </c>
      <c r="H64" s="26">
        <f>E64-F64</f>
        <v>0.86</v>
      </c>
      <c r="I64" s="8">
        <v>0</v>
      </c>
      <c r="J64" s="26">
        <f>1.6*1.05</f>
        <v>1.6800000000000002</v>
      </c>
      <c r="K64" s="26">
        <f>J64-I64-H64</f>
        <v>0.8200000000000002</v>
      </c>
      <c r="L64" s="26">
        <f>K64</f>
        <v>0.8200000000000002</v>
      </c>
      <c r="M64" s="25" t="s">
        <v>262</v>
      </c>
    </row>
    <row r="65" spans="1:13" ht="15" customHeight="1">
      <c r="A65" s="40"/>
      <c r="B65" s="53" t="s">
        <v>270</v>
      </c>
      <c r="C65" s="28" t="s">
        <v>51</v>
      </c>
      <c r="D65" s="9"/>
      <c r="E65" s="4">
        <v>0</v>
      </c>
      <c r="F65" s="4"/>
      <c r="G65" s="5"/>
      <c r="H65" s="26"/>
      <c r="I65" s="8"/>
      <c r="J65" s="26"/>
      <c r="K65" s="26"/>
      <c r="L65" s="26"/>
      <c r="M65" s="25"/>
    </row>
    <row r="66" spans="1:13" ht="15" customHeight="1">
      <c r="A66" s="93" t="s">
        <v>242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1:13" ht="15">
      <c r="A67" s="32"/>
      <c r="B67" s="30" t="s">
        <v>225</v>
      </c>
      <c r="C67" s="28" t="s">
        <v>226</v>
      </c>
      <c r="D67" s="28">
        <v>55</v>
      </c>
      <c r="E67" s="26">
        <f>E68+E69</f>
        <v>36.17</v>
      </c>
      <c r="F67" s="29">
        <f>F68+F69</f>
        <v>0.5</v>
      </c>
      <c r="G67" s="29"/>
      <c r="H67" s="26">
        <f aca="true" t="shared" si="10" ref="H67:H75">E67-F67</f>
        <v>35.67</v>
      </c>
      <c r="I67" s="7">
        <v>1</v>
      </c>
      <c r="J67" s="26">
        <v>31.5</v>
      </c>
      <c r="K67" s="26">
        <f aca="true" t="shared" si="11" ref="K67:K75">J67-I67-H67</f>
        <v>-5.170000000000002</v>
      </c>
      <c r="L67" s="85">
        <f>MIN(K67:K69)</f>
        <v>-5.170000000000002</v>
      </c>
      <c r="M67" s="85" t="s">
        <v>263</v>
      </c>
    </row>
    <row r="68" spans="1:13" ht="15" customHeight="1">
      <c r="A68" s="32"/>
      <c r="B68" s="28" t="s">
        <v>13</v>
      </c>
      <c r="C68" s="28" t="s">
        <v>226</v>
      </c>
      <c r="D68" s="28"/>
      <c r="E68" s="26">
        <v>9.37</v>
      </c>
      <c r="F68" s="29">
        <v>0</v>
      </c>
      <c r="G68" s="29">
        <v>0</v>
      </c>
      <c r="H68" s="26">
        <f t="shared" si="10"/>
        <v>9.37</v>
      </c>
      <c r="I68" s="7">
        <v>0</v>
      </c>
      <c r="J68" s="26">
        <v>31.5</v>
      </c>
      <c r="K68" s="26">
        <f t="shared" si="11"/>
        <v>22.130000000000003</v>
      </c>
      <c r="L68" s="85"/>
      <c r="M68" s="85"/>
    </row>
    <row r="69" spans="1:13" ht="15" customHeight="1">
      <c r="A69" s="32"/>
      <c r="B69" s="28" t="s">
        <v>12</v>
      </c>
      <c r="C69" s="28" t="s">
        <v>226</v>
      </c>
      <c r="D69" s="28"/>
      <c r="E69" s="26">
        <v>26.8</v>
      </c>
      <c r="F69" s="4">
        <v>0.5</v>
      </c>
      <c r="G69" s="5">
        <v>40</v>
      </c>
      <c r="H69" s="26">
        <f t="shared" si="10"/>
        <v>26.3</v>
      </c>
      <c r="I69" s="7">
        <v>1</v>
      </c>
      <c r="J69" s="26">
        <v>31.5</v>
      </c>
      <c r="K69" s="26">
        <f t="shared" si="11"/>
        <v>4.199999999999999</v>
      </c>
      <c r="L69" s="85"/>
      <c r="M69" s="85"/>
    </row>
    <row r="70" spans="1:13" ht="15" customHeight="1">
      <c r="A70" s="32"/>
      <c r="B70" s="30" t="s">
        <v>227</v>
      </c>
      <c r="C70" s="28" t="s">
        <v>245</v>
      </c>
      <c r="D70" s="28">
        <v>115</v>
      </c>
      <c r="E70" s="26">
        <f>E71+E72</f>
        <v>47.33</v>
      </c>
      <c r="F70" s="29">
        <f>F71+F72</f>
        <v>0</v>
      </c>
      <c r="G70" s="29"/>
      <c r="H70" s="26">
        <f t="shared" si="10"/>
        <v>47.33</v>
      </c>
      <c r="I70" s="7">
        <v>0</v>
      </c>
      <c r="J70" s="26">
        <f>52*1.05</f>
        <v>54.6</v>
      </c>
      <c r="K70" s="26">
        <f t="shared" si="11"/>
        <v>7.270000000000003</v>
      </c>
      <c r="L70" s="85">
        <f>MIN(K70:K72)</f>
        <v>-6.449999999999999</v>
      </c>
      <c r="M70" s="85" t="s">
        <v>263</v>
      </c>
    </row>
    <row r="71" spans="1:13" ht="15" customHeight="1">
      <c r="A71" s="32"/>
      <c r="B71" s="28" t="s">
        <v>13</v>
      </c>
      <c r="C71" s="28" t="s">
        <v>260</v>
      </c>
      <c r="D71" s="28"/>
      <c r="E71" s="26">
        <v>27.45</v>
      </c>
      <c r="F71" s="29">
        <v>0</v>
      </c>
      <c r="G71" s="29">
        <v>0</v>
      </c>
      <c r="H71" s="26">
        <f t="shared" si="10"/>
        <v>27.45</v>
      </c>
      <c r="I71" s="7">
        <v>0</v>
      </c>
      <c r="J71" s="26">
        <f>20*1.05</f>
        <v>21</v>
      </c>
      <c r="K71" s="26">
        <f t="shared" si="11"/>
        <v>-6.449999999999999</v>
      </c>
      <c r="L71" s="85"/>
      <c r="M71" s="85"/>
    </row>
    <row r="72" spans="1:13" ht="15" customHeight="1">
      <c r="A72" s="32"/>
      <c r="B72" s="28" t="s">
        <v>12</v>
      </c>
      <c r="C72" s="28" t="s">
        <v>245</v>
      </c>
      <c r="D72" s="28"/>
      <c r="E72" s="26">
        <v>19.88</v>
      </c>
      <c r="F72" s="4">
        <v>0</v>
      </c>
      <c r="G72" s="5">
        <v>30</v>
      </c>
      <c r="H72" s="26">
        <f t="shared" si="10"/>
        <v>19.88</v>
      </c>
      <c r="I72" s="7">
        <v>0</v>
      </c>
      <c r="J72" s="26">
        <f>52*1.05</f>
        <v>54.6</v>
      </c>
      <c r="K72" s="26">
        <f t="shared" si="11"/>
        <v>34.72</v>
      </c>
      <c r="L72" s="85"/>
      <c r="M72" s="85"/>
    </row>
    <row r="73" spans="1:13" ht="30">
      <c r="A73" s="32"/>
      <c r="B73" s="30" t="s">
        <v>280</v>
      </c>
      <c r="C73" s="28" t="s">
        <v>229</v>
      </c>
      <c r="D73" s="28">
        <v>81.5</v>
      </c>
      <c r="E73" s="26">
        <f>E74+E75</f>
        <v>11.03</v>
      </c>
      <c r="F73" s="29">
        <f>F74+F75</f>
        <v>2.5</v>
      </c>
      <c r="G73" s="29"/>
      <c r="H73" s="26">
        <f>E73-F73</f>
        <v>8.53</v>
      </c>
      <c r="I73" s="7">
        <v>0</v>
      </c>
      <c r="J73" s="26">
        <f>50*1.05</f>
        <v>52.5</v>
      </c>
      <c r="K73" s="26">
        <f t="shared" si="11"/>
        <v>43.97</v>
      </c>
      <c r="L73" s="85">
        <f>MIN(K73:K75)</f>
        <v>-3.5999999999999996</v>
      </c>
      <c r="M73" s="85" t="s">
        <v>263</v>
      </c>
    </row>
    <row r="74" spans="1:13" ht="15" customHeight="1">
      <c r="A74" s="32"/>
      <c r="B74" s="28" t="s">
        <v>13</v>
      </c>
      <c r="C74" s="28">
        <v>31.5</v>
      </c>
      <c r="D74" s="28"/>
      <c r="E74" s="26">
        <v>5.6</v>
      </c>
      <c r="F74" s="29">
        <v>2</v>
      </c>
      <c r="G74" s="29">
        <v>10</v>
      </c>
      <c r="H74" s="26">
        <f>E74-F74</f>
        <v>3.5999999999999996</v>
      </c>
      <c r="I74" s="7">
        <v>0</v>
      </c>
      <c r="J74" s="26">
        <f>F74</f>
        <v>2</v>
      </c>
      <c r="K74" s="26">
        <f>J74-E74</f>
        <v>-3.5999999999999996</v>
      </c>
      <c r="L74" s="85"/>
      <c r="M74" s="85"/>
    </row>
    <row r="75" spans="1:13" ht="15" customHeight="1">
      <c r="A75" s="32"/>
      <c r="B75" s="28" t="s">
        <v>12</v>
      </c>
      <c r="C75" s="28" t="s">
        <v>279</v>
      </c>
      <c r="D75" s="28"/>
      <c r="E75" s="26">
        <v>5.43</v>
      </c>
      <c r="F75" s="4">
        <v>0.5</v>
      </c>
      <c r="G75" s="5">
        <v>80</v>
      </c>
      <c r="H75" s="26">
        <f t="shared" si="10"/>
        <v>4.93</v>
      </c>
      <c r="I75" s="7">
        <v>0</v>
      </c>
      <c r="J75" s="26">
        <f>25*1.05</f>
        <v>26.25</v>
      </c>
      <c r="K75" s="26">
        <f t="shared" si="11"/>
        <v>21.32</v>
      </c>
      <c r="L75" s="85"/>
      <c r="M75" s="85"/>
    </row>
    <row r="76" spans="1:13" ht="15" customHeight="1">
      <c r="A76" s="32"/>
      <c r="B76" s="30" t="s">
        <v>237</v>
      </c>
      <c r="C76" s="28" t="s">
        <v>41</v>
      </c>
      <c r="D76" s="28">
        <v>32</v>
      </c>
      <c r="E76" s="26">
        <f>E77+E78</f>
        <v>11.399999999999999</v>
      </c>
      <c r="F76" s="29">
        <f>F77+F78</f>
        <v>3</v>
      </c>
      <c r="G76" s="29"/>
      <c r="H76" s="26">
        <f aca="true" t="shared" si="12" ref="H76:H87">E76-F76</f>
        <v>8.399999999999999</v>
      </c>
      <c r="I76" s="7">
        <v>0</v>
      </c>
      <c r="J76" s="26">
        <v>16.8</v>
      </c>
      <c r="K76" s="26">
        <f aca="true" t="shared" si="13" ref="K76:K87">J76-I76-H76</f>
        <v>8.400000000000002</v>
      </c>
      <c r="L76" s="85">
        <f>MIN(K76:K78)</f>
        <v>8.400000000000002</v>
      </c>
      <c r="M76" s="86" t="s">
        <v>262</v>
      </c>
    </row>
    <row r="77" spans="1:13" ht="15" customHeight="1">
      <c r="A77" s="32"/>
      <c r="B77" s="28" t="s">
        <v>13</v>
      </c>
      <c r="C77" s="28" t="s">
        <v>41</v>
      </c>
      <c r="D77" s="28"/>
      <c r="E77" s="26">
        <v>6.22</v>
      </c>
      <c r="F77" s="29">
        <v>3</v>
      </c>
      <c r="G77" s="29">
        <v>20</v>
      </c>
      <c r="H77" s="26">
        <f t="shared" si="12"/>
        <v>3.2199999999999998</v>
      </c>
      <c r="I77" s="7">
        <v>0</v>
      </c>
      <c r="J77" s="26">
        <v>16.8</v>
      </c>
      <c r="K77" s="26">
        <f t="shared" si="13"/>
        <v>13.580000000000002</v>
      </c>
      <c r="L77" s="85"/>
      <c r="M77" s="87"/>
    </row>
    <row r="78" spans="1:13" ht="15" customHeight="1">
      <c r="A78" s="32"/>
      <c r="B78" s="28" t="s">
        <v>12</v>
      </c>
      <c r="C78" s="28" t="s">
        <v>41</v>
      </c>
      <c r="D78" s="28"/>
      <c r="E78" s="26">
        <v>5.18</v>
      </c>
      <c r="F78" s="4">
        <v>0</v>
      </c>
      <c r="G78" s="5">
        <v>0</v>
      </c>
      <c r="H78" s="26">
        <f t="shared" si="12"/>
        <v>5.18</v>
      </c>
      <c r="I78" s="7">
        <v>0</v>
      </c>
      <c r="J78" s="26">
        <v>16.8</v>
      </c>
      <c r="K78" s="26">
        <f t="shared" si="13"/>
        <v>11.620000000000001</v>
      </c>
      <c r="L78" s="85"/>
      <c r="M78" s="88"/>
    </row>
    <row r="79" spans="1:13" ht="15">
      <c r="A79" s="32"/>
      <c r="B79" s="30" t="s">
        <v>238</v>
      </c>
      <c r="C79" s="28" t="s">
        <v>57</v>
      </c>
      <c r="D79" s="28">
        <v>16.3</v>
      </c>
      <c r="E79" s="26">
        <f>E80+E81</f>
        <v>7.640000000000001</v>
      </c>
      <c r="F79" s="26">
        <f>F80+F81</f>
        <v>5</v>
      </c>
      <c r="G79" s="29"/>
      <c r="H79" s="26">
        <f t="shared" si="12"/>
        <v>2.6400000000000006</v>
      </c>
      <c r="I79" s="7">
        <v>0</v>
      </c>
      <c r="J79" s="26">
        <f>6.3*1.05</f>
        <v>6.615</v>
      </c>
      <c r="K79" s="26">
        <f t="shared" si="13"/>
        <v>3.9749999999999996</v>
      </c>
      <c r="L79" s="85">
        <f>MIN(K79:K81)</f>
        <v>3.9749999999999996</v>
      </c>
      <c r="M79" s="86" t="s">
        <v>262</v>
      </c>
    </row>
    <row r="80" spans="1:13" ht="15" customHeight="1">
      <c r="A80" s="32"/>
      <c r="B80" s="28" t="s">
        <v>13</v>
      </c>
      <c r="C80" s="28" t="s">
        <v>57</v>
      </c>
      <c r="D80" s="28"/>
      <c r="E80" s="26">
        <v>5.4</v>
      </c>
      <c r="F80" s="29">
        <v>5</v>
      </c>
      <c r="G80" s="29">
        <v>10</v>
      </c>
      <c r="H80" s="26">
        <f t="shared" si="12"/>
        <v>0.40000000000000036</v>
      </c>
      <c r="I80" s="7">
        <v>0</v>
      </c>
      <c r="J80" s="26">
        <f>6.3*1.05</f>
        <v>6.615</v>
      </c>
      <c r="K80" s="26">
        <f t="shared" si="13"/>
        <v>6.215</v>
      </c>
      <c r="L80" s="85"/>
      <c r="M80" s="87"/>
    </row>
    <row r="81" spans="1:13" ht="15" customHeight="1">
      <c r="A81" s="32"/>
      <c r="B81" s="28" t="s">
        <v>12</v>
      </c>
      <c r="C81" s="28" t="s">
        <v>57</v>
      </c>
      <c r="D81" s="28"/>
      <c r="E81" s="26">
        <v>2.24</v>
      </c>
      <c r="F81" s="4">
        <v>0</v>
      </c>
      <c r="G81" s="5">
        <v>0</v>
      </c>
      <c r="H81" s="26">
        <f t="shared" si="12"/>
        <v>2.24</v>
      </c>
      <c r="I81" s="7">
        <v>0</v>
      </c>
      <c r="J81" s="26">
        <f>6.3*1.05</f>
        <v>6.615</v>
      </c>
      <c r="K81" s="26">
        <f t="shared" si="13"/>
        <v>4.375</v>
      </c>
      <c r="L81" s="85"/>
      <c r="M81" s="88"/>
    </row>
    <row r="82" spans="1:13" ht="15">
      <c r="A82" s="32"/>
      <c r="B82" s="30" t="s">
        <v>239</v>
      </c>
      <c r="C82" s="28" t="s">
        <v>57</v>
      </c>
      <c r="D82" s="28">
        <v>16.3</v>
      </c>
      <c r="E82" s="26">
        <f>E83+E84</f>
        <v>3.96</v>
      </c>
      <c r="F82" s="29">
        <f>F83+F84</f>
        <v>0</v>
      </c>
      <c r="G82" s="29"/>
      <c r="H82" s="26">
        <f t="shared" si="12"/>
        <v>3.96</v>
      </c>
      <c r="I82" s="7">
        <v>0</v>
      </c>
      <c r="J82" s="26">
        <v>6.62</v>
      </c>
      <c r="K82" s="26">
        <f t="shared" si="13"/>
        <v>2.66</v>
      </c>
      <c r="L82" s="85">
        <f>MIN(K82:K84)</f>
        <v>2.66</v>
      </c>
      <c r="M82" s="86" t="s">
        <v>262</v>
      </c>
    </row>
    <row r="83" spans="1:13" ht="15" customHeight="1">
      <c r="A83" s="32"/>
      <c r="B83" s="28" t="s">
        <v>13</v>
      </c>
      <c r="C83" s="28" t="s">
        <v>57</v>
      </c>
      <c r="D83" s="28"/>
      <c r="E83" s="26">
        <v>2.76</v>
      </c>
      <c r="F83" s="29">
        <v>0</v>
      </c>
      <c r="G83" s="29">
        <v>0</v>
      </c>
      <c r="H83" s="26">
        <f t="shared" si="12"/>
        <v>2.76</v>
      </c>
      <c r="I83" s="7">
        <v>0</v>
      </c>
      <c r="J83" s="26">
        <v>6.62</v>
      </c>
      <c r="K83" s="26">
        <f t="shared" si="13"/>
        <v>3.8600000000000003</v>
      </c>
      <c r="L83" s="85"/>
      <c r="M83" s="87"/>
    </row>
    <row r="84" spans="1:13" ht="15" customHeight="1">
      <c r="A84" s="32"/>
      <c r="B84" s="28" t="s">
        <v>12</v>
      </c>
      <c r="C84" s="28" t="s">
        <v>57</v>
      </c>
      <c r="D84" s="28"/>
      <c r="E84" s="26">
        <v>1.2</v>
      </c>
      <c r="F84" s="29">
        <v>0</v>
      </c>
      <c r="G84" s="29">
        <v>0</v>
      </c>
      <c r="H84" s="26">
        <f t="shared" si="12"/>
        <v>1.2</v>
      </c>
      <c r="I84" s="7">
        <v>0</v>
      </c>
      <c r="J84" s="26">
        <v>6.62</v>
      </c>
      <c r="K84" s="26">
        <f t="shared" si="13"/>
        <v>5.42</v>
      </c>
      <c r="L84" s="85"/>
      <c r="M84" s="88"/>
    </row>
    <row r="85" spans="1:13" ht="15" customHeight="1">
      <c r="A85" s="32"/>
      <c r="B85" s="30" t="s">
        <v>240</v>
      </c>
      <c r="C85" s="28" t="s">
        <v>41</v>
      </c>
      <c r="D85" s="28">
        <v>32</v>
      </c>
      <c r="E85" s="26">
        <f>E86+E87</f>
        <v>10.04</v>
      </c>
      <c r="F85" s="29">
        <f>F86+F87</f>
        <v>0</v>
      </c>
      <c r="G85" s="29"/>
      <c r="H85" s="26">
        <f t="shared" si="12"/>
        <v>10.04</v>
      </c>
      <c r="I85" s="7">
        <v>0</v>
      </c>
      <c r="J85" s="26">
        <v>16.8</v>
      </c>
      <c r="K85" s="26">
        <f t="shared" si="13"/>
        <v>6.760000000000002</v>
      </c>
      <c r="L85" s="85">
        <f>MIN(K85:K87)</f>
        <v>6.760000000000002</v>
      </c>
      <c r="M85" s="86" t="s">
        <v>262</v>
      </c>
    </row>
    <row r="86" spans="1:13" ht="15" customHeight="1">
      <c r="A86" s="32"/>
      <c r="B86" s="28" t="s">
        <v>13</v>
      </c>
      <c r="C86" s="28" t="s">
        <v>41</v>
      </c>
      <c r="D86" s="28"/>
      <c r="E86" s="26">
        <v>5.86</v>
      </c>
      <c r="F86" s="29">
        <v>0</v>
      </c>
      <c r="G86" s="29">
        <v>0</v>
      </c>
      <c r="H86" s="26">
        <f t="shared" si="12"/>
        <v>5.86</v>
      </c>
      <c r="I86" s="7">
        <v>0</v>
      </c>
      <c r="J86" s="26">
        <v>16.8</v>
      </c>
      <c r="K86" s="26">
        <f t="shared" si="13"/>
        <v>10.940000000000001</v>
      </c>
      <c r="L86" s="85"/>
      <c r="M86" s="87"/>
    </row>
    <row r="87" spans="1:13" ht="15" customHeight="1">
      <c r="A87" s="32"/>
      <c r="B87" s="28" t="s">
        <v>12</v>
      </c>
      <c r="C87" s="28" t="s">
        <v>41</v>
      </c>
      <c r="D87" s="28"/>
      <c r="E87" s="26">
        <v>4.18</v>
      </c>
      <c r="F87" s="4">
        <v>0</v>
      </c>
      <c r="G87" s="5">
        <v>0</v>
      </c>
      <c r="H87" s="26">
        <f t="shared" si="12"/>
        <v>4.18</v>
      </c>
      <c r="I87" s="7">
        <v>0</v>
      </c>
      <c r="J87" s="26">
        <v>16.8</v>
      </c>
      <c r="K87" s="26">
        <f t="shared" si="13"/>
        <v>12.620000000000001</v>
      </c>
      <c r="L87" s="85"/>
      <c r="M87" s="88"/>
    </row>
    <row r="88" spans="1:13" s="23" customFormat="1" ht="15">
      <c r="A88" s="54"/>
      <c r="B88" s="18" t="s">
        <v>254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f>SUM(L9:L24)+L29+L37+L38+L41+L42+L46+L67+L70+L73</f>
        <v>-38.829395</v>
      </c>
      <c r="M88" s="21"/>
    </row>
    <row r="91" ht="15">
      <c r="L91" s="38"/>
    </row>
    <row r="351" s="23" customFormat="1" ht="12.75">
      <c r="G351" s="37"/>
    </row>
    <row r="352" s="23" customFormat="1" ht="12.75">
      <c r="G352" s="37"/>
    </row>
    <row r="353" s="23" customFormat="1" ht="12.75">
      <c r="G353" s="37"/>
    </row>
    <row r="354" spans="1:14" ht="15">
      <c r="A354" s="13"/>
      <c r="B354" s="14"/>
      <c r="C354" s="14"/>
      <c r="D354" s="14"/>
      <c r="E354" s="14"/>
      <c r="F354" s="15"/>
      <c r="G354" s="15"/>
      <c r="H354" s="16"/>
      <c r="I354" s="15"/>
      <c r="J354" s="14"/>
      <c r="K354" s="14"/>
      <c r="L354" s="15"/>
      <c r="M354" s="17"/>
      <c r="N354" s="13"/>
    </row>
  </sheetData>
  <sheetProtection/>
  <mergeCells count="31">
    <mergeCell ref="K1:L1"/>
    <mergeCell ref="A2:M2"/>
    <mergeCell ref="K3:L3"/>
    <mergeCell ref="A4:A6"/>
    <mergeCell ref="B4:B6"/>
    <mergeCell ref="C4:L4"/>
    <mergeCell ref="M4:M6"/>
    <mergeCell ref="K5:L6"/>
    <mergeCell ref="A66:M66"/>
    <mergeCell ref="A8:M8"/>
    <mergeCell ref="A26:M26"/>
    <mergeCell ref="C5:C6"/>
    <mergeCell ref="E5:E6"/>
    <mergeCell ref="F5:G5"/>
    <mergeCell ref="H5:H6"/>
    <mergeCell ref="I5:I6"/>
    <mergeCell ref="J5:J6"/>
    <mergeCell ref="L73:L75"/>
    <mergeCell ref="M73:M75"/>
    <mergeCell ref="L67:L69"/>
    <mergeCell ref="M67:M69"/>
    <mergeCell ref="L70:L72"/>
    <mergeCell ref="M70:M72"/>
    <mergeCell ref="L76:L78"/>
    <mergeCell ref="M76:M78"/>
    <mergeCell ref="L79:L81"/>
    <mergeCell ref="M79:M81"/>
    <mergeCell ref="L82:L84"/>
    <mergeCell ref="M82:M84"/>
    <mergeCell ref="L85:L87"/>
    <mergeCell ref="M85:M87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9"/>
  <sheetViews>
    <sheetView zoomScale="80" zoomScaleNormal="80" zoomScalePageLayoutView="0" workbookViewId="0" topLeftCell="N1">
      <selection activeCell="R252" sqref="R252"/>
    </sheetView>
  </sheetViews>
  <sheetFormatPr defaultColWidth="9.140625" defaultRowHeight="15"/>
  <cols>
    <col min="1" max="1" width="9.8515625" style="10" hidden="1" customWidth="1"/>
    <col min="2" max="2" width="29.7109375" style="10" hidden="1" customWidth="1"/>
    <col min="3" max="3" width="18.00390625" style="10" hidden="1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2" width="16.28125" style="10" hidden="1" customWidth="1"/>
    <col min="13" max="13" width="36.8515625" style="10" hidden="1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69" t="s">
        <v>7</v>
      </c>
      <c r="L1" s="69"/>
    </row>
    <row r="2" spans="1:27" ht="43.5" customHeight="1">
      <c r="A2" s="70" t="s">
        <v>273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0" t="s">
        <v>268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1:12" ht="15">
      <c r="K3" s="67" t="s">
        <v>15</v>
      </c>
      <c r="L3" s="67"/>
    </row>
    <row r="4" spans="1:27" ht="32.25" customHeight="1">
      <c r="A4" s="68" t="s">
        <v>11</v>
      </c>
      <c r="B4" s="66" t="s">
        <v>0</v>
      </c>
      <c r="C4" s="66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66" t="s">
        <v>16</v>
      </c>
      <c r="O4" s="91" t="s">
        <v>11</v>
      </c>
      <c r="P4" s="92" t="s">
        <v>0</v>
      </c>
      <c r="Q4" s="92" t="s">
        <v>246</v>
      </c>
      <c r="R4" s="92"/>
      <c r="S4" s="92"/>
      <c r="T4" s="92"/>
      <c r="U4" s="92"/>
      <c r="V4" s="92"/>
      <c r="W4" s="92"/>
      <c r="X4" s="92"/>
      <c r="Y4" s="92"/>
      <c r="Z4" s="92"/>
      <c r="AA4" s="92" t="s">
        <v>16</v>
      </c>
    </row>
    <row r="5" spans="1:27" ht="115.5" customHeight="1">
      <c r="A5" s="68"/>
      <c r="B5" s="66"/>
      <c r="C5" s="66" t="s">
        <v>8</v>
      </c>
      <c r="D5" s="32"/>
      <c r="E5" s="66" t="s">
        <v>9</v>
      </c>
      <c r="F5" s="66" t="s">
        <v>6</v>
      </c>
      <c r="G5" s="66"/>
      <c r="H5" s="66" t="s">
        <v>2</v>
      </c>
      <c r="I5" s="66" t="s">
        <v>267</v>
      </c>
      <c r="J5" s="66" t="s">
        <v>4</v>
      </c>
      <c r="K5" s="66" t="s">
        <v>17</v>
      </c>
      <c r="L5" s="66"/>
      <c r="M5" s="66"/>
      <c r="O5" s="91"/>
      <c r="P5" s="92"/>
      <c r="Q5" s="92" t="s">
        <v>247</v>
      </c>
      <c r="R5" s="92" t="s">
        <v>248</v>
      </c>
      <c r="S5" s="92" t="s">
        <v>249</v>
      </c>
      <c r="T5" s="92" t="s">
        <v>250</v>
      </c>
      <c r="U5" s="92"/>
      <c r="V5" s="92" t="s">
        <v>251</v>
      </c>
      <c r="W5" s="92" t="s">
        <v>10</v>
      </c>
      <c r="X5" s="92" t="s">
        <v>4</v>
      </c>
      <c r="Y5" s="92" t="s">
        <v>252</v>
      </c>
      <c r="Z5" s="92"/>
      <c r="AA5" s="92"/>
    </row>
    <row r="6" spans="1:27" ht="117.75" customHeight="1">
      <c r="A6" s="68"/>
      <c r="B6" s="66"/>
      <c r="C6" s="66"/>
      <c r="D6" s="32"/>
      <c r="E6" s="66"/>
      <c r="F6" s="32" t="s">
        <v>3</v>
      </c>
      <c r="G6" s="32" t="s">
        <v>5</v>
      </c>
      <c r="H6" s="66"/>
      <c r="I6" s="66"/>
      <c r="J6" s="66"/>
      <c r="K6" s="66"/>
      <c r="L6" s="66"/>
      <c r="M6" s="66"/>
      <c r="O6" s="91"/>
      <c r="P6" s="92"/>
      <c r="Q6" s="92"/>
      <c r="R6" s="92"/>
      <c r="S6" s="92"/>
      <c r="T6" s="29" t="s">
        <v>3</v>
      </c>
      <c r="U6" s="29" t="s">
        <v>5</v>
      </c>
      <c r="V6" s="92"/>
      <c r="W6" s="92"/>
      <c r="X6" s="92"/>
      <c r="Y6" s="92"/>
      <c r="Z6" s="92"/>
      <c r="AA6" s="92"/>
    </row>
    <row r="7" spans="1:27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29">
        <v>7</v>
      </c>
      <c r="V7" s="29">
        <v>8</v>
      </c>
      <c r="W7" s="29">
        <v>9</v>
      </c>
      <c r="X7" s="29">
        <v>10</v>
      </c>
      <c r="Y7" s="29">
        <v>11</v>
      </c>
      <c r="Z7" s="29">
        <v>12</v>
      </c>
      <c r="AA7" s="28">
        <v>13</v>
      </c>
    </row>
    <row r="8" spans="1:27" s="11" customFormat="1" ht="15.75">
      <c r="A8" s="93" t="s">
        <v>241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O8" s="90" t="s">
        <v>241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  <c r="O9" s="9"/>
      <c r="P9" s="1" t="s">
        <v>18</v>
      </c>
      <c r="Q9" s="28">
        <v>10</v>
      </c>
      <c r="R9" s="28">
        <v>0.028</v>
      </c>
      <c r="S9" s="7">
        <f>R9+E9</f>
        <v>2.658</v>
      </c>
      <c r="T9" s="26">
        <v>1.6</v>
      </c>
      <c r="U9" s="29">
        <v>30</v>
      </c>
      <c r="V9" s="4">
        <f>S9-T9</f>
        <v>1.0579999999999998</v>
      </c>
      <c r="W9" s="28">
        <v>0</v>
      </c>
      <c r="X9" s="4">
        <f>T9</f>
        <v>1.6</v>
      </c>
      <c r="Y9" s="4">
        <f>X9-S9</f>
        <v>-1.0579999999999998</v>
      </c>
      <c r="Z9" s="4">
        <f>Y9</f>
        <v>-1.0579999999999998</v>
      </c>
      <c r="AA9" s="28" t="s">
        <v>263</v>
      </c>
    </row>
    <row r="10" spans="1:27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6">E10-F10</f>
        <v>1.9299999999999997</v>
      </c>
      <c r="I10" s="32">
        <v>0</v>
      </c>
      <c r="J10" s="7">
        <f aca="true" t="shared" si="1" ref="J10:J26">F10</f>
        <v>0.1</v>
      </c>
      <c r="K10" s="7">
        <f aca="true" t="shared" si="2" ref="K10:K26">J10-E10</f>
        <v>-1.9299999999999997</v>
      </c>
      <c r="L10" s="7">
        <f aca="true" t="shared" si="3" ref="L10:L26">K10</f>
        <v>-1.9299999999999997</v>
      </c>
      <c r="M10" s="28" t="s">
        <v>263</v>
      </c>
      <c r="O10" s="9"/>
      <c r="P10" s="30" t="s">
        <v>19</v>
      </c>
      <c r="Q10" s="28">
        <v>6.3</v>
      </c>
      <c r="R10" s="28">
        <v>0.178</v>
      </c>
      <c r="S10" s="7">
        <f>R10+E10</f>
        <v>2.2079999999999997</v>
      </c>
      <c r="T10" s="26">
        <v>0.1</v>
      </c>
      <c r="U10" s="29">
        <v>70</v>
      </c>
      <c r="V10" s="4">
        <f aca="true" t="shared" si="4" ref="V10:V26">S10-T10</f>
        <v>2.1079999999999997</v>
      </c>
      <c r="W10" s="28">
        <v>0</v>
      </c>
      <c r="X10" s="4">
        <f aca="true" t="shared" si="5" ref="X10:X26">T10</f>
        <v>0.1</v>
      </c>
      <c r="Y10" s="4">
        <f aca="true" t="shared" si="6" ref="Y10:Y26">X10-S10</f>
        <v>-2.1079999999999997</v>
      </c>
      <c r="Z10" s="4">
        <f aca="true" t="shared" si="7" ref="Z10:Z26">Y10</f>
        <v>-2.1079999999999997</v>
      </c>
      <c r="AA10" s="28" t="s">
        <v>263</v>
      </c>
    </row>
    <row r="11" spans="1:27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  <c r="O11" s="9"/>
      <c r="P11" s="2" t="s">
        <v>24</v>
      </c>
      <c r="Q11" s="28">
        <v>2.5</v>
      </c>
      <c r="R11" s="28"/>
      <c r="S11" s="7">
        <f>R11+E11</f>
        <v>0.13</v>
      </c>
      <c r="T11" s="26">
        <v>0</v>
      </c>
      <c r="U11" s="29">
        <v>0</v>
      </c>
      <c r="V11" s="4">
        <f t="shared" si="4"/>
        <v>0.13</v>
      </c>
      <c r="W11" s="28">
        <v>0</v>
      </c>
      <c r="X11" s="4">
        <f t="shared" si="5"/>
        <v>0</v>
      </c>
      <c r="Y11" s="4">
        <f t="shared" si="6"/>
        <v>-0.13</v>
      </c>
      <c r="Z11" s="4">
        <f t="shared" si="7"/>
        <v>-0.13</v>
      </c>
      <c r="AA11" s="28" t="s">
        <v>263</v>
      </c>
    </row>
    <row r="12" spans="1:27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  <c r="O12" s="9"/>
      <c r="P12" s="30" t="s">
        <v>26</v>
      </c>
      <c r="Q12" s="28">
        <v>2.5</v>
      </c>
      <c r="R12" s="28">
        <v>0.03</v>
      </c>
      <c r="S12" s="7">
        <f>R12+E12</f>
        <v>0.49</v>
      </c>
      <c r="T12" s="26">
        <v>0</v>
      </c>
      <c r="U12" s="29">
        <v>0</v>
      </c>
      <c r="V12" s="4">
        <f t="shared" si="4"/>
        <v>0.49</v>
      </c>
      <c r="W12" s="28">
        <v>0</v>
      </c>
      <c r="X12" s="4">
        <f t="shared" si="5"/>
        <v>0</v>
      </c>
      <c r="Y12" s="4">
        <f t="shared" si="6"/>
        <v>-0.49</v>
      </c>
      <c r="Z12" s="4">
        <f t="shared" si="7"/>
        <v>-0.49</v>
      </c>
      <c r="AA12" s="28" t="s">
        <v>263</v>
      </c>
    </row>
    <row r="13" spans="1:27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  <c r="O13" s="9"/>
      <c r="P13" s="2" t="s">
        <v>27</v>
      </c>
      <c r="Q13" s="28">
        <v>2.5</v>
      </c>
      <c r="R13" s="28">
        <v>0.526</v>
      </c>
      <c r="S13" s="7">
        <f>R13+E13</f>
        <v>1.4260000000000002</v>
      </c>
      <c r="T13" s="26">
        <v>0</v>
      </c>
      <c r="U13" s="29">
        <v>0</v>
      </c>
      <c r="V13" s="4">
        <f t="shared" si="4"/>
        <v>1.4260000000000002</v>
      </c>
      <c r="W13" s="28">
        <v>0</v>
      </c>
      <c r="X13" s="4">
        <f t="shared" si="5"/>
        <v>0</v>
      </c>
      <c r="Y13" s="4">
        <f t="shared" si="6"/>
        <v>-1.4260000000000002</v>
      </c>
      <c r="Z13" s="4">
        <f t="shared" si="7"/>
        <v>-1.4260000000000002</v>
      </c>
      <c r="AA13" s="28" t="s">
        <v>263</v>
      </c>
    </row>
    <row r="14" spans="1:27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1"/>
      <c r="O14" s="9"/>
      <c r="P14" s="2" t="s">
        <v>256</v>
      </c>
      <c r="Q14" s="28">
        <v>25</v>
      </c>
      <c r="R14" s="28">
        <v>9.95</v>
      </c>
      <c r="S14" s="7">
        <f>R14</f>
        <v>9.95</v>
      </c>
      <c r="T14" s="26"/>
      <c r="U14" s="29"/>
      <c r="V14" s="4"/>
      <c r="W14" s="28"/>
      <c r="X14" s="4"/>
      <c r="Y14" s="4"/>
      <c r="Z14" s="4"/>
      <c r="AA14" s="28"/>
    </row>
    <row r="15" spans="1:27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  <c r="O15" s="9"/>
      <c r="P15" s="1" t="s">
        <v>28</v>
      </c>
      <c r="Q15" s="3">
        <v>2.5</v>
      </c>
      <c r="R15" s="3">
        <v>0.008</v>
      </c>
      <c r="S15" s="7">
        <f>R15+E15</f>
        <v>0.858</v>
      </c>
      <c r="T15" s="26">
        <v>0.3</v>
      </c>
      <c r="U15" s="29">
        <v>60</v>
      </c>
      <c r="V15" s="4">
        <f t="shared" si="4"/>
        <v>0.558</v>
      </c>
      <c r="W15" s="28">
        <v>0</v>
      </c>
      <c r="X15" s="4">
        <f t="shared" si="5"/>
        <v>0.3</v>
      </c>
      <c r="Y15" s="4">
        <f t="shared" si="6"/>
        <v>-0.558</v>
      </c>
      <c r="Z15" s="4">
        <f t="shared" si="7"/>
        <v>-0.558</v>
      </c>
      <c r="AA15" s="28" t="s">
        <v>263</v>
      </c>
    </row>
    <row r="16" spans="1:27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  <c r="O16" s="9"/>
      <c r="P16" s="1" t="s">
        <v>29</v>
      </c>
      <c r="Q16" s="3">
        <v>2.5</v>
      </c>
      <c r="R16" s="3">
        <v>0.06</v>
      </c>
      <c r="S16" s="7">
        <f>R16+E16</f>
        <v>0.97</v>
      </c>
      <c r="T16" s="26">
        <v>0.9</v>
      </c>
      <c r="U16" s="29">
        <v>90</v>
      </c>
      <c r="V16" s="4">
        <f t="shared" si="4"/>
        <v>0.06999999999999995</v>
      </c>
      <c r="W16" s="28">
        <v>0</v>
      </c>
      <c r="X16" s="4">
        <f t="shared" si="5"/>
        <v>0.9</v>
      </c>
      <c r="Y16" s="4">
        <f t="shared" si="6"/>
        <v>-0.06999999999999995</v>
      </c>
      <c r="Z16" s="4">
        <f t="shared" si="7"/>
        <v>-0.06999999999999995</v>
      </c>
      <c r="AA16" s="28" t="s">
        <v>263</v>
      </c>
    </row>
    <row r="17" spans="1:27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  <c r="O17" s="9"/>
      <c r="P17" s="1" t="s">
        <v>30</v>
      </c>
      <c r="Q17" s="3">
        <v>2.5</v>
      </c>
      <c r="R17" s="3">
        <v>0.02</v>
      </c>
      <c r="S17" s="7">
        <f>R17+E17</f>
        <v>0.89</v>
      </c>
      <c r="T17" s="26">
        <v>0.4</v>
      </c>
      <c r="U17" s="29" t="s">
        <v>274</v>
      </c>
      <c r="V17" s="4">
        <f t="shared" si="4"/>
        <v>0.49</v>
      </c>
      <c r="W17" s="28">
        <v>0</v>
      </c>
      <c r="X17" s="4">
        <f t="shared" si="5"/>
        <v>0.4</v>
      </c>
      <c r="Y17" s="4">
        <f t="shared" si="6"/>
        <v>-0.49</v>
      </c>
      <c r="Z17" s="4">
        <f t="shared" si="7"/>
        <v>-0.49</v>
      </c>
      <c r="AA17" s="28" t="s">
        <v>263</v>
      </c>
    </row>
    <row r="18" spans="1:27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  <c r="O18" s="9"/>
      <c r="P18" s="1" t="s">
        <v>31</v>
      </c>
      <c r="Q18" s="3">
        <v>2.5</v>
      </c>
      <c r="R18" s="3">
        <v>0.008</v>
      </c>
      <c r="S18" s="7">
        <f>R18+E18</f>
        <v>0.598</v>
      </c>
      <c r="T18" s="26">
        <v>0.5</v>
      </c>
      <c r="U18" s="29">
        <v>60</v>
      </c>
      <c r="V18" s="4">
        <f t="shared" si="4"/>
        <v>0.09799999999999998</v>
      </c>
      <c r="W18" s="28">
        <v>0</v>
      </c>
      <c r="X18" s="4">
        <f t="shared" si="5"/>
        <v>0.5</v>
      </c>
      <c r="Y18" s="4">
        <f t="shared" si="6"/>
        <v>-0.09799999999999998</v>
      </c>
      <c r="Z18" s="4">
        <f t="shared" si="7"/>
        <v>-0.09799999999999998</v>
      </c>
      <c r="AA18" s="28" t="s">
        <v>263</v>
      </c>
    </row>
    <row r="19" spans="1:27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  <c r="O19" s="9"/>
      <c r="P19" s="30" t="s">
        <v>33</v>
      </c>
      <c r="Q19" s="28">
        <v>1.6</v>
      </c>
      <c r="R19" s="28"/>
      <c r="S19" s="7">
        <f>R19+E19</f>
        <v>1.14</v>
      </c>
      <c r="T19" s="26">
        <v>0.24</v>
      </c>
      <c r="U19" s="29">
        <v>70</v>
      </c>
      <c r="V19" s="4">
        <f t="shared" si="4"/>
        <v>0.8999999999999999</v>
      </c>
      <c r="W19" s="28">
        <v>0</v>
      </c>
      <c r="X19" s="4">
        <f t="shared" si="5"/>
        <v>0.24</v>
      </c>
      <c r="Y19" s="4">
        <f t="shared" si="6"/>
        <v>-0.8999999999999999</v>
      </c>
      <c r="Z19" s="4">
        <f t="shared" si="7"/>
        <v>-0.8999999999999999</v>
      </c>
      <c r="AA19" s="28" t="s">
        <v>263</v>
      </c>
    </row>
    <row r="20" spans="1:27" ht="30" hidden="1">
      <c r="A20" s="32"/>
      <c r="B20" s="30" t="s">
        <v>258</v>
      </c>
      <c r="C20" s="28">
        <v>5.6</v>
      </c>
      <c r="D20" s="28"/>
      <c r="E20" s="7" t="s">
        <v>272</v>
      </c>
      <c r="F20" s="26"/>
      <c r="G20" s="29"/>
      <c r="H20" s="7"/>
      <c r="I20" s="32"/>
      <c r="J20" s="7"/>
      <c r="K20" s="7"/>
      <c r="L20" s="7"/>
      <c r="M20" s="28" t="s">
        <v>264</v>
      </c>
      <c r="O20" s="9"/>
      <c r="P20" s="30" t="s">
        <v>258</v>
      </c>
      <c r="Q20" s="28">
        <v>5.6</v>
      </c>
      <c r="R20" s="28"/>
      <c r="S20" s="7">
        <f>R20</f>
        <v>0</v>
      </c>
      <c r="T20" s="26"/>
      <c r="U20" s="29"/>
      <c r="V20" s="4"/>
      <c r="W20" s="28"/>
      <c r="X20" s="4"/>
      <c r="Y20" s="4"/>
      <c r="Z20" s="4"/>
      <c r="AA20" s="28"/>
    </row>
    <row r="21" spans="1:27" ht="15">
      <c r="A21" s="32"/>
      <c r="B21" s="30" t="s">
        <v>257</v>
      </c>
      <c r="C21" s="28">
        <v>1.6</v>
      </c>
      <c r="D21" s="28"/>
      <c r="E21" s="7">
        <v>0.1</v>
      </c>
      <c r="F21" s="26"/>
      <c r="G21" s="29"/>
      <c r="H21" s="7">
        <f t="shared" si="0"/>
        <v>0.1</v>
      </c>
      <c r="I21" s="32">
        <v>0</v>
      </c>
      <c r="J21" s="7">
        <f t="shared" si="1"/>
        <v>0</v>
      </c>
      <c r="K21" s="7">
        <f t="shared" si="2"/>
        <v>-0.1</v>
      </c>
      <c r="L21" s="7">
        <f t="shared" si="3"/>
        <v>-0.1</v>
      </c>
      <c r="M21" s="28" t="s">
        <v>263</v>
      </c>
      <c r="O21" s="9"/>
      <c r="P21" s="30" t="s">
        <v>257</v>
      </c>
      <c r="Q21" s="28">
        <v>1.6</v>
      </c>
      <c r="R21" s="28"/>
      <c r="S21" s="7">
        <f aca="true" t="shared" si="8" ref="S21:S26">R21+E21</f>
        <v>0.1</v>
      </c>
      <c r="T21" s="26"/>
      <c r="U21" s="29"/>
      <c r="V21" s="4"/>
      <c r="W21" s="28"/>
      <c r="X21" s="4">
        <f>T21</f>
        <v>0</v>
      </c>
      <c r="Y21" s="4">
        <f>X21-S21</f>
        <v>-0.1</v>
      </c>
      <c r="Z21" s="4">
        <f>Y21</f>
        <v>-0.1</v>
      </c>
      <c r="AA21" s="28" t="s">
        <v>263</v>
      </c>
    </row>
    <row r="22" spans="1:27" ht="30">
      <c r="A22" s="32"/>
      <c r="B22" s="30" t="s">
        <v>34</v>
      </c>
      <c r="C22" s="28">
        <v>4</v>
      </c>
      <c r="D22" s="28"/>
      <c r="E22" s="7">
        <v>0.68</v>
      </c>
      <c r="F22" s="26">
        <v>0</v>
      </c>
      <c r="G22" s="29">
        <v>0</v>
      </c>
      <c r="H22" s="7">
        <f t="shared" si="0"/>
        <v>0.68</v>
      </c>
      <c r="I22" s="32">
        <v>0</v>
      </c>
      <c r="J22" s="7">
        <f t="shared" si="1"/>
        <v>0</v>
      </c>
      <c r="K22" s="7">
        <f t="shared" si="2"/>
        <v>-0.68</v>
      </c>
      <c r="L22" s="7">
        <f t="shared" si="3"/>
        <v>-0.68</v>
      </c>
      <c r="M22" s="28" t="s">
        <v>263</v>
      </c>
      <c r="O22" s="9"/>
      <c r="P22" s="30" t="s">
        <v>34</v>
      </c>
      <c r="Q22" s="28">
        <v>4</v>
      </c>
      <c r="R22" s="28"/>
      <c r="S22" s="7">
        <f t="shared" si="8"/>
        <v>0.68</v>
      </c>
      <c r="T22" s="26">
        <v>0</v>
      </c>
      <c r="U22" s="29">
        <v>0</v>
      </c>
      <c r="V22" s="4">
        <f t="shared" si="4"/>
        <v>0.68</v>
      </c>
      <c r="W22" s="28">
        <v>0</v>
      </c>
      <c r="X22" s="4">
        <f t="shared" si="5"/>
        <v>0</v>
      </c>
      <c r="Y22" s="4">
        <f t="shared" si="6"/>
        <v>-0.68</v>
      </c>
      <c r="Z22" s="4">
        <f t="shared" si="7"/>
        <v>-0.68</v>
      </c>
      <c r="AA22" s="28" t="s">
        <v>263</v>
      </c>
    </row>
    <row r="23" spans="1:27" ht="15" hidden="1">
      <c r="A23" s="32"/>
      <c r="B23" s="30" t="s">
        <v>35</v>
      </c>
      <c r="C23" s="28">
        <v>2.5</v>
      </c>
      <c r="D23" s="28"/>
      <c r="E23" s="7">
        <v>0.36</v>
      </c>
      <c r="F23" s="4">
        <v>0.4</v>
      </c>
      <c r="G23" s="29">
        <v>90</v>
      </c>
      <c r="H23" s="7">
        <f t="shared" si="0"/>
        <v>-0.040000000000000036</v>
      </c>
      <c r="I23" s="32">
        <v>0</v>
      </c>
      <c r="J23" s="7">
        <f t="shared" si="1"/>
        <v>0.4</v>
      </c>
      <c r="K23" s="7">
        <f t="shared" si="2"/>
        <v>0.040000000000000036</v>
      </c>
      <c r="L23" s="7">
        <f t="shared" si="3"/>
        <v>0.040000000000000036</v>
      </c>
      <c r="M23" s="28" t="s">
        <v>263</v>
      </c>
      <c r="O23" s="9"/>
      <c r="P23" s="30" t="s">
        <v>35</v>
      </c>
      <c r="Q23" s="28">
        <v>2.5</v>
      </c>
      <c r="R23" s="28"/>
      <c r="S23" s="7">
        <f t="shared" si="8"/>
        <v>0.36</v>
      </c>
      <c r="T23" s="4">
        <v>0.4</v>
      </c>
      <c r="U23" s="29">
        <v>90</v>
      </c>
      <c r="V23" s="4">
        <f t="shared" si="4"/>
        <v>-0.040000000000000036</v>
      </c>
      <c r="W23" s="28">
        <v>0</v>
      </c>
      <c r="X23" s="4">
        <f t="shared" si="5"/>
        <v>0.4</v>
      </c>
      <c r="Y23" s="4">
        <f t="shared" si="6"/>
        <v>0.040000000000000036</v>
      </c>
      <c r="Z23" s="4">
        <f t="shared" si="7"/>
        <v>0.040000000000000036</v>
      </c>
      <c r="AA23" s="28" t="s">
        <v>264</v>
      </c>
    </row>
    <row r="24" spans="1:27" ht="15">
      <c r="A24" s="32"/>
      <c r="B24" s="30" t="s">
        <v>36</v>
      </c>
      <c r="C24" s="28">
        <v>2.5</v>
      </c>
      <c r="D24" s="28"/>
      <c r="E24" s="7">
        <v>0.5</v>
      </c>
      <c r="F24" s="4">
        <v>0</v>
      </c>
      <c r="G24" s="29">
        <v>0</v>
      </c>
      <c r="H24" s="7">
        <f t="shared" si="0"/>
        <v>0.5</v>
      </c>
      <c r="I24" s="32">
        <v>0</v>
      </c>
      <c r="J24" s="7">
        <f t="shared" si="1"/>
        <v>0</v>
      </c>
      <c r="K24" s="7">
        <f t="shared" si="2"/>
        <v>-0.5</v>
      </c>
      <c r="L24" s="7">
        <f t="shared" si="3"/>
        <v>-0.5</v>
      </c>
      <c r="M24" s="28" t="s">
        <v>263</v>
      </c>
      <c r="O24" s="9"/>
      <c r="P24" s="30" t="s">
        <v>36</v>
      </c>
      <c r="Q24" s="28">
        <v>2.5</v>
      </c>
      <c r="R24" s="28">
        <v>0.053</v>
      </c>
      <c r="S24" s="7">
        <f>R24+0.53</f>
        <v>0.5830000000000001</v>
      </c>
      <c r="T24" s="4">
        <v>0</v>
      </c>
      <c r="U24" s="29">
        <v>0</v>
      </c>
      <c r="V24" s="4">
        <f t="shared" si="4"/>
        <v>0.5830000000000001</v>
      </c>
      <c r="W24" s="28">
        <v>0</v>
      </c>
      <c r="X24" s="4">
        <f t="shared" si="5"/>
        <v>0</v>
      </c>
      <c r="Y24" s="4">
        <f t="shared" si="6"/>
        <v>-0.5830000000000001</v>
      </c>
      <c r="Z24" s="4">
        <f t="shared" si="7"/>
        <v>-0.5830000000000001</v>
      </c>
      <c r="AA24" s="28" t="s">
        <v>263</v>
      </c>
    </row>
    <row r="25" spans="1:27" ht="30">
      <c r="A25" s="32"/>
      <c r="B25" s="30" t="s">
        <v>37</v>
      </c>
      <c r="C25" s="28">
        <v>2.5</v>
      </c>
      <c r="D25" s="28"/>
      <c r="E25" s="7">
        <v>0.88</v>
      </c>
      <c r="F25" s="4">
        <v>0</v>
      </c>
      <c r="G25" s="29">
        <v>0</v>
      </c>
      <c r="H25" s="7">
        <f t="shared" si="0"/>
        <v>0.88</v>
      </c>
      <c r="I25" s="32">
        <v>0</v>
      </c>
      <c r="J25" s="7">
        <f t="shared" si="1"/>
        <v>0</v>
      </c>
      <c r="K25" s="7">
        <f t="shared" si="2"/>
        <v>-0.88</v>
      </c>
      <c r="L25" s="7">
        <f t="shared" si="3"/>
        <v>-0.88</v>
      </c>
      <c r="M25" s="28" t="s">
        <v>264</v>
      </c>
      <c r="O25" s="9"/>
      <c r="P25" s="30" t="s">
        <v>37</v>
      </c>
      <c r="Q25" s="28">
        <v>2.5</v>
      </c>
      <c r="R25" s="28">
        <v>0.031</v>
      </c>
      <c r="S25" s="7">
        <f t="shared" si="8"/>
        <v>0.911</v>
      </c>
      <c r="T25" s="4">
        <v>0</v>
      </c>
      <c r="U25" s="29">
        <v>0</v>
      </c>
      <c r="V25" s="4">
        <f t="shared" si="4"/>
        <v>0.911</v>
      </c>
      <c r="W25" s="28">
        <v>0</v>
      </c>
      <c r="X25" s="4">
        <f t="shared" si="5"/>
        <v>0</v>
      </c>
      <c r="Y25" s="4">
        <f t="shared" si="6"/>
        <v>-0.911</v>
      </c>
      <c r="Z25" s="4">
        <f t="shared" si="7"/>
        <v>-0.911</v>
      </c>
      <c r="AA25" s="28" t="s">
        <v>263</v>
      </c>
    </row>
    <row r="26" spans="1:27" ht="15">
      <c r="A26" s="32"/>
      <c r="B26" s="30" t="s">
        <v>259</v>
      </c>
      <c r="C26" s="28">
        <v>2.5</v>
      </c>
      <c r="D26" s="28"/>
      <c r="E26" s="7">
        <v>1.144395</v>
      </c>
      <c r="F26" s="4">
        <v>0</v>
      </c>
      <c r="G26" s="29">
        <v>0</v>
      </c>
      <c r="H26" s="7">
        <f t="shared" si="0"/>
        <v>1.144395</v>
      </c>
      <c r="I26" s="32">
        <v>0</v>
      </c>
      <c r="J26" s="7">
        <f t="shared" si="1"/>
        <v>0</v>
      </c>
      <c r="K26" s="7">
        <f t="shared" si="2"/>
        <v>-1.144395</v>
      </c>
      <c r="L26" s="7">
        <f t="shared" si="3"/>
        <v>-1.144395</v>
      </c>
      <c r="M26" s="28" t="s">
        <v>263</v>
      </c>
      <c r="O26" s="9"/>
      <c r="P26" s="30" t="s">
        <v>261</v>
      </c>
      <c r="Q26" s="28">
        <v>2.5</v>
      </c>
      <c r="R26" s="28"/>
      <c r="S26" s="7">
        <f t="shared" si="8"/>
        <v>1.144395</v>
      </c>
      <c r="T26" s="4">
        <v>0</v>
      </c>
      <c r="U26" s="29">
        <v>0</v>
      </c>
      <c r="V26" s="4">
        <f t="shared" si="4"/>
        <v>1.144395</v>
      </c>
      <c r="W26" s="28">
        <v>0</v>
      </c>
      <c r="X26" s="4">
        <f t="shared" si="5"/>
        <v>0</v>
      </c>
      <c r="Y26" s="4">
        <f t="shared" si="6"/>
        <v>-1.144395</v>
      </c>
      <c r="Z26" s="4">
        <f t="shared" si="7"/>
        <v>-1.144395</v>
      </c>
      <c r="AA26" s="28" t="s">
        <v>263</v>
      </c>
    </row>
    <row r="27" spans="1:27" ht="30">
      <c r="A27" s="32"/>
      <c r="B27" s="30" t="s">
        <v>269</v>
      </c>
      <c r="C27" s="28">
        <v>4</v>
      </c>
      <c r="D27" s="28"/>
      <c r="E27" s="7" t="s">
        <v>271</v>
      </c>
      <c r="F27" s="4"/>
      <c r="G27" s="29"/>
      <c r="H27" s="7"/>
      <c r="I27" s="32"/>
      <c r="J27" s="7"/>
      <c r="K27" s="7"/>
      <c r="L27" s="7"/>
      <c r="M27" s="28"/>
      <c r="O27" s="9"/>
      <c r="P27" s="53" t="s">
        <v>269</v>
      </c>
      <c r="Q27" s="49">
        <v>4</v>
      </c>
      <c r="R27" s="49"/>
      <c r="S27" s="7">
        <f>R27</f>
        <v>0</v>
      </c>
      <c r="T27" s="4"/>
      <c r="U27" s="29"/>
      <c r="V27" s="4"/>
      <c r="W27" s="28"/>
      <c r="X27" s="4"/>
      <c r="Y27" s="4"/>
      <c r="Z27" s="4"/>
      <c r="AA27" s="28"/>
    </row>
    <row r="28" spans="1:27" s="11" customFormat="1" ht="15.75">
      <c r="A28" s="93" t="s">
        <v>243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O28" s="90" t="s">
        <v>243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5" customHeight="1" hidden="1">
      <c r="A29" s="32"/>
      <c r="B29" s="2" t="s">
        <v>40</v>
      </c>
      <c r="C29" s="28" t="s">
        <v>41</v>
      </c>
      <c r="D29" s="28">
        <v>32</v>
      </c>
      <c r="E29" s="26">
        <v>15.14</v>
      </c>
      <c r="F29" s="4">
        <v>0</v>
      </c>
      <c r="G29" s="29">
        <v>0</v>
      </c>
      <c r="H29" s="26">
        <f aca="true" t="shared" si="9" ref="H29:H92">E29-F29</f>
        <v>15.14</v>
      </c>
      <c r="I29" s="8">
        <v>0</v>
      </c>
      <c r="J29" s="26">
        <f>16*1.05</f>
        <v>16.8</v>
      </c>
      <c r="K29" s="26">
        <f aca="true" t="shared" si="10" ref="K29:K92">J29-I29-H29</f>
        <v>1.6600000000000001</v>
      </c>
      <c r="L29" s="26">
        <f aca="true" t="shared" si="11" ref="L29:L92">K29</f>
        <v>1.6600000000000001</v>
      </c>
      <c r="M29" s="28" t="s">
        <v>264</v>
      </c>
      <c r="O29" s="9"/>
      <c r="P29" s="2" t="s">
        <v>40</v>
      </c>
      <c r="Q29" s="28" t="s">
        <v>41</v>
      </c>
      <c r="R29" s="28">
        <v>0.404</v>
      </c>
      <c r="S29" s="26">
        <f aca="true" t="shared" si="12" ref="S29:S60">R29+E29</f>
        <v>15.544</v>
      </c>
      <c r="T29" s="4">
        <v>0</v>
      </c>
      <c r="U29" s="29">
        <v>0</v>
      </c>
      <c r="V29" s="4">
        <f>S29-T29</f>
        <v>15.544</v>
      </c>
      <c r="W29" s="28">
        <v>0</v>
      </c>
      <c r="X29" s="28">
        <v>16.8</v>
      </c>
      <c r="Y29" s="4">
        <f>X29-W29-V29</f>
        <v>1.2560000000000002</v>
      </c>
      <c r="Z29" s="4">
        <f>Y29</f>
        <v>1.2560000000000002</v>
      </c>
      <c r="AA29" s="28" t="s">
        <v>264</v>
      </c>
    </row>
    <row r="30" spans="1:27" ht="15" hidden="1">
      <c r="A30" s="32"/>
      <c r="B30" s="2" t="s">
        <v>42</v>
      </c>
      <c r="C30" s="28" t="s">
        <v>14</v>
      </c>
      <c r="D30" s="28">
        <v>80</v>
      </c>
      <c r="E30" s="26">
        <v>17.44</v>
      </c>
      <c r="F30" s="4">
        <v>0</v>
      </c>
      <c r="G30" s="29">
        <v>0</v>
      </c>
      <c r="H30" s="26">
        <f t="shared" si="9"/>
        <v>17.44</v>
      </c>
      <c r="I30" s="8">
        <v>0</v>
      </c>
      <c r="J30" s="26">
        <f>40*1.05</f>
        <v>42</v>
      </c>
      <c r="K30" s="26">
        <f t="shared" si="10"/>
        <v>24.56</v>
      </c>
      <c r="L30" s="26">
        <f t="shared" si="11"/>
        <v>24.56</v>
      </c>
      <c r="M30" s="28" t="s">
        <v>264</v>
      </c>
      <c r="O30" s="9"/>
      <c r="P30" s="2" t="s">
        <v>42</v>
      </c>
      <c r="Q30" s="28" t="s">
        <v>14</v>
      </c>
      <c r="R30" s="28">
        <v>2.758</v>
      </c>
      <c r="S30" s="26">
        <f t="shared" si="12"/>
        <v>20.198</v>
      </c>
      <c r="T30" s="4">
        <v>0</v>
      </c>
      <c r="U30" s="29">
        <v>0</v>
      </c>
      <c r="V30" s="4">
        <f aca="true" t="shared" si="13" ref="V30:V94">S30-T30</f>
        <v>20.198</v>
      </c>
      <c r="W30" s="28">
        <v>0</v>
      </c>
      <c r="X30" s="28">
        <v>42</v>
      </c>
      <c r="Y30" s="4">
        <f aca="true" t="shared" si="14" ref="Y30:Y94">X30-W30-V30</f>
        <v>21.802</v>
      </c>
      <c r="Z30" s="4">
        <f aca="true" t="shared" si="15" ref="Z30:Z94">Y30</f>
        <v>21.802</v>
      </c>
      <c r="AA30" s="28" t="s">
        <v>264</v>
      </c>
    </row>
    <row r="31" spans="1:27" ht="15" hidden="1">
      <c r="A31" s="32"/>
      <c r="B31" s="2" t="s">
        <v>43</v>
      </c>
      <c r="C31" s="28" t="s">
        <v>44</v>
      </c>
      <c r="D31" s="28">
        <v>8.8</v>
      </c>
      <c r="E31" s="26">
        <v>1.54</v>
      </c>
      <c r="F31" s="4">
        <v>2.3</v>
      </c>
      <c r="G31" s="29">
        <v>100</v>
      </c>
      <c r="H31" s="26">
        <f t="shared" si="9"/>
        <v>-0.7599999999999998</v>
      </c>
      <c r="I31" s="8">
        <v>0</v>
      </c>
      <c r="J31" s="26">
        <f>2.5*1.05</f>
        <v>2.625</v>
      </c>
      <c r="K31" s="26">
        <f t="shared" si="10"/>
        <v>3.385</v>
      </c>
      <c r="L31" s="26">
        <f t="shared" si="11"/>
        <v>3.385</v>
      </c>
      <c r="M31" s="28" t="s">
        <v>264</v>
      </c>
      <c r="O31" s="9"/>
      <c r="P31" s="2" t="s">
        <v>43</v>
      </c>
      <c r="Q31" s="28" t="s">
        <v>44</v>
      </c>
      <c r="R31" s="28"/>
      <c r="S31" s="26">
        <f t="shared" si="12"/>
        <v>1.54</v>
      </c>
      <c r="T31" s="4">
        <v>2.3</v>
      </c>
      <c r="U31" s="29">
        <v>100</v>
      </c>
      <c r="V31" s="4">
        <f t="shared" si="13"/>
        <v>-0.7599999999999998</v>
      </c>
      <c r="W31" s="28">
        <v>0</v>
      </c>
      <c r="X31" s="28">
        <v>2.625</v>
      </c>
      <c r="Y31" s="4">
        <f t="shared" si="14"/>
        <v>3.385</v>
      </c>
      <c r="Z31" s="4">
        <f t="shared" si="15"/>
        <v>3.385</v>
      </c>
      <c r="AA31" s="28" t="s">
        <v>264</v>
      </c>
    </row>
    <row r="32" spans="1:27" ht="15" customHeight="1" hidden="1">
      <c r="A32" s="32"/>
      <c r="B32" s="2" t="s">
        <v>45</v>
      </c>
      <c r="C32" s="28" t="s">
        <v>41</v>
      </c>
      <c r="D32" s="28">
        <v>32</v>
      </c>
      <c r="E32" s="26">
        <v>9.48</v>
      </c>
      <c r="F32" s="4">
        <v>3.2</v>
      </c>
      <c r="G32" s="29">
        <v>20</v>
      </c>
      <c r="H32" s="26">
        <f t="shared" si="9"/>
        <v>6.28</v>
      </c>
      <c r="I32" s="8">
        <v>0</v>
      </c>
      <c r="J32" s="26">
        <f>16*1.05</f>
        <v>16.8</v>
      </c>
      <c r="K32" s="26">
        <f t="shared" si="10"/>
        <v>10.52</v>
      </c>
      <c r="L32" s="26">
        <f t="shared" si="11"/>
        <v>10.52</v>
      </c>
      <c r="M32" s="28" t="s">
        <v>264</v>
      </c>
      <c r="O32" s="9"/>
      <c r="P32" s="2" t="s">
        <v>45</v>
      </c>
      <c r="Q32" s="28" t="s">
        <v>41</v>
      </c>
      <c r="R32" s="28">
        <v>0.018</v>
      </c>
      <c r="S32" s="26">
        <f t="shared" si="12"/>
        <v>9.498000000000001</v>
      </c>
      <c r="T32" s="4">
        <v>3.2</v>
      </c>
      <c r="U32" s="29">
        <v>20</v>
      </c>
      <c r="V32" s="4">
        <f t="shared" si="13"/>
        <v>6.298000000000001</v>
      </c>
      <c r="W32" s="28">
        <v>0</v>
      </c>
      <c r="X32" s="28">
        <v>16.8</v>
      </c>
      <c r="Y32" s="4">
        <f t="shared" si="14"/>
        <v>10.501999999999999</v>
      </c>
      <c r="Z32" s="4">
        <f t="shared" si="15"/>
        <v>10.501999999999999</v>
      </c>
      <c r="AA32" s="28" t="s">
        <v>264</v>
      </c>
    </row>
    <row r="33" spans="1:27" ht="15" customHeight="1" hidden="1">
      <c r="A33" s="32"/>
      <c r="B33" s="2" t="s">
        <v>46</v>
      </c>
      <c r="C33" s="28" t="s">
        <v>244</v>
      </c>
      <c r="D33" s="28">
        <v>12.5</v>
      </c>
      <c r="E33" s="26">
        <v>1.07</v>
      </c>
      <c r="F33" s="4">
        <v>0</v>
      </c>
      <c r="G33" s="29">
        <v>0</v>
      </c>
      <c r="H33" s="26">
        <f t="shared" si="9"/>
        <v>1.07</v>
      </c>
      <c r="I33" s="8">
        <v>0</v>
      </c>
      <c r="J33" s="26">
        <f>2.5*1.05</f>
        <v>2.625</v>
      </c>
      <c r="K33" s="26">
        <f t="shared" si="10"/>
        <v>1.555</v>
      </c>
      <c r="L33" s="26">
        <f t="shared" si="11"/>
        <v>1.555</v>
      </c>
      <c r="M33" s="28" t="s">
        <v>264</v>
      </c>
      <c r="O33" s="9"/>
      <c r="P33" s="2" t="s">
        <v>46</v>
      </c>
      <c r="Q33" s="28" t="s">
        <v>244</v>
      </c>
      <c r="R33" s="28"/>
      <c r="S33" s="26">
        <f t="shared" si="12"/>
        <v>1.07</v>
      </c>
      <c r="T33" s="4">
        <v>0</v>
      </c>
      <c r="U33" s="29">
        <v>0</v>
      </c>
      <c r="V33" s="4">
        <f t="shared" si="13"/>
        <v>1.07</v>
      </c>
      <c r="W33" s="28">
        <v>0</v>
      </c>
      <c r="X33" s="28">
        <v>2.625</v>
      </c>
      <c r="Y33" s="4">
        <f t="shared" si="14"/>
        <v>1.555</v>
      </c>
      <c r="Z33" s="4">
        <f t="shared" si="15"/>
        <v>1.555</v>
      </c>
      <c r="AA33" s="28" t="s">
        <v>264</v>
      </c>
    </row>
    <row r="34" spans="1:27" ht="16.5" customHeight="1" hidden="1">
      <c r="A34" s="32"/>
      <c r="B34" s="1" t="s">
        <v>50</v>
      </c>
      <c r="C34" s="28" t="s">
        <v>51</v>
      </c>
      <c r="D34" s="28">
        <v>20</v>
      </c>
      <c r="E34" s="26">
        <v>5.09</v>
      </c>
      <c r="F34" s="4">
        <v>1</v>
      </c>
      <c r="G34" s="29">
        <v>100</v>
      </c>
      <c r="H34" s="26">
        <f t="shared" si="9"/>
        <v>4.09</v>
      </c>
      <c r="I34" s="8">
        <v>0</v>
      </c>
      <c r="J34" s="26">
        <f>10*1.05</f>
        <v>10.5</v>
      </c>
      <c r="K34" s="26">
        <f t="shared" si="10"/>
        <v>6.41</v>
      </c>
      <c r="L34" s="26">
        <f t="shared" si="11"/>
        <v>6.41</v>
      </c>
      <c r="M34" s="28" t="s">
        <v>264</v>
      </c>
      <c r="O34" s="9"/>
      <c r="P34" s="1" t="s">
        <v>50</v>
      </c>
      <c r="Q34" s="28" t="s">
        <v>51</v>
      </c>
      <c r="R34" s="28">
        <v>0.02</v>
      </c>
      <c r="S34" s="26">
        <f t="shared" si="12"/>
        <v>5.109999999999999</v>
      </c>
      <c r="T34" s="4">
        <v>1</v>
      </c>
      <c r="U34" s="29">
        <v>100</v>
      </c>
      <c r="V34" s="4">
        <f t="shared" si="13"/>
        <v>4.109999999999999</v>
      </c>
      <c r="W34" s="28">
        <v>0</v>
      </c>
      <c r="X34" s="28">
        <v>10.5</v>
      </c>
      <c r="Y34" s="4">
        <f t="shared" si="14"/>
        <v>6.390000000000001</v>
      </c>
      <c r="Z34" s="4">
        <f t="shared" si="15"/>
        <v>6.390000000000001</v>
      </c>
      <c r="AA34" s="28" t="s">
        <v>264</v>
      </c>
    </row>
    <row r="35" spans="1:27" ht="15" hidden="1">
      <c r="A35" s="32"/>
      <c r="B35" s="1" t="s">
        <v>52</v>
      </c>
      <c r="C35" s="28" t="s">
        <v>47</v>
      </c>
      <c r="D35" s="28">
        <v>5</v>
      </c>
      <c r="E35" s="26">
        <v>1.72</v>
      </c>
      <c r="F35" s="4">
        <v>0.8</v>
      </c>
      <c r="G35" s="29">
        <v>100</v>
      </c>
      <c r="H35" s="26">
        <f t="shared" si="9"/>
        <v>0.9199999999999999</v>
      </c>
      <c r="I35" s="8">
        <v>0</v>
      </c>
      <c r="J35" s="26">
        <f>2.5*1.05</f>
        <v>2.625</v>
      </c>
      <c r="K35" s="26">
        <f t="shared" si="10"/>
        <v>1.705</v>
      </c>
      <c r="L35" s="26">
        <f t="shared" si="11"/>
        <v>1.705</v>
      </c>
      <c r="M35" s="28" t="s">
        <v>264</v>
      </c>
      <c r="O35" s="9"/>
      <c r="P35" s="1" t="s">
        <v>52</v>
      </c>
      <c r="Q35" s="28" t="s">
        <v>47</v>
      </c>
      <c r="R35" s="28"/>
      <c r="S35" s="26">
        <f t="shared" si="12"/>
        <v>1.72</v>
      </c>
      <c r="T35" s="4">
        <v>0.8</v>
      </c>
      <c r="U35" s="29">
        <v>100</v>
      </c>
      <c r="V35" s="4">
        <f t="shared" si="13"/>
        <v>0.9199999999999999</v>
      </c>
      <c r="W35" s="28">
        <v>0</v>
      </c>
      <c r="X35" s="28">
        <v>2.625</v>
      </c>
      <c r="Y35" s="4">
        <f t="shared" si="14"/>
        <v>1.705</v>
      </c>
      <c r="Z35" s="4">
        <f t="shared" si="15"/>
        <v>1.705</v>
      </c>
      <c r="AA35" s="28" t="s">
        <v>264</v>
      </c>
    </row>
    <row r="36" spans="1:27" ht="15" customHeight="1" hidden="1">
      <c r="A36" s="32"/>
      <c r="B36" s="1" t="s">
        <v>53</v>
      </c>
      <c r="C36" s="28" t="s">
        <v>47</v>
      </c>
      <c r="D36" s="28">
        <v>5</v>
      </c>
      <c r="E36" s="26">
        <v>1.1</v>
      </c>
      <c r="F36" s="4">
        <v>1</v>
      </c>
      <c r="G36" s="29">
        <v>100</v>
      </c>
      <c r="H36" s="26">
        <f t="shared" si="9"/>
        <v>0.10000000000000009</v>
      </c>
      <c r="I36" s="8">
        <v>0</v>
      </c>
      <c r="J36" s="26">
        <f>2.5*1.05</f>
        <v>2.625</v>
      </c>
      <c r="K36" s="26">
        <f t="shared" si="10"/>
        <v>2.525</v>
      </c>
      <c r="L36" s="26">
        <f t="shared" si="11"/>
        <v>2.525</v>
      </c>
      <c r="M36" s="25" t="s">
        <v>262</v>
      </c>
      <c r="O36" s="9"/>
      <c r="P36" s="1" t="s">
        <v>53</v>
      </c>
      <c r="Q36" s="28" t="s">
        <v>47</v>
      </c>
      <c r="R36" s="28"/>
      <c r="S36" s="26">
        <f t="shared" si="12"/>
        <v>1.1</v>
      </c>
      <c r="T36" s="4">
        <v>1</v>
      </c>
      <c r="U36" s="29">
        <v>100</v>
      </c>
      <c r="V36" s="4">
        <f t="shared" si="13"/>
        <v>0.10000000000000009</v>
      </c>
      <c r="W36" s="28">
        <v>0</v>
      </c>
      <c r="X36" s="28">
        <v>2.625</v>
      </c>
      <c r="Y36" s="4">
        <f t="shared" si="14"/>
        <v>2.525</v>
      </c>
      <c r="Z36" s="4">
        <f t="shared" si="15"/>
        <v>2.525</v>
      </c>
      <c r="AA36" s="28" t="s">
        <v>264</v>
      </c>
    </row>
    <row r="37" spans="1:27" ht="15" hidden="1">
      <c r="A37" s="32"/>
      <c r="B37" s="1" t="s">
        <v>54</v>
      </c>
      <c r="C37" s="28" t="s">
        <v>47</v>
      </c>
      <c r="D37" s="28">
        <v>5</v>
      </c>
      <c r="E37" s="26">
        <v>0.27279800219209815</v>
      </c>
      <c r="F37" s="4">
        <v>0.5</v>
      </c>
      <c r="G37" s="29">
        <v>60</v>
      </c>
      <c r="H37" s="26">
        <f t="shared" si="9"/>
        <v>-0.22720199780790185</v>
      </c>
      <c r="I37" s="8">
        <v>0</v>
      </c>
      <c r="J37" s="26">
        <f>2.5*1.05</f>
        <v>2.625</v>
      </c>
      <c r="K37" s="26">
        <f t="shared" si="10"/>
        <v>2.852201997807902</v>
      </c>
      <c r="L37" s="26">
        <f t="shared" si="11"/>
        <v>2.852201997807902</v>
      </c>
      <c r="M37" s="28" t="s">
        <v>264</v>
      </c>
      <c r="O37" s="9"/>
      <c r="P37" s="1" t="s">
        <v>54</v>
      </c>
      <c r="Q37" s="28" t="s">
        <v>47</v>
      </c>
      <c r="R37" s="28"/>
      <c r="S37" s="26">
        <f t="shared" si="12"/>
        <v>0.27279800219209815</v>
      </c>
      <c r="T37" s="4">
        <v>0.5</v>
      </c>
      <c r="U37" s="29">
        <v>60</v>
      </c>
      <c r="V37" s="4">
        <f t="shared" si="13"/>
        <v>-0.22720199780790185</v>
      </c>
      <c r="W37" s="28">
        <v>0</v>
      </c>
      <c r="X37" s="28">
        <v>2.625</v>
      </c>
      <c r="Y37" s="4">
        <f t="shared" si="14"/>
        <v>2.852201997807902</v>
      </c>
      <c r="Z37" s="4">
        <f t="shared" si="15"/>
        <v>2.852201997807902</v>
      </c>
      <c r="AA37" s="28" t="s">
        <v>264</v>
      </c>
    </row>
    <row r="38" spans="1:27" ht="15" hidden="1">
      <c r="A38" s="32"/>
      <c r="B38" s="1" t="s">
        <v>55</v>
      </c>
      <c r="C38" s="28" t="s">
        <v>47</v>
      </c>
      <c r="D38" s="28">
        <v>5</v>
      </c>
      <c r="E38" s="26">
        <v>0.62</v>
      </c>
      <c r="F38" s="4">
        <v>0.5</v>
      </c>
      <c r="G38" s="29">
        <v>60</v>
      </c>
      <c r="H38" s="26">
        <f t="shared" si="9"/>
        <v>0.12</v>
      </c>
      <c r="I38" s="8">
        <v>0</v>
      </c>
      <c r="J38" s="26">
        <f>2.5*1.05</f>
        <v>2.625</v>
      </c>
      <c r="K38" s="26">
        <f t="shared" si="10"/>
        <v>2.505</v>
      </c>
      <c r="L38" s="26">
        <f t="shared" si="11"/>
        <v>2.505</v>
      </c>
      <c r="M38" s="28" t="s">
        <v>264</v>
      </c>
      <c r="O38" s="9"/>
      <c r="P38" s="1" t="s">
        <v>55</v>
      </c>
      <c r="Q38" s="28" t="s">
        <v>47</v>
      </c>
      <c r="R38" s="28"/>
      <c r="S38" s="26">
        <f t="shared" si="12"/>
        <v>0.62</v>
      </c>
      <c r="T38" s="4">
        <v>0.5</v>
      </c>
      <c r="U38" s="29">
        <v>60</v>
      </c>
      <c r="V38" s="4">
        <f t="shared" si="13"/>
        <v>0.12</v>
      </c>
      <c r="W38" s="28">
        <v>0</v>
      </c>
      <c r="X38" s="28">
        <v>2.625</v>
      </c>
      <c r="Y38" s="4">
        <f t="shared" si="14"/>
        <v>2.505</v>
      </c>
      <c r="Z38" s="4">
        <f t="shared" si="15"/>
        <v>2.505</v>
      </c>
      <c r="AA38" s="28" t="s">
        <v>264</v>
      </c>
    </row>
    <row r="39" spans="1:27" ht="30">
      <c r="A39" s="32"/>
      <c r="B39" s="30" t="s">
        <v>58</v>
      </c>
      <c r="C39" s="28" t="s">
        <v>14</v>
      </c>
      <c r="D39" s="28">
        <v>80</v>
      </c>
      <c r="E39" s="26">
        <v>45.62</v>
      </c>
      <c r="F39" s="4">
        <v>4.5</v>
      </c>
      <c r="G39" s="5">
        <v>30</v>
      </c>
      <c r="H39" s="26">
        <f>E39-F39</f>
        <v>41.12</v>
      </c>
      <c r="I39" s="8">
        <v>0</v>
      </c>
      <c r="J39" s="26">
        <f>40*1.05</f>
        <v>42</v>
      </c>
      <c r="K39" s="26">
        <f t="shared" si="10"/>
        <v>0.8800000000000026</v>
      </c>
      <c r="L39" s="26">
        <f t="shared" si="11"/>
        <v>0.8800000000000026</v>
      </c>
      <c r="M39" s="27" t="s">
        <v>262</v>
      </c>
      <c r="O39" s="9"/>
      <c r="P39" s="30" t="s">
        <v>58</v>
      </c>
      <c r="Q39" s="28" t="s">
        <v>14</v>
      </c>
      <c r="R39" s="28">
        <v>12.733</v>
      </c>
      <c r="S39" s="26">
        <f t="shared" si="12"/>
        <v>58.352999999999994</v>
      </c>
      <c r="T39" s="4">
        <v>4.5</v>
      </c>
      <c r="U39" s="5">
        <v>30</v>
      </c>
      <c r="V39" s="4">
        <f t="shared" si="13"/>
        <v>53.852999999999994</v>
      </c>
      <c r="W39" s="28">
        <v>0</v>
      </c>
      <c r="X39" s="28">
        <v>42</v>
      </c>
      <c r="Y39" s="4">
        <f t="shared" si="14"/>
        <v>-11.852999999999994</v>
      </c>
      <c r="Z39" s="4">
        <f t="shared" si="15"/>
        <v>-11.852999999999994</v>
      </c>
      <c r="AA39" s="28" t="s">
        <v>263</v>
      </c>
    </row>
    <row r="40" spans="1:27" ht="15" customHeight="1">
      <c r="A40" s="32"/>
      <c r="B40" s="30" t="s">
        <v>59</v>
      </c>
      <c r="C40" s="28" t="s">
        <v>60</v>
      </c>
      <c r="D40" s="28">
        <v>65</v>
      </c>
      <c r="E40" s="52">
        <v>49.71</v>
      </c>
      <c r="F40" s="4">
        <v>1.38</v>
      </c>
      <c r="G40" s="5">
        <v>30</v>
      </c>
      <c r="H40" s="26">
        <f t="shared" si="9"/>
        <v>48.33</v>
      </c>
      <c r="I40" s="8">
        <v>0</v>
      </c>
      <c r="J40" s="26">
        <f>40*1.05</f>
        <v>42</v>
      </c>
      <c r="K40" s="26">
        <f t="shared" si="10"/>
        <v>-6.329999999999998</v>
      </c>
      <c r="L40" s="26">
        <f t="shared" si="11"/>
        <v>-6.329999999999998</v>
      </c>
      <c r="M40" s="28" t="s">
        <v>263</v>
      </c>
      <c r="O40" s="9"/>
      <c r="P40" s="30" t="s">
        <v>59</v>
      </c>
      <c r="Q40" s="28" t="s">
        <v>60</v>
      </c>
      <c r="R40" s="28">
        <v>0.978</v>
      </c>
      <c r="S40" s="26">
        <f t="shared" si="12"/>
        <v>50.688</v>
      </c>
      <c r="T40" s="4">
        <v>1.38</v>
      </c>
      <c r="U40" s="5">
        <v>30</v>
      </c>
      <c r="V40" s="4">
        <f t="shared" si="13"/>
        <v>49.308</v>
      </c>
      <c r="W40" s="28">
        <v>0</v>
      </c>
      <c r="X40" s="28">
        <v>42</v>
      </c>
      <c r="Y40" s="4">
        <f t="shared" si="14"/>
        <v>-7.308</v>
      </c>
      <c r="Z40" s="4">
        <f t="shared" si="15"/>
        <v>-7.308</v>
      </c>
      <c r="AA40" s="28" t="s">
        <v>263</v>
      </c>
    </row>
    <row r="41" spans="1:27" ht="15" customHeight="1">
      <c r="A41" s="32"/>
      <c r="B41" s="30" t="s">
        <v>61</v>
      </c>
      <c r="C41" s="28" t="s">
        <v>14</v>
      </c>
      <c r="D41" s="28">
        <v>80</v>
      </c>
      <c r="E41" s="52">
        <v>43.07</v>
      </c>
      <c r="F41" s="4">
        <v>6</v>
      </c>
      <c r="G41" s="5">
        <v>30</v>
      </c>
      <c r="H41" s="26">
        <f t="shared" si="9"/>
        <v>37.07</v>
      </c>
      <c r="I41" s="8">
        <v>0</v>
      </c>
      <c r="J41" s="26">
        <f>40*1.05</f>
        <v>42</v>
      </c>
      <c r="K41" s="26">
        <f t="shared" si="10"/>
        <v>4.93</v>
      </c>
      <c r="L41" s="26">
        <f t="shared" si="11"/>
        <v>4.93</v>
      </c>
      <c r="M41" s="27" t="s">
        <v>262</v>
      </c>
      <c r="O41" s="9"/>
      <c r="P41" s="30" t="s">
        <v>61</v>
      </c>
      <c r="Q41" s="28" t="s">
        <v>14</v>
      </c>
      <c r="R41" s="28">
        <v>4.577</v>
      </c>
      <c r="S41" s="26">
        <f t="shared" si="12"/>
        <v>47.647</v>
      </c>
      <c r="T41" s="4">
        <v>6</v>
      </c>
      <c r="U41" s="5">
        <v>30</v>
      </c>
      <c r="V41" s="4">
        <f t="shared" si="13"/>
        <v>41.647</v>
      </c>
      <c r="W41" s="28">
        <v>0</v>
      </c>
      <c r="X41" s="28">
        <v>42</v>
      </c>
      <c r="Y41" s="4">
        <f t="shared" si="14"/>
        <v>0.35300000000000153</v>
      </c>
      <c r="Z41" s="4">
        <f t="shared" si="15"/>
        <v>0.35300000000000153</v>
      </c>
      <c r="AA41" s="25" t="s">
        <v>262</v>
      </c>
    </row>
    <row r="42" spans="1:27" ht="15" customHeight="1">
      <c r="A42" s="32"/>
      <c r="B42" s="30" t="s">
        <v>62</v>
      </c>
      <c r="C42" s="28" t="s">
        <v>51</v>
      </c>
      <c r="D42" s="28">
        <v>20</v>
      </c>
      <c r="E42" s="52">
        <v>4.1</v>
      </c>
      <c r="F42" s="4">
        <v>1.29</v>
      </c>
      <c r="G42" s="5">
        <v>30</v>
      </c>
      <c r="H42" s="26">
        <f t="shared" si="9"/>
        <v>2.8099999999999996</v>
      </c>
      <c r="I42" s="8">
        <v>0</v>
      </c>
      <c r="J42" s="26">
        <v>10.5</v>
      </c>
      <c r="K42" s="26">
        <f t="shared" si="10"/>
        <v>7.69</v>
      </c>
      <c r="L42" s="26">
        <f t="shared" si="11"/>
        <v>7.69</v>
      </c>
      <c r="M42" s="27" t="s">
        <v>262</v>
      </c>
      <c r="O42" s="9"/>
      <c r="P42" s="30" t="s">
        <v>62</v>
      </c>
      <c r="Q42" s="28" t="s">
        <v>51</v>
      </c>
      <c r="R42" s="28"/>
      <c r="S42" s="26">
        <f t="shared" si="12"/>
        <v>4.1</v>
      </c>
      <c r="T42" s="4">
        <v>1.29</v>
      </c>
      <c r="U42" s="5">
        <v>30</v>
      </c>
      <c r="V42" s="4">
        <f t="shared" si="13"/>
        <v>2.8099999999999996</v>
      </c>
      <c r="W42" s="28">
        <v>0</v>
      </c>
      <c r="X42" s="28">
        <v>10.5</v>
      </c>
      <c r="Y42" s="4">
        <f t="shared" si="14"/>
        <v>7.69</v>
      </c>
      <c r="Z42" s="4">
        <f t="shared" si="15"/>
        <v>7.69</v>
      </c>
      <c r="AA42" s="25" t="s">
        <v>262</v>
      </c>
    </row>
    <row r="43" spans="1:27" ht="15" customHeight="1">
      <c r="A43" s="32"/>
      <c r="B43" s="30" t="s">
        <v>63</v>
      </c>
      <c r="C43" s="28" t="s">
        <v>39</v>
      </c>
      <c r="D43" s="28">
        <v>16.3</v>
      </c>
      <c r="E43" s="52">
        <v>2.33</v>
      </c>
      <c r="F43" s="4">
        <v>0</v>
      </c>
      <c r="G43" s="5">
        <v>0</v>
      </c>
      <c r="H43" s="26">
        <f t="shared" si="9"/>
        <v>2.33</v>
      </c>
      <c r="I43" s="8">
        <v>0</v>
      </c>
      <c r="J43" s="26">
        <f>6.3*1.05</f>
        <v>6.615</v>
      </c>
      <c r="K43" s="26">
        <f t="shared" si="10"/>
        <v>4.285</v>
      </c>
      <c r="L43" s="26">
        <f t="shared" si="11"/>
        <v>4.285</v>
      </c>
      <c r="M43" s="27" t="s">
        <v>262</v>
      </c>
      <c r="O43" s="9"/>
      <c r="P43" s="30" t="s">
        <v>63</v>
      </c>
      <c r="Q43" s="28" t="s">
        <v>39</v>
      </c>
      <c r="R43" s="28"/>
      <c r="S43" s="26">
        <f t="shared" si="12"/>
        <v>2.33</v>
      </c>
      <c r="T43" s="4">
        <v>0</v>
      </c>
      <c r="U43" s="5">
        <v>0</v>
      </c>
      <c r="V43" s="4">
        <f t="shared" si="13"/>
        <v>2.33</v>
      </c>
      <c r="W43" s="28">
        <v>0</v>
      </c>
      <c r="X43" s="28">
        <v>6.615</v>
      </c>
      <c r="Y43" s="4">
        <f t="shared" si="14"/>
        <v>4.285</v>
      </c>
      <c r="Z43" s="4">
        <f t="shared" si="15"/>
        <v>4.285</v>
      </c>
      <c r="AA43" s="25" t="s">
        <v>262</v>
      </c>
    </row>
    <row r="44" spans="1:27" ht="15" customHeight="1">
      <c r="A44" s="32"/>
      <c r="B44" s="30" t="s">
        <v>64</v>
      </c>
      <c r="C44" s="28" t="s">
        <v>51</v>
      </c>
      <c r="D44" s="28">
        <v>20</v>
      </c>
      <c r="E44" s="52">
        <v>2.31</v>
      </c>
      <c r="F44" s="4">
        <v>0</v>
      </c>
      <c r="G44" s="5">
        <v>0</v>
      </c>
      <c r="H44" s="26">
        <f t="shared" si="9"/>
        <v>2.31</v>
      </c>
      <c r="I44" s="8">
        <v>0</v>
      </c>
      <c r="J44" s="26">
        <v>10.5</v>
      </c>
      <c r="K44" s="26">
        <f t="shared" si="10"/>
        <v>8.19</v>
      </c>
      <c r="L44" s="26">
        <f t="shared" si="11"/>
        <v>8.19</v>
      </c>
      <c r="M44" s="27" t="s">
        <v>262</v>
      </c>
      <c r="O44" s="9"/>
      <c r="P44" s="30" t="s">
        <v>64</v>
      </c>
      <c r="Q44" s="28" t="s">
        <v>51</v>
      </c>
      <c r="R44" s="28">
        <v>3</v>
      </c>
      <c r="S44" s="26">
        <f t="shared" si="12"/>
        <v>5.3100000000000005</v>
      </c>
      <c r="T44" s="4">
        <v>0</v>
      </c>
      <c r="U44" s="5">
        <v>0</v>
      </c>
      <c r="V44" s="4">
        <f t="shared" si="13"/>
        <v>5.3100000000000005</v>
      </c>
      <c r="W44" s="28">
        <v>0</v>
      </c>
      <c r="X44" s="28">
        <v>10.5</v>
      </c>
      <c r="Y44" s="4">
        <f t="shared" si="14"/>
        <v>5.1899999999999995</v>
      </c>
      <c r="Z44" s="4">
        <f t="shared" si="15"/>
        <v>5.1899999999999995</v>
      </c>
      <c r="AA44" s="25" t="s">
        <v>262</v>
      </c>
    </row>
    <row r="45" spans="1:27" ht="30">
      <c r="A45" s="32"/>
      <c r="B45" s="30" t="s">
        <v>65</v>
      </c>
      <c r="C45" s="28" t="s">
        <v>14</v>
      </c>
      <c r="D45" s="28">
        <v>80</v>
      </c>
      <c r="E45" s="52">
        <v>19.12</v>
      </c>
      <c r="F45" s="4">
        <v>4</v>
      </c>
      <c r="G45" s="5">
        <v>30</v>
      </c>
      <c r="H45" s="26">
        <f t="shared" si="9"/>
        <v>15.120000000000001</v>
      </c>
      <c r="I45" s="8">
        <v>0</v>
      </c>
      <c r="J45" s="26">
        <f>40*1.05</f>
        <v>42</v>
      </c>
      <c r="K45" s="26">
        <f t="shared" si="10"/>
        <v>26.88</v>
      </c>
      <c r="L45" s="26">
        <f t="shared" si="11"/>
        <v>26.88</v>
      </c>
      <c r="M45" s="27" t="s">
        <v>262</v>
      </c>
      <c r="O45" s="9"/>
      <c r="P45" s="30" t="s">
        <v>65</v>
      </c>
      <c r="Q45" s="28" t="s">
        <v>14</v>
      </c>
      <c r="R45" s="28">
        <v>12.089</v>
      </c>
      <c r="S45" s="26">
        <f t="shared" si="12"/>
        <v>31.209000000000003</v>
      </c>
      <c r="T45" s="4">
        <v>4</v>
      </c>
      <c r="U45" s="5">
        <v>30</v>
      </c>
      <c r="V45" s="4">
        <f t="shared" si="13"/>
        <v>27.209000000000003</v>
      </c>
      <c r="W45" s="28">
        <v>0</v>
      </c>
      <c r="X45" s="28">
        <v>42</v>
      </c>
      <c r="Y45" s="4">
        <f t="shared" si="14"/>
        <v>14.790999999999997</v>
      </c>
      <c r="Z45" s="4">
        <f t="shared" si="15"/>
        <v>14.790999999999997</v>
      </c>
      <c r="AA45" s="25" t="s">
        <v>262</v>
      </c>
    </row>
    <row r="46" spans="1:27" ht="30">
      <c r="A46" s="32"/>
      <c r="B46" s="30" t="s">
        <v>277</v>
      </c>
      <c r="C46" s="28" t="s">
        <v>14</v>
      </c>
      <c r="D46" s="28"/>
      <c r="E46" s="52">
        <v>0</v>
      </c>
      <c r="F46" s="4">
        <v>0</v>
      </c>
      <c r="G46" s="5">
        <v>0</v>
      </c>
      <c r="H46" s="26">
        <f t="shared" si="9"/>
        <v>0</v>
      </c>
      <c r="I46" s="8">
        <v>0</v>
      </c>
      <c r="J46" s="26">
        <v>42</v>
      </c>
      <c r="K46" s="26">
        <f t="shared" si="10"/>
        <v>42</v>
      </c>
      <c r="L46" s="26">
        <f t="shared" si="11"/>
        <v>42</v>
      </c>
      <c r="M46" s="28" t="s">
        <v>264</v>
      </c>
      <c r="O46" s="9"/>
      <c r="P46" s="30" t="s">
        <v>277</v>
      </c>
      <c r="Q46" s="28" t="s">
        <v>14</v>
      </c>
      <c r="R46" s="28">
        <v>40.95</v>
      </c>
      <c r="S46" s="26">
        <f t="shared" si="12"/>
        <v>40.95</v>
      </c>
      <c r="T46" s="4">
        <v>0</v>
      </c>
      <c r="U46" s="5">
        <v>0</v>
      </c>
      <c r="V46" s="4">
        <f t="shared" si="13"/>
        <v>40.95</v>
      </c>
      <c r="W46" s="28">
        <v>0</v>
      </c>
      <c r="X46" s="28">
        <v>42</v>
      </c>
      <c r="Y46" s="4">
        <f t="shared" si="14"/>
        <v>1.0499999999999972</v>
      </c>
      <c r="Z46" s="4">
        <f t="shared" si="15"/>
        <v>1.0499999999999972</v>
      </c>
      <c r="AA46" s="28" t="s">
        <v>263</v>
      </c>
    </row>
    <row r="47" spans="1:27" ht="15" customHeight="1">
      <c r="A47" s="32"/>
      <c r="B47" s="30" t="s">
        <v>66</v>
      </c>
      <c r="C47" s="28" t="s">
        <v>67</v>
      </c>
      <c r="D47" s="28">
        <v>30</v>
      </c>
      <c r="E47" s="52">
        <v>7.58</v>
      </c>
      <c r="F47" s="4">
        <v>0</v>
      </c>
      <c r="G47" s="5">
        <v>0</v>
      </c>
      <c r="H47" s="26">
        <f t="shared" si="9"/>
        <v>7.58</v>
      </c>
      <c r="I47" s="8">
        <v>0</v>
      </c>
      <c r="J47" s="26">
        <f>15*1.05</f>
        <v>15.75</v>
      </c>
      <c r="K47" s="26">
        <f t="shared" si="10"/>
        <v>8.17</v>
      </c>
      <c r="L47" s="26">
        <f t="shared" si="11"/>
        <v>8.17</v>
      </c>
      <c r="M47" s="27" t="s">
        <v>262</v>
      </c>
      <c r="O47" s="9"/>
      <c r="P47" s="30" t="s">
        <v>66</v>
      </c>
      <c r="Q47" s="28" t="s">
        <v>67</v>
      </c>
      <c r="R47" s="28">
        <v>0.014</v>
      </c>
      <c r="S47" s="26">
        <f t="shared" si="12"/>
        <v>7.594</v>
      </c>
      <c r="T47" s="4">
        <v>0</v>
      </c>
      <c r="U47" s="5">
        <v>0</v>
      </c>
      <c r="V47" s="4">
        <f t="shared" si="13"/>
        <v>7.594</v>
      </c>
      <c r="W47" s="28">
        <v>0</v>
      </c>
      <c r="X47" s="28">
        <v>15.75</v>
      </c>
      <c r="Y47" s="4">
        <f t="shared" si="14"/>
        <v>8.155999999999999</v>
      </c>
      <c r="Z47" s="4">
        <f t="shared" si="15"/>
        <v>8.155999999999999</v>
      </c>
      <c r="AA47" s="25" t="s">
        <v>262</v>
      </c>
    </row>
    <row r="48" spans="1:27" ht="15" customHeight="1">
      <c r="A48" s="32"/>
      <c r="B48" s="30" t="s">
        <v>68</v>
      </c>
      <c r="C48" s="28" t="s">
        <v>69</v>
      </c>
      <c r="D48" s="28">
        <v>126</v>
      </c>
      <c r="E48" s="26">
        <v>12.14</v>
      </c>
      <c r="F48" s="4">
        <v>0</v>
      </c>
      <c r="G48" s="5">
        <v>0</v>
      </c>
      <c r="H48" s="26">
        <f t="shared" si="9"/>
        <v>12.14</v>
      </c>
      <c r="I48" s="8">
        <v>0</v>
      </c>
      <c r="J48" s="26">
        <f>63*1.05</f>
        <v>66.15</v>
      </c>
      <c r="K48" s="26">
        <f t="shared" si="10"/>
        <v>54.010000000000005</v>
      </c>
      <c r="L48" s="26">
        <f t="shared" si="11"/>
        <v>54.010000000000005</v>
      </c>
      <c r="M48" s="27" t="s">
        <v>262</v>
      </c>
      <c r="O48" s="9"/>
      <c r="P48" s="30" t="s">
        <v>68</v>
      </c>
      <c r="Q48" s="28" t="s">
        <v>69</v>
      </c>
      <c r="R48" s="28">
        <v>1.6</v>
      </c>
      <c r="S48" s="26">
        <f t="shared" si="12"/>
        <v>13.74</v>
      </c>
      <c r="T48" s="4">
        <v>0</v>
      </c>
      <c r="U48" s="5">
        <v>0</v>
      </c>
      <c r="V48" s="4">
        <f t="shared" si="13"/>
        <v>13.74</v>
      </c>
      <c r="W48" s="28">
        <v>0</v>
      </c>
      <c r="X48" s="28">
        <v>66.15</v>
      </c>
      <c r="Y48" s="4">
        <f t="shared" si="14"/>
        <v>52.410000000000004</v>
      </c>
      <c r="Z48" s="4">
        <f t="shared" si="15"/>
        <v>52.410000000000004</v>
      </c>
      <c r="AA48" s="25" t="s">
        <v>262</v>
      </c>
    </row>
    <row r="49" spans="1:27" ht="15" customHeight="1" hidden="1">
      <c r="A49" s="32"/>
      <c r="B49" s="2" t="s">
        <v>70</v>
      </c>
      <c r="C49" s="28" t="s">
        <v>71</v>
      </c>
      <c r="D49" s="28">
        <v>8</v>
      </c>
      <c r="E49" s="26">
        <v>1.1</v>
      </c>
      <c r="F49" s="4">
        <v>1.2</v>
      </c>
      <c r="G49" s="5">
        <v>110</v>
      </c>
      <c r="H49" s="26">
        <f t="shared" si="9"/>
        <v>-0.09999999999999987</v>
      </c>
      <c r="I49" s="8">
        <v>0</v>
      </c>
      <c r="J49" s="26">
        <f>4*1.05</f>
        <v>4.2</v>
      </c>
      <c r="K49" s="26">
        <f t="shared" si="10"/>
        <v>4.3</v>
      </c>
      <c r="L49" s="26">
        <f t="shared" si="11"/>
        <v>4.3</v>
      </c>
      <c r="M49" s="28" t="s">
        <v>264</v>
      </c>
      <c r="O49" s="9"/>
      <c r="P49" s="2" t="s">
        <v>70</v>
      </c>
      <c r="Q49" s="28" t="s">
        <v>71</v>
      </c>
      <c r="R49" s="28">
        <v>0.008</v>
      </c>
      <c r="S49" s="26">
        <f t="shared" si="12"/>
        <v>1.108</v>
      </c>
      <c r="T49" s="4">
        <v>1.2</v>
      </c>
      <c r="U49" s="5">
        <v>110</v>
      </c>
      <c r="V49" s="4">
        <f t="shared" si="13"/>
        <v>-0.09199999999999986</v>
      </c>
      <c r="W49" s="28">
        <v>0</v>
      </c>
      <c r="X49" s="28">
        <v>4.2</v>
      </c>
      <c r="Y49" s="4">
        <f t="shared" si="14"/>
        <v>4.292</v>
      </c>
      <c r="Z49" s="4">
        <f t="shared" si="15"/>
        <v>4.292</v>
      </c>
      <c r="AA49" s="28" t="s">
        <v>264</v>
      </c>
    </row>
    <row r="50" spans="1:27" ht="15" customHeight="1" hidden="1">
      <c r="A50" s="32"/>
      <c r="B50" s="2" t="s">
        <v>72</v>
      </c>
      <c r="C50" s="28" t="s">
        <v>47</v>
      </c>
      <c r="D50" s="28">
        <v>5</v>
      </c>
      <c r="E50" s="26">
        <v>1.81</v>
      </c>
      <c r="F50" s="4">
        <v>0</v>
      </c>
      <c r="G50" s="5">
        <v>0</v>
      </c>
      <c r="H50" s="26">
        <f t="shared" si="9"/>
        <v>1.81</v>
      </c>
      <c r="I50" s="8">
        <v>0</v>
      </c>
      <c r="J50" s="26">
        <f aca="true" t="shared" si="16" ref="J50:J56">2.5*1.05</f>
        <v>2.625</v>
      </c>
      <c r="K50" s="26">
        <f t="shared" si="10"/>
        <v>0.815</v>
      </c>
      <c r="L50" s="26">
        <f t="shared" si="11"/>
        <v>0.815</v>
      </c>
      <c r="M50" s="28" t="s">
        <v>264</v>
      </c>
      <c r="O50" s="9"/>
      <c r="P50" s="2" t="s">
        <v>72</v>
      </c>
      <c r="Q50" s="28" t="s">
        <v>47</v>
      </c>
      <c r="R50" s="28">
        <v>0.038</v>
      </c>
      <c r="S50" s="26">
        <f t="shared" si="12"/>
        <v>1.848</v>
      </c>
      <c r="T50" s="4">
        <v>0</v>
      </c>
      <c r="U50" s="5">
        <v>0</v>
      </c>
      <c r="V50" s="4">
        <f t="shared" si="13"/>
        <v>1.848</v>
      </c>
      <c r="W50" s="28">
        <v>0</v>
      </c>
      <c r="X50" s="28">
        <v>2.625</v>
      </c>
      <c r="Y50" s="4">
        <f t="shared" si="14"/>
        <v>0.7769999999999999</v>
      </c>
      <c r="Z50" s="4">
        <f t="shared" si="15"/>
        <v>0.7769999999999999</v>
      </c>
      <c r="AA50" s="28" t="s">
        <v>264</v>
      </c>
    </row>
    <row r="51" spans="1:27" ht="15" customHeight="1" hidden="1">
      <c r="A51" s="32"/>
      <c r="B51" s="2" t="s">
        <v>73</v>
      </c>
      <c r="C51" s="28" t="s">
        <v>47</v>
      </c>
      <c r="D51" s="28">
        <v>5</v>
      </c>
      <c r="E51" s="26">
        <v>1.07</v>
      </c>
      <c r="F51" s="4">
        <v>1.4</v>
      </c>
      <c r="G51" s="5">
        <v>120</v>
      </c>
      <c r="H51" s="26">
        <f t="shared" si="9"/>
        <v>-0.32999999999999985</v>
      </c>
      <c r="I51" s="8">
        <v>0</v>
      </c>
      <c r="J51" s="26">
        <f t="shared" si="16"/>
        <v>2.625</v>
      </c>
      <c r="K51" s="26">
        <f t="shared" si="10"/>
        <v>2.955</v>
      </c>
      <c r="L51" s="26">
        <f t="shared" si="11"/>
        <v>2.955</v>
      </c>
      <c r="M51" s="28" t="s">
        <v>264</v>
      </c>
      <c r="O51" s="9"/>
      <c r="P51" s="2" t="s">
        <v>73</v>
      </c>
      <c r="Q51" s="28" t="s">
        <v>47</v>
      </c>
      <c r="R51" s="28"/>
      <c r="S51" s="26">
        <f t="shared" si="12"/>
        <v>1.07</v>
      </c>
      <c r="T51" s="4">
        <v>1.4</v>
      </c>
      <c r="U51" s="5">
        <v>120</v>
      </c>
      <c r="V51" s="4">
        <f t="shared" si="13"/>
        <v>-0.32999999999999985</v>
      </c>
      <c r="W51" s="28">
        <v>0</v>
      </c>
      <c r="X51" s="28">
        <v>2.625</v>
      </c>
      <c r="Y51" s="4">
        <f t="shared" si="14"/>
        <v>2.955</v>
      </c>
      <c r="Z51" s="4">
        <f t="shared" si="15"/>
        <v>2.955</v>
      </c>
      <c r="AA51" s="28" t="s">
        <v>264</v>
      </c>
    </row>
    <row r="52" spans="1:27" ht="15" customHeight="1" hidden="1">
      <c r="A52" s="32"/>
      <c r="B52" s="2" t="s">
        <v>74</v>
      </c>
      <c r="C52" s="28" t="s">
        <v>47</v>
      </c>
      <c r="D52" s="28">
        <v>5</v>
      </c>
      <c r="E52" s="26">
        <v>0.88</v>
      </c>
      <c r="F52" s="4">
        <v>1.2</v>
      </c>
      <c r="G52" s="5">
        <v>110</v>
      </c>
      <c r="H52" s="26">
        <f t="shared" si="9"/>
        <v>-0.31999999999999995</v>
      </c>
      <c r="I52" s="8">
        <v>0</v>
      </c>
      <c r="J52" s="26">
        <f t="shared" si="16"/>
        <v>2.625</v>
      </c>
      <c r="K52" s="26">
        <f t="shared" si="10"/>
        <v>2.945</v>
      </c>
      <c r="L52" s="26">
        <f t="shared" si="11"/>
        <v>2.945</v>
      </c>
      <c r="M52" s="28" t="s">
        <v>264</v>
      </c>
      <c r="O52" s="9"/>
      <c r="P52" s="2" t="s">
        <v>74</v>
      </c>
      <c r="Q52" s="28" t="s">
        <v>47</v>
      </c>
      <c r="R52" s="28">
        <v>0.282</v>
      </c>
      <c r="S52" s="26">
        <f t="shared" si="12"/>
        <v>1.162</v>
      </c>
      <c r="T52" s="4">
        <v>1.2</v>
      </c>
      <c r="U52" s="5">
        <v>110</v>
      </c>
      <c r="V52" s="4">
        <f t="shared" si="13"/>
        <v>-0.038000000000000034</v>
      </c>
      <c r="W52" s="28">
        <v>0</v>
      </c>
      <c r="X52" s="28">
        <v>2.625</v>
      </c>
      <c r="Y52" s="4">
        <f t="shared" si="14"/>
        <v>2.6630000000000003</v>
      </c>
      <c r="Z52" s="4">
        <f t="shared" si="15"/>
        <v>2.6630000000000003</v>
      </c>
      <c r="AA52" s="28" t="s">
        <v>264</v>
      </c>
    </row>
    <row r="53" spans="1:27" ht="15" customHeight="1" hidden="1">
      <c r="A53" s="32"/>
      <c r="B53" s="2" t="s">
        <v>75</v>
      </c>
      <c r="C53" s="28" t="s">
        <v>47</v>
      </c>
      <c r="D53" s="28">
        <v>5</v>
      </c>
      <c r="E53" s="26">
        <v>0.36</v>
      </c>
      <c r="F53" s="4">
        <v>1.5</v>
      </c>
      <c r="G53" s="5">
        <v>120</v>
      </c>
      <c r="H53" s="26">
        <f t="shared" si="9"/>
        <v>-1.1400000000000001</v>
      </c>
      <c r="I53" s="8">
        <v>0</v>
      </c>
      <c r="J53" s="26">
        <f t="shared" si="16"/>
        <v>2.625</v>
      </c>
      <c r="K53" s="26">
        <f t="shared" si="10"/>
        <v>3.765</v>
      </c>
      <c r="L53" s="26">
        <f t="shared" si="11"/>
        <v>3.765</v>
      </c>
      <c r="M53" s="28" t="s">
        <v>264</v>
      </c>
      <c r="O53" s="9"/>
      <c r="P53" s="2" t="s">
        <v>75</v>
      </c>
      <c r="Q53" s="28" t="s">
        <v>47</v>
      </c>
      <c r="R53" s="28"/>
      <c r="S53" s="26">
        <f t="shared" si="12"/>
        <v>0.36</v>
      </c>
      <c r="T53" s="4">
        <v>1.5</v>
      </c>
      <c r="U53" s="5">
        <v>120</v>
      </c>
      <c r="V53" s="4">
        <f t="shared" si="13"/>
        <v>-1.1400000000000001</v>
      </c>
      <c r="W53" s="28">
        <v>0</v>
      </c>
      <c r="X53" s="28">
        <v>2.625</v>
      </c>
      <c r="Y53" s="4">
        <f t="shared" si="14"/>
        <v>3.765</v>
      </c>
      <c r="Z53" s="4">
        <f t="shared" si="15"/>
        <v>3.765</v>
      </c>
      <c r="AA53" s="28" t="s">
        <v>264</v>
      </c>
    </row>
    <row r="54" spans="1:27" ht="15" customHeight="1" hidden="1">
      <c r="A54" s="32"/>
      <c r="B54" s="2" t="s">
        <v>76</v>
      </c>
      <c r="C54" s="28" t="s">
        <v>47</v>
      </c>
      <c r="D54" s="28">
        <v>5</v>
      </c>
      <c r="E54" s="26">
        <v>0.85</v>
      </c>
      <c r="F54" s="4">
        <v>0</v>
      </c>
      <c r="G54" s="5">
        <v>0</v>
      </c>
      <c r="H54" s="26">
        <f t="shared" si="9"/>
        <v>0.85</v>
      </c>
      <c r="I54" s="8">
        <v>0</v>
      </c>
      <c r="J54" s="26">
        <f t="shared" si="16"/>
        <v>2.625</v>
      </c>
      <c r="K54" s="26">
        <f t="shared" si="10"/>
        <v>1.775</v>
      </c>
      <c r="L54" s="26">
        <f t="shared" si="11"/>
        <v>1.775</v>
      </c>
      <c r="M54" s="28" t="s">
        <v>264</v>
      </c>
      <c r="O54" s="9"/>
      <c r="P54" s="2" t="s">
        <v>76</v>
      </c>
      <c r="Q54" s="28" t="s">
        <v>47</v>
      </c>
      <c r="R54" s="28"/>
      <c r="S54" s="26">
        <f t="shared" si="12"/>
        <v>0.85</v>
      </c>
      <c r="T54" s="4">
        <v>0</v>
      </c>
      <c r="U54" s="5">
        <v>0</v>
      </c>
      <c r="V54" s="4">
        <f t="shared" si="13"/>
        <v>0.85</v>
      </c>
      <c r="W54" s="28">
        <v>0</v>
      </c>
      <c r="X54" s="28">
        <v>2.625</v>
      </c>
      <c r="Y54" s="4">
        <f t="shared" si="14"/>
        <v>1.775</v>
      </c>
      <c r="Z54" s="4">
        <f t="shared" si="15"/>
        <v>1.775</v>
      </c>
      <c r="AA54" s="28" t="s">
        <v>264</v>
      </c>
    </row>
    <row r="55" spans="1:27" ht="15" customHeight="1" hidden="1">
      <c r="A55" s="32"/>
      <c r="B55" s="2" t="s">
        <v>77</v>
      </c>
      <c r="C55" s="28" t="s">
        <v>78</v>
      </c>
      <c r="D55" s="28">
        <v>26</v>
      </c>
      <c r="E55" s="26">
        <v>8.72</v>
      </c>
      <c r="F55" s="4">
        <v>4.8</v>
      </c>
      <c r="G55" s="5">
        <v>20</v>
      </c>
      <c r="H55" s="26">
        <f t="shared" si="9"/>
        <v>3.920000000000001</v>
      </c>
      <c r="I55" s="8">
        <v>0</v>
      </c>
      <c r="J55" s="26">
        <f>10*1.05</f>
        <v>10.5</v>
      </c>
      <c r="K55" s="26">
        <f t="shared" si="10"/>
        <v>6.579999999999999</v>
      </c>
      <c r="L55" s="26">
        <f t="shared" si="11"/>
        <v>6.579999999999999</v>
      </c>
      <c r="M55" s="28" t="s">
        <v>264</v>
      </c>
      <c r="O55" s="9"/>
      <c r="P55" s="2" t="s">
        <v>77</v>
      </c>
      <c r="Q55" s="28" t="s">
        <v>78</v>
      </c>
      <c r="R55" s="28">
        <v>2</v>
      </c>
      <c r="S55" s="26">
        <f t="shared" si="12"/>
        <v>10.72</v>
      </c>
      <c r="T55" s="4">
        <v>4.8</v>
      </c>
      <c r="U55" s="5">
        <v>20</v>
      </c>
      <c r="V55" s="4">
        <f t="shared" si="13"/>
        <v>5.920000000000001</v>
      </c>
      <c r="W55" s="28">
        <v>0</v>
      </c>
      <c r="X55" s="28">
        <v>10.5</v>
      </c>
      <c r="Y55" s="4">
        <f t="shared" si="14"/>
        <v>4.579999999999999</v>
      </c>
      <c r="Z55" s="4">
        <f t="shared" si="15"/>
        <v>4.579999999999999</v>
      </c>
      <c r="AA55" s="28" t="s">
        <v>264</v>
      </c>
    </row>
    <row r="56" spans="1:27" ht="15" customHeight="1" hidden="1">
      <c r="A56" s="32"/>
      <c r="B56" s="2" t="s">
        <v>79</v>
      </c>
      <c r="C56" s="28" t="s">
        <v>47</v>
      </c>
      <c r="D56" s="28">
        <v>5</v>
      </c>
      <c r="E56" s="26">
        <v>0.52</v>
      </c>
      <c r="F56" s="4">
        <v>1.5</v>
      </c>
      <c r="G56" s="5">
        <v>90</v>
      </c>
      <c r="H56" s="26">
        <f t="shared" si="9"/>
        <v>-0.98</v>
      </c>
      <c r="I56" s="8">
        <v>0</v>
      </c>
      <c r="J56" s="26">
        <f t="shared" si="16"/>
        <v>2.625</v>
      </c>
      <c r="K56" s="26">
        <f t="shared" si="10"/>
        <v>3.605</v>
      </c>
      <c r="L56" s="26">
        <f t="shared" si="11"/>
        <v>3.605</v>
      </c>
      <c r="M56" s="28" t="s">
        <v>264</v>
      </c>
      <c r="O56" s="9"/>
      <c r="P56" s="2" t="s">
        <v>79</v>
      </c>
      <c r="Q56" s="28" t="s">
        <v>47</v>
      </c>
      <c r="R56" s="28"/>
      <c r="S56" s="26">
        <f t="shared" si="12"/>
        <v>0.52</v>
      </c>
      <c r="T56" s="4">
        <v>1.5</v>
      </c>
      <c r="U56" s="5">
        <v>90</v>
      </c>
      <c r="V56" s="4">
        <f t="shared" si="13"/>
        <v>-0.98</v>
      </c>
      <c r="W56" s="28">
        <v>0</v>
      </c>
      <c r="X56" s="28">
        <v>2.625</v>
      </c>
      <c r="Y56" s="4">
        <f t="shared" si="14"/>
        <v>3.605</v>
      </c>
      <c r="Z56" s="4">
        <f t="shared" si="15"/>
        <v>3.605</v>
      </c>
      <c r="AA56" s="28" t="s">
        <v>264</v>
      </c>
    </row>
    <row r="57" spans="1:27" ht="15" customHeight="1" hidden="1">
      <c r="A57" s="32"/>
      <c r="B57" s="2" t="s">
        <v>80</v>
      </c>
      <c r="C57" s="28" t="s">
        <v>71</v>
      </c>
      <c r="D57" s="28">
        <v>8</v>
      </c>
      <c r="E57" s="26">
        <v>2.15</v>
      </c>
      <c r="F57" s="4">
        <v>1.2</v>
      </c>
      <c r="G57" s="5">
        <v>110</v>
      </c>
      <c r="H57" s="26">
        <f t="shared" si="9"/>
        <v>0.95</v>
      </c>
      <c r="I57" s="8">
        <v>0</v>
      </c>
      <c r="J57" s="26">
        <f>4*1.05</f>
        <v>4.2</v>
      </c>
      <c r="K57" s="26">
        <f t="shared" si="10"/>
        <v>3.25</v>
      </c>
      <c r="L57" s="26">
        <f t="shared" si="11"/>
        <v>3.25</v>
      </c>
      <c r="M57" s="28" t="s">
        <v>264</v>
      </c>
      <c r="O57" s="9"/>
      <c r="P57" s="2" t="s">
        <v>80</v>
      </c>
      <c r="Q57" s="28" t="s">
        <v>71</v>
      </c>
      <c r="R57" s="28"/>
      <c r="S57" s="26">
        <f t="shared" si="12"/>
        <v>2.15</v>
      </c>
      <c r="T57" s="4">
        <v>1.2</v>
      </c>
      <c r="U57" s="5">
        <v>110</v>
      </c>
      <c r="V57" s="4">
        <f t="shared" si="13"/>
        <v>0.95</v>
      </c>
      <c r="W57" s="28">
        <v>0</v>
      </c>
      <c r="X57" s="28">
        <v>4.2</v>
      </c>
      <c r="Y57" s="4">
        <f t="shared" si="14"/>
        <v>3.25</v>
      </c>
      <c r="Z57" s="4">
        <f t="shared" si="15"/>
        <v>3.25</v>
      </c>
      <c r="AA57" s="28" t="s">
        <v>264</v>
      </c>
    </row>
    <row r="58" spans="1:27" ht="15" customHeight="1" hidden="1">
      <c r="A58" s="32"/>
      <c r="B58" s="2" t="s">
        <v>81</v>
      </c>
      <c r="C58" s="28" t="s">
        <v>82</v>
      </c>
      <c r="D58" s="28">
        <v>3.4</v>
      </c>
      <c r="E58" s="26">
        <v>0.11</v>
      </c>
      <c r="F58" s="4">
        <v>0</v>
      </c>
      <c r="G58" s="5">
        <v>0</v>
      </c>
      <c r="H58" s="26">
        <f t="shared" si="9"/>
        <v>0.11</v>
      </c>
      <c r="I58" s="8">
        <v>0</v>
      </c>
      <c r="J58" s="26">
        <f>1.6*1.05</f>
        <v>1.6800000000000002</v>
      </c>
      <c r="K58" s="26">
        <f t="shared" si="10"/>
        <v>1.57</v>
      </c>
      <c r="L58" s="26">
        <f t="shared" si="11"/>
        <v>1.57</v>
      </c>
      <c r="M58" s="28" t="s">
        <v>264</v>
      </c>
      <c r="O58" s="9"/>
      <c r="P58" s="2" t="s">
        <v>81</v>
      </c>
      <c r="Q58" s="28" t="s">
        <v>82</v>
      </c>
      <c r="R58" s="28"/>
      <c r="S58" s="26">
        <f t="shared" si="12"/>
        <v>0.11</v>
      </c>
      <c r="T58" s="4">
        <v>0</v>
      </c>
      <c r="U58" s="5">
        <v>0</v>
      </c>
      <c r="V58" s="4">
        <f t="shared" si="13"/>
        <v>0.11</v>
      </c>
      <c r="W58" s="28">
        <v>0</v>
      </c>
      <c r="X58" s="28">
        <v>1.6800000000000002</v>
      </c>
      <c r="Y58" s="4">
        <f t="shared" si="14"/>
        <v>1.57</v>
      </c>
      <c r="Z58" s="4">
        <f t="shared" si="15"/>
        <v>1.57</v>
      </c>
      <c r="AA58" s="28" t="s">
        <v>264</v>
      </c>
    </row>
    <row r="59" spans="1:27" ht="15" customHeight="1" hidden="1">
      <c r="A59" s="32"/>
      <c r="B59" s="2" t="s">
        <v>83</v>
      </c>
      <c r="C59" s="28" t="s">
        <v>47</v>
      </c>
      <c r="D59" s="28">
        <v>5</v>
      </c>
      <c r="E59" s="26">
        <v>0.45</v>
      </c>
      <c r="F59" s="4">
        <v>0</v>
      </c>
      <c r="G59" s="5">
        <v>0</v>
      </c>
      <c r="H59" s="26">
        <f t="shared" si="9"/>
        <v>0.45</v>
      </c>
      <c r="I59" s="8">
        <v>0</v>
      </c>
      <c r="J59" s="26">
        <f>2.5*1.05</f>
        <v>2.625</v>
      </c>
      <c r="K59" s="26">
        <f t="shared" si="10"/>
        <v>2.175</v>
      </c>
      <c r="L59" s="26">
        <f t="shared" si="11"/>
        <v>2.175</v>
      </c>
      <c r="M59" s="28" t="s">
        <v>264</v>
      </c>
      <c r="O59" s="9"/>
      <c r="P59" s="2" t="s">
        <v>83</v>
      </c>
      <c r="Q59" s="28" t="s">
        <v>47</v>
      </c>
      <c r="R59" s="28"/>
      <c r="S59" s="26">
        <f t="shared" si="12"/>
        <v>0.45</v>
      </c>
      <c r="T59" s="4">
        <v>0</v>
      </c>
      <c r="U59" s="5">
        <v>0</v>
      </c>
      <c r="V59" s="4">
        <f t="shared" si="13"/>
        <v>0.45</v>
      </c>
      <c r="W59" s="28">
        <v>0</v>
      </c>
      <c r="X59" s="28">
        <v>2.625</v>
      </c>
      <c r="Y59" s="4">
        <f t="shared" si="14"/>
        <v>2.175</v>
      </c>
      <c r="Z59" s="4">
        <f t="shared" si="15"/>
        <v>2.175</v>
      </c>
      <c r="AA59" s="28" t="s">
        <v>264</v>
      </c>
    </row>
    <row r="60" spans="1:27" ht="15" customHeight="1" hidden="1">
      <c r="A60" s="32"/>
      <c r="B60" s="2" t="s">
        <v>84</v>
      </c>
      <c r="C60" s="28" t="s">
        <v>85</v>
      </c>
      <c r="D60" s="28">
        <v>12.6</v>
      </c>
      <c r="E60" s="26">
        <v>1.36</v>
      </c>
      <c r="F60" s="4">
        <v>1.2</v>
      </c>
      <c r="G60" s="5">
        <v>120</v>
      </c>
      <c r="H60" s="26">
        <f t="shared" si="9"/>
        <v>0.16000000000000014</v>
      </c>
      <c r="I60" s="8">
        <v>0</v>
      </c>
      <c r="J60" s="26">
        <f>6.3*1.05</f>
        <v>6.615</v>
      </c>
      <c r="K60" s="26">
        <f t="shared" si="10"/>
        <v>6.455</v>
      </c>
      <c r="L60" s="26">
        <f t="shared" si="11"/>
        <v>6.455</v>
      </c>
      <c r="M60" s="28" t="s">
        <v>264</v>
      </c>
      <c r="O60" s="9"/>
      <c r="P60" s="2" t="s">
        <v>84</v>
      </c>
      <c r="Q60" s="28" t="s">
        <v>85</v>
      </c>
      <c r="R60" s="28">
        <v>0.601</v>
      </c>
      <c r="S60" s="26">
        <f t="shared" si="12"/>
        <v>1.961</v>
      </c>
      <c r="T60" s="4">
        <v>1.2</v>
      </c>
      <c r="U60" s="5">
        <v>120</v>
      </c>
      <c r="V60" s="4">
        <f t="shared" si="13"/>
        <v>0.7610000000000001</v>
      </c>
      <c r="W60" s="28">
        <v>0</v>
      </c>
      <c r="X60" s="28">
        <v>6.615</v>
      </c>
      <c r="Y60" s="4">
        <f t="shared" si="14"/>
        <v>5.854</v>
      </c>
      <c r="Z60" s="4">
        <f t="shared" si="15"/>
        <v>5.854</v>
      </c>
      <c r="AA60" s="28" t="s">
        <v>264</v>
      </c>
    </row>
    <row r="61" spans="1:27" ht="15" customHeight="1" hidden="1">
      <c r="A61" s="32"/>
      <c r="B61" s="2" t="s">
        <v>86</v>
      </c>
      <c r="C61" s="28" t="s">
        <v>47</v>
      </c>
      <c r="D61" s="28">
        <v>5</v>
      </c>
      <c r="E61" s="26">
        <v>0.54</v>
      </c>
      <c r="F61" s="4">
        <v>0.8</v>
      </c>
      <c r="G61" s="5">
        <v>110</v>
      </c>
      <c r="H61" s="26">
        <f t="shared" si="9"/>
        <v>-0.26</v>
      </c>
      <c r="I61" s="8">
        <v>0</v>
      </c>
      <c r="J61" s="26">
        <f>2.5*1.05</f>
        <v>2.625</v>
      </c>
      <c r="K61" s="26">
        <f t="shared" si="10"/>
        <v>2.885</v>
      </c>
      <c r="L61" s="26">
        <f t="shared" si="11"/>
        <v>2.885</v>
      </c>
      <c r="M61" s="28" t="s">
        <v>264</v>
      </c>
      <c r="O61" s="9"/>
      <c r="P61" s="2" t="s">
        <v>86</v>
      </c>
      <c r="Q61" s="28" t="s">
        <v>47</v>
      </c>
      <c r="R61" s="28"/>
      <c r="S61" s="26">
        <f aca="true" t="shared" si="17" ref="S61:S92">R61+E61</f>
        <v>0.54</v>
      </c>
      <c r="T61" s="4">
        <v>0.8</v>
      </c>
      <c r="U61" s="5">
        <v>110</v>
      </c>
      <c r="V61" s="4">
        <f t="shared" si="13"/>
        <v>-0.26</v>
      </c>
      <c r="W61" s="28">
        <v>0</v>
      </c>
      <c r="X61" s="28">
        <v>2.625</v>
      </c>
      <c r="Y61" s="4">
        <f t="shared" si="14"/>
        <v>2.885</v>
      </c>
      <c r="Z61" s="4">
        <f t="shared" si="15"/>
        <v>2.885</v>
      </c>
      <c r="AA61" s="28" t="s">
        <v>264</v>
      </c>
    </row>
    <row r="62" spans="1:27" ht="15" customHeight="1" hidden="1">
      <c r="A62" s="32"/>
      <c r="B62" s="2" t="s">
        <v>87</v>
      </c>
      <c r="C62" s="28" t="s">
        <v>47</v>
      </c>
      <c r="D62" s="28">
        <v>5</v>
      </c>
      <c r="E62" s="26">
        <v>0.62</v>
      </c>
      <c r="F62" s="4">
        <v>1.5</v>
      </c>
      <c r="G62" s="5">
        <v>100</v>
      </c>
      <c r="H62" s="26">
        <f t="shared" si="9"/>
        <v>-0.88</v>
      </c>
      <c r="I62" s="8">
        <v>0</v>
      </c>
      <c r="J62" s="26">
        <f>2.5*1.05</f>
        <v>2.625</v>
      </c>
      <c r="K62" s="26">
        <f t="shared" si="10"/>
        <v>3.505</v>
      </c>
      <c r="L62" s="26">
        <f t="shared" si="11"/>
        <v>3.505</v>
      </c>
      <c r="M62" s="28" t="s">
        <v>264</v>
      </c>
      <c r="O62" s="9"/>
      <c r="P62" s="2" t="s">
        <v>87</v>
      </c>
      <c r="Q62" s="28" t="s">
        <v>47</v>
      </c>
      <c r="R62" s="28"/>
      <c r="S62" s="26">
        <f t="shared" si="17"/>
        <v>0.62</v>
      </c>
      <c r="T62" s="4">
        <v>1.5</v>
      </c>
      <c r="U62" s="5">
        <v>100</v>
      </c>
      <c r="V62" s="4">
        <f t="shared" si="13"/>
        <v>-0.88</v>
      </c>
      <c r="W62" s="28">
        <v>0</v>
      </c>
      <c r="X62" s="28">
        <v>2.625</v>
      </c>
      <c r="Y62" s="4">
        <f t="shared" si="14"/>
        <v>3.505</v>
      </c>
      <c r="Z62" s="4">
        <f t="shared" si="15"/>
        <v>3.505</v>
      </c>
      <c r="AA62" s="28" t="s">
        <v>264</v>
      </c>
    </row>
    <row r="63" spans="1:27" ht="15" customHeight="1">
      <c r="A63" s="32"/>
      <c r="B63" s="2" t="s">
        <v>88</v>
      </c>
      <c r="C63" s="28" t="s">
        <v>89</v>
      </c>
      <c r="D63" s="28">
        <v>4.8</v>
      </c>
      <c r="E63" s="26">
        <v>2.35</v>
      </c>
      <c r="F63" s="4">
        <v>0</v>
      </c>
      <c r="G63" s="5">
        <v>0</v>
      </c>
      <c r="H63" s="26">
        <f t="shared" si="9"/>
        <v>2.35</v>
      </c>
      <c r="I63" s="8">
        <v>0</v>
      </c>
      <c r="J63" s="26">
        <f>1.6*1.05</f>
        <v>1.6800000000000002</v>
      </c>
      <c r="K63" s="26">
        <f t="shared" si="10"/>
        <v>-0.6699999999999999</v>
      </c>
      <c r="L63" s="26">
        <f t="shared" si="11"/>
        <v>-0.6699999999999999</v>
      </c>
      <c r="M63" s="28" t="s">
        <v>263</v>
      </c>
      <c r="O63" s="9"/>
      <c r="P63" s="2" t="s">
        <v>88</v>
      </c>
      <c r="Q63" s="28" t="s">
        <v>89</v>
      </c>
      <c r="R63" s="28">
        <v>0.27</v>
      </c>
      <c r="S63" s="26">
        <f t="shared" si="17"/>
        <v>2.62</v>
      </c>
      <c r="T63" s="4">
        <v>0</v>
      </c>
      <c r="U63" s="5">
        <v>0</v>
      </c>
      <c r="V63" s="4">
        <f t="shared" si="13"/>
        <v>2.62</v>
      </c>
      <c r="W63" s="28">
        <v>0</v>
      </c>
      <c r="X63" s="28">
        <v>1.6800000000000002</v>
      </c>
      <c r="Y63" s="4">
        <f t="shared" si="14"/>
        <v>-0.94</v>
      </c>
      <c r="Z63" s="4">
        <f t="shared" si="15"/>
        <v>-0.94</v>
      </c>
      <c r="AA63" s="28" t="s">
        <v>263</v>
      </c>
    </row>
    <row r="64" spans="1:27" ht="15" customHeight="1" hidden="1">
      <c r="A64" s="32"/>
      <c r="B64" s="2" t="s">
        <v>90</v>
      </c>
      <c r="C64" s="28" t="s">
        <v>47</v>
      </c>
      <c r="D64" s="28">
        <v>5</v>
      </c>
      <c r="E64" s="26">
        <v>0.42</v>
      </c>
      <c r="F64" s="4">
        <v>0.8</v>
      </c>
      <c r="G64" s="5">
        <v>60</v>
      </c>
      <c r="H64" s="26">
        <f t="shared" si="9"/>
        <v>-0.38000000000000006</v>
      </c>
      <c r="I64" s="8">
        <v>0</v>
      </c>
      <c r="J64" s="26">
        <f>2.5*1.05</f>
        <v>2.625</v>
      </c>
      <c r="K64" s="26">
        <f t="shared" si="10"/>
        <v>3.005</v>
      </c>
      <c r="L64" s="26">
        <f t="shared" si="11"/>
        <v>3.005</v>
      </c>
      <c r="M64" s="28" t="s">
        <v>264</v>
      </c>
      <c r="O64" s="9"/>
      <c r="P64" s="2" t="s">
        <v>90</v>
      </c>
      <c r="Q64" s="28" t="s">
        <v>47</v>
      </c>
      <c r="R64" s="28"/>
      <c r="S64" s="26">
        <f t="shared" si="17"/>
        <v>0.42</v>
      </c>
      <c r="T64" s="4">
        <v>0.8</v>
      </c>
      <c r="U64" s="5">
        <v>60</v>
      </c>
      <c r="V64" s="4">
        <f t="shared" si="13"/>
        <v>-0.38000000000000006</v>
      </c>
      <c r="W64" s="28">
        <v>0</v>
      </c>
      <c r="X64" s="28">
        <v>2.625</v>
      </c>
      <c r="Y64" s="4">
        <f t="shared" si="14"/>
        <v>3.005</v>
      </c>
      <c r="Z64" s="4">
        <f t="shared" si="15"/>
        <v>3.005</v>
      </c>
      <c r="AA64" s="28" t="s">
        <v>264</v>
      </c>
    </row>
    <row r="65" spans="1:27" ht="15" customHeight="1" hidden="1">
      <c r="A65" s="32"/>
      <c r="B65" s="2" t="s">
        <v>91</v>
      </c>
      <c r="C65" s="28" t="s">
        <v>71</v>
      </c>
      <c r="D65" s="28">
        <v>8</v>
      </c>
      <c r="E65" s="26">
        <v>2.84</v>
      </c>
      <c r="F65" s="4">
        <v>0</v>
      </c>
      <c r="G65" s="5">
        <v>0</v>
      </c>
      <c r="H65" s="26">
        <f t="shared" si="9"/>
        <v>2.84</v>
      </c>
      <c r="I65" s="8">
        <v>0</v>
      </c>
      <c r="J65" s="26">
        <f>4*1.05</f>
        <v>4.2</v>
      </c>
      <c r="K65" s="26">
        <f t="shared" si="10"/>
        <v>1.3600000000000003</v>
      </c>
      <c r="L65" s="26">
        <f t="shared" si="11"/>
        <v>1.3600000000000003</v>
      </c>
      <c r="M65" s="28" t="s">
        <v>264</v>
      </c>
      <c r="O65" s="9"/>
      <c r="P65" s="2" t="s">
        <v>91</v>
      </c>
      <c r="Q65" s="28" t="s">
        <v>71</v>
      </c>
      <c r="R65" s="28"/>
      <c r="S65" s="26">
        <f t="shared" si="17"/>
        <v>2.84</v>
      </c>
      <c r="T65" s="4">
        <v>0</v>
      </c>
      <c r="U65" s="5">
        <v>0</v>
      </c>
      <c r="V65" s="4">
        <f t="shared" si="13"/>
        <v>2.84</v>
      </c>
      <c r="W65" s="28">
        <v>0</v>
      </c>
      <c r="X65" s="28">
        <v>4.2</v>
      </c>
      <c r="Y65" s="4">
        <f t="shared" si="14"/>
        <v>1.3600000000000003</v>
      </c>
      <c r="Z65" s="4">
        <f t="shared" si="15"/>
        <v>1.3600000000000003</v>
      </c>
      <c r="AA65" s="28" t="s">
        <v>264</v>
      </c>
    </row>
    <row r="66" spans="1:27" ht="15" customHeight="1" hidden="1">
      <c r="A66" s="32"/>
      <c r="B66" s="2" t="s">
        <v>92</v>
      </c>
      <c r="C66" s="28" t="s">
        <v>85</v>
      </c>
      <c r="D66" s="28">
        <v>12.6</v>
      </c>
      <c r="E66" s="26">
        <v>1.38</v>
      </c>
      <c r="F66" s="4">
        <v>1.5</v>
      </c>
      <c r="G66" s="5">
        <v>90</v>
      </c>
      <c r="H66" s="26">
        <f t="shared" si="9"/>
        <v>-0.1200000000000001</v>
      </c>
      <c r="I66" s="8">
        <v>0</v>
      </c>
      <c r="J66" s="26">
        <f>6.3*1.05</f>
        <v>6.615</v>
      </c>
      <c r="K66" s="26">
        <f t="shared" si="10"/>
        <v>6.735</v>
      </c>
      <c r="L66" s="26">
        <f t="shared" si="11"/>
        <v>6.735</v>
      </c>
      <c r="M66" s="28" t="s">
        <v>264</v>
      </c>
      <c r="O66" s="9"/>
      <c r="P66" s="2" t="s">
        <v>92</v>
      </c>
      <c r="Q66" s="28" t="s">
        <v>85</v>
      </c>
      <c r="R66" s="28">
        <v>0.322</v>
      </c>
      <c r="S66" s="26">
        <f t="shared" si="17"/>
        <v>1.702</v>
      </c>
      <c r="T66" s="4">
        <v>1.5</v>
      </c>
      <c r="U66" s="5">
        <v>90</v>
      </c>
      <c r="V66" s="4">
        <f t="shared" si="13"/>
        <v>0.20199999999999996</v>
      </c>
      <c r="W66" s="28">
        <v>0</v>
      </c>
      <c r="X66" s="28">
        <v>6.615</v>
      </c>
      <c r="Y66" s="4">
        <f t="shared" si="14"/>
        <v>6.413</v>
      </c>
      <c r="Z66" s="4">
        <f t="shared" si="15"/>
        <v>6.413</v>
      </c>
      <c r="AA66" s="28" t="s">
        <v>264</v>
      </c>
    </row>
    <row r="67" spans="1:27" ht="15" customHeight="1" hidden="1">
      <c r="A67" s="32"/>
      <c r="B67" s="2" t="s">
        <v>93</v>
      </c>
      <c r="C67" s="28" t="s">
        <v>47</v>
      </c>
      <c r="D67" s="28">
        <v>5</v>
      </c>
      <c r="E67" s="26">
        <v>0.43</v>
      </c>
      <c r="F67" s="4">
        <v>0</v>
      </c>
      <c r="G67" s="5">
        <v>0</v>
      </c>
      <c r="H67" s="26">
        <f t="shared" si="9"/>
        <v>0.43</v>
      </c>
      <c r="I67" s="8">
        <v>0</v>
      </c>
      <c r="J67" s="26">
        <f>2.5*1.05</f>
        <v>2.625</v>
      </c>
      <c r="K67" s="26">
        <f t="shared" si="10"/>
        <v>2.195</v>
      </c>
      <c r="L67" s="26">
        <f t="shared" si="11"/>
        <v>2.195</v>
      </c>
      <c r="M67" s="28" t="s">
        <v>264</v>
      </c>
      <c r="O67" s="9"/>
      <c r="P67" s="2" t="s">
        <v>93</v>
      </c>
      <c r="Q67" s="28" t="s">
        <v>47</v>
      </c>
      <c r="R67" s="28"/>
      <c r="S67" s="26">
        <f t="shared" si="17"/>
        <v>0.43</v>
      </c>
      <c r="T67" s="4">
        <v>0</v>
      </c>
      <c r="U67" s="5">
        <v>0</v>
      </c>
      <c r="V67" s="4">
        <f t="shared" si="13"/>
        <v>0.43</v>
      </c>
      <c r="W67" s="28">
        <v>0</v>
      </c>
      <c r="X67" s="28">
        <v>2.625</v>
      </c>
      <c r="Y67" s="4">
        <f t="shared" si="14"/>
        <v>2.195</v>
      </c>
      <c r="Z67" s="4">
        <f t="shared" si="15"/>
        <v>2.195</v>
      </c>
      <c r="AA67" s="28" t="s">
        <v>264</v>
      </c>
    </row>
    <row r="68" spans="1:27" ht="15" customHeight="1" hidden="1">
      <c r="A68" s="32"/>
      <c r="B68" s="2" t="s">
        <v>94</v>
      </c>
      <c r="C68" s="28" t="s">
        <v>47</v>
      </c>
      <c r="D68" s="28">
        <v>5</v>
      </c>
      <c r="E68" s="26">
        <v>0.42</v>
      </c>
      <c r="F68" s="4">
        <v>1.5</v>
      </c>
      <c r="G68" s="5">
        <v>70</v>
      </c>
      <c r="H68" s="26">
        <f t="shared" si="9"/>
        <v>-1.08</v>
      </c>
      <c r="I68" s="8">
        <v>0</v>
      </c>
      <c r="J68" s="26">
        <f>2.5*1.05</f>
        <v>2.625</v>
      </c>
      <c r="K68" s="26">
        <f t="shared" si="10"/>
        <v>3.705</v>
      </c>
      <c r="L68" s="26">
        <f t="shared" si="11"/>
        <v>3.705</v>
      </c>
      <c r="M68" s="28" t="s">
        <v>264</v>
      </c>
      <c r="O68" s="9"/>
      <c r="P68" s="2" t="s">
        <v>94</v>
      </c>
      <c r="Q68" s="28" t="s">
        <v>47</v>
      </c>
      <c r="R68" s="28"/>
      <c r="S68" s="26">
        <f t="shared" si="17"/>
        <v>0.42</v>
      </c>
      <c r="T68" s="4">
        <v>1.5</v>
      </c>
      <c r="U68" s="5">
        <v>70</v>
      </c>
      <c r="V68" s="4">
        <f t="shared" si="13"/>
        <v>-1.08</v>
      </c>
      <c r="W68" s="28">
        <v>0</v>
      </c>
      <c r="X68" s="28">
        <v>2.625</v>
      </c>
      <c r="Y68" s="4">
        <f t="shared" si="14"/>
        <v>3.705</v>
      </c>
      <c r="Z68" s="4">
        <f t="shared" si="15"/>
        <v>3.705</v>
      </c>
      <c r="AA68" s="28" t="s">
        <v>264</v>
      </c>
    </row>
    <row r="69" spans="1:27" ht="15" customHeight="1" hidden="1">
      <c r="A69" s="32"/>
      <c r="B69" s="2" t="s">
        <v>95</v>
      </c>
      <c r="C69" s="28" t="s">
        <v>47</v>
      </c>
      <c r="D69" s="28">
        <v>5</v>
      </c>
      <c r="E69" s="26">
        <v>0.32</v>
      </c>
      <c r="F69" s="4">
        <v>0</v>
      </c>
      <c r="G69" s="5">
        <v>0</v>
      </c>
      <c r="H69" s="26">
        <f t="shared" si="9"/>
        <v>0.32</v>
      </c>
      <c r="I69" s="8">
        <v>0</v>
      </c>
      <c r="J69" s="26">
        <f>2.5*1.05</f>
        <v>2.625</v>
      </c>
      <c r="K69" s="26">
        <f t="shared" si="10"/>
        <v>2.305</v>
      </c>
      <c r="L69" s="26">
        <f t="shared" si="11"/>
        <v>2.305</v>
      </c>
      <c r="M69" s="28" t="s">
        <v>264</v>
      </c>
      <c r="O69" s="9"/>
      <c r="P69" s="2" t="s">
        <v>95</v>
      </c>
      <c r="Q69" s="28" t="s">
        <v>47</v>
      </c>
      <c r="R69" s="28"/>
      <c r="S69" s="26">
        <f t="shared" si="17"/>
        <v>0.32</v>
      </c>
      <c r="T69" s="4">
        <v>0</v>
      </c>
      <c r="U69" s="5">
        <v>0</v>
      </c>
      <c r="V69" s="4">
        <f t="shared" si="13"/>
        <v>0.32</v>
      </c>
      <c r="W69" s="28">
        <v>0</v>
      </c>
      <c r="X69" s="28">
        <v>2.625</v>
      </c>
      <c r="Y69" s="4">
        <f t="shared" si="14"/>
        <v>2.305</v>
      </c>
      <c r="Z69" s="4">
        <f t="shared" si="15"/>
        <v>2.305</v>
      </c>
      <c r="AA69" s="28" t="s">
        <v>264</v>
      </c>
    </row>
    <row r="70" spans="1:27" ht="15" customHeight="1" hidden="1">
      <c r="A70" s="32"/>
      <c r="B70" s="2" t="s">
        <v>96</v>
      </c>
      <c r="C70" s="28" t="s">
        <v>47</v>
      </c>
      <c r="D70" s="28">
        <v>5</v>
      </c>
      <c r="E70" s="26">
        <v>1.98</v>
      </c>
      <c r="F70" s="4">
        <v>1.2</v>
      </c>
      <c r="G70" s="5">
        <v>100</v>
      </c>
      <c r="H70" s="26">
        <f t="shared" si="9"/>
        <v>0.78</v>
      </c>
      <c r="I70" s="8">
        <v>0</v>
      </c>
      <c r="J70" s="26">
        <f>2.5*1.05</f>
        <v>2.625</v>
      </c>
      <c r="K70" s="26">
        <f t="shared" si="10"/>
        <v>1.845</v>
      </c>
      <c r="L70" s="26">
        <f t="shared" si="11"/>
        <v>1.845</v>
      </c>
      <c r="M70" s="28" t="s">
        <v>264</v>
      </c>
      <c r="O70" s="9"/>
      <c r="P70" s="2" t="s">
        <v>96</v>
      </c>
      <c r="Q70" s="28" t="s">
        <v>47</v>
      </c>
      <c r="R70" s="28"/>
      <c r="S70" s="26">
        <f t="shared" si="17"/>
        <v>1.98</v>
      </c>
      <c r="T70" s="4">
        <v>1.2</v>
      </c>
      <c r="U70" s="5">
        <v>100</v>
      </c>
      <c r="V70" s="4">
        <f t="shared" si="13"/>
        <v>0.78</v>
      </c>
      <c r="W70" s="28">
        <v>0</v>
      </c>
      <c r="X70" s="28">
        <v>2.625</v>
      </c>
      <c r="Y70" s="4">
        <f t="shared" si="14"/>
        <v>1.845</v>
      </c>
      <c r="Z70" s="4">
        <f t="shared" si="15"/>
        <v>1.845</v>
      </c>
      <c r="AA70" s="28" t="s">
        <v>264</v>
      </c>
    </row>
    <row r="71" spans="1:27" ht="15" customHeight="1" hidden="1">
      <c r="A71" s="32"/>
      <c r="B71" s="2" t="s">
        <v>97</v>
      </c>
      <c r="C71" s="28" t="s">
        <v>47</v>
      </c>
      <c r="D71" s="28">
        <v>5</v>
      </c>
      <c r="E71" s="26">
        <v>0.29</v>
      </c>
      <c r="F71" s="4">
        <v>0</v>
      </c>
      <c r="G71" s="5">
        <v>0</v>
      </c>
      <c r="H71" s="26">
        <f t="shared" si="9"/>
        <v>0.29</v>
      </c>
      <c r="I71" s="8">
        <v>0</v>
      </c>
      <c r="J71" s="26">
        <f>2.5*1.05</f>
        <v>2.625</v>
      </c>
      <c r="K71" s="26">
        <f t="shared" si="10"/>
        <v>2.335</v>
      </c>
      <c r="L71" s="26">
        <f t="shared" si="11"/>
        <v>2.335</v>
      </c>
      <c r="M71" s="28" t="s">
        <v>264</v>
      </c>
      <c r="O71" s="9"/>
      <c r="P71" s="2" t="s">
        <v>97</v>
      </c>
      <c r="Q71" s="28" t="s">
        <v>47</v>
      </c>
      <c r="R71" s="28">
        <v>0.388</v>
      </c>
      <c r="S71" s="26">
        <f t="shared" si="17"/>
        <v>0.6779999999999999</v>
      </c>
      <c r="T71" s="4">
        <v>0</v>
      </c>
      <c r="U71" s="5">
        <v>0</v>
      </c>
      <c r="V71" s="4">
        <f t="shared" si="13"/>
        <v>0.6779999999999999</v>
      </c>
      <c r="W71" s="28">
        <v>0</v>
      </c>
      <c r="X71" s="28">
        <v>2.625</v>
      </c>
      <c r="Y71" s="4">
        <f t="shared" si="14"/>
        <v>1.947</v>
      </c>
      <c r="Z71" s="4">
        <f t="shared" si="15"/>
        <v>1.947</v>
      </c>
      <c r="AA71" s="28" t="s">
        <v>264</v>
      </c>
    </row>
    <row r="72" spans="1:27" ht="15" customHeight="1" hidden="1">
      <c r="A72" s="32"/>
      <c r="B72" s="2" t="s">
        <v>98</v>
      </c>
      <c r="C72" s="28" t="s">
        <v>99</v>
      </c>
      <c r="D72" s="28">
        <v>4.1</v>
      </c>
      <c r="E72" s="26">
        <v>0.44</v>
      </c>
      <c r="F72" s="4">
        <v>0</v>
      </c>
      <c r="G72" s="5">
        <v>0</v>
      </c>
      <c r="H72" s="26">
        <f t="shared" si="9"/>
        <v>0.44</v>
      </c>
      <c r="I72" s="8">
        <v>0</v>
      </c>
      <c r="J72" s="26">
        <f>1.6*1.05</f>
        <v>1.6800000000000002</v>
      </c>
      <c r="K72" s="26">
        <f t="shared" si="10"/>
        <v>1.2400000000000002</v>
      </c>
      <c r="L72" s="26">
        <f t="shared" si="11"/>
        <v>1.2400000000000002</v>
      </c>
      <c r="M72" s="28" t="s">
        <v>264</v>
      </c>
      <c r="O72" s="9"/>
      <c r="P72" s="2" t="s">
        <v>98</v>
      </c>
      <c r="Q72" s="28" t="s">
        <v>99</v>
      </c>
      <c r="R72" s="28"/>
      <c r="S72" s="26">
        <f t="shared" si="17"/>
        <v>0.44</v>
      </c>
      <c r="T72" s="4">
        <v>0</v>
      </c>
      <c r="U72" s="5">
        <v>0</v>
      </c>
      <c r="V72" s="4">
        <f t="shared" si="13"/>
        <v>0.44</v>
      </c>
      <c r="W72" s="28">
        <v>0</v>
      </c>
      <c r="X72" s="28">
        <v>1.6800000000000002</v>
      </c>
      <c r="Y72" s="4">
        <f t="shared" si="14"/>
        <v>1.2400000000000002</v>
      </c>
      <c r="Z72" s="4">
        <f t="shared" si="15"/>
        <v>1.2400000000000002</v>
      </c>
      <c r="AA72" s="28" t="s">
        <v>264</v>
      </c>
    </row>
    <row r="73" spans="1:27" ht="15" customHeight="1" hidden="1">
      <c r="A73" s="32"/>
      <c r="B73" s="2" t="s">
        <v>100</v>
      </c>
      <c r="C73" s="28" t="s">
        <v>101</v>
      </c>
      <c r="D73" s="28">
        <v>4.1</v>
      </c>
      <c r="E73" s="26">
        <v>0.24</v>
      </c>
      <c r="F73" s="4">
        <v>0</v>
      </c>
      <c r="G73" s="5">
        <v>0</v>
      </c>
      <c r="H73" s="26">
        <f t="shared" si="9"/>
        <v>0.24</v>
      </c>
      <c r="I73" s="8">
        <v>0</v>
      </c>
      <c r="J73" s="26">
        <f>1.6*1.05</f>
        <v>1.6800000000000002</v>
      </c>
      <c r="K73" s="26">
        <f t="shared" si="10"/>
        <v>1.4400000000000002</v>
      </c>
      <c r="L73" s="26">
        <f t="shared" si="11"/>
        <v>1.4400000000000002</v>
      </c>
      <c r="M73" s="28" t="s">
        <v>264</v>
      </c>
      <c r="O73" s="9"/>
      <c r="P73" s="2" t="s">
        <v>100</v>
      </c>
      <c r="Q73" s="28" t="s">
        <v>101</v>
      </c>
      <c r="R73" s="28"/>
      <c r="S73" s="26">
        <f t="shared" si="17"/>
        <v>0.24</v>
      </c>
      <c r="T73" s="4">
        <v>0</v>
      </c>
      <c r="U73" s="5">
        <v>0</v>
      </c>
      <c r="V73" s="4">
        <f t="shared" si="13"/>
        <v>0.24</v>
      </c>
      <c r="W73" s="28">
        <v>0</v>
      </c>
      <c r="X73" s="28">
        <v>1.6800000000000002</v>
      </c>
      <c r="Y73" s="4">
        <f t="shared" si="14"/>
        <v>1.4400000000000002</v>
      </c>
      <c r="Z73" s="4">
        <f t="shared" si="15"/>
        <v>1.4400000000000002</v>
      </c>
      <c r="AA73" s="28" t="s">
        <v>264</v>
      </c>
    </row>
    <row r="74" spans="1:27" ht="15" customHeight="1" hidden="1">
      <c r="A74" s="32"/>
      <c r="B74" s="2" t="s">
        <v>102</v>
      </c>
      <c r="C74" s="28" t="s">
        <v>103</v>
      </c>
      <c r="D74" s="28">
        <v>6.5</v>
      </c>
      <c r="E74" s="26">
        <v>1.27</v>
      </c>
      <c r="F74" s="4">
        <v>0</v>
      </c>
      <c r="G74" s="5">
        <v>0</v>
      </c>
      <c r="H74" s="26">
        <f t="shared" si="9"/>
        <v>1.27</v>
      </c>
      <c r="I74" s="8">
        <v>0</v>
      </c>
      <c r="J74" s="26">
        <f>2.5*1.05</f>
        <v>2.625</v>
      </c>
      <c r="K74" s="26">
        <f t="shared" si="10"/>
        <v>1.355</v>
      </c>
      <c r="L74" s="26">
        <f t="shared" si="11"/>
        <v>1.355</v>
      </c>
      <c r="M74" s="28" t="s">
        <v>264</v>
      </c>
      <c r="O74" s="9"/>
      <c r="P74" s="2" t="s">
        <v>102</v>
      </c>
      <c r="Q74" s="28" t="s">
        <v>103</v>
      </c>
      <c r="R74" s="28"/>
      <c r="S74" s="26">
        <f t="shared" si="17"/>
        <v>1.27</v>
      </c>
      <c r="T74" s="4">
        <v>0</v>
      </c>
      <c r="U74" s="5">
        <v>0</v>
      </c>
      <c r="V74" s="4">
        <f t="shared" si="13"/>
        <v>1.27</v>
      </c>
      <c r="W74" s="28">
        <v>0</v>
      </c>
      <c r="X74" s="28">
        <v>2.625</v>
      </c>
      <c r="Y74" s="4">
        <f t="shared" si="14"/>
        <v>1.355</v>
      </c>
      <c r="Z74" s="4">
        <f t="shared" si="15"/>
        <v>1.355</v>
      </c>
      <c r="AA74" s="28" t="s">
        <v>264</v>
      </c>
    </row>
    <row r="75" spans="1:27" ht="15" customHeight="1" hidden="1">
      <c r="A75" s="32"/>
      <c r="B75" s="2" t="s">
        <v>104</v>
      </c>
      <c r="C75" s="28" t="s">
        <v>71</v>
      </c>
      <c r="D75" s="28">
        <v>8</v>
      </c>
      <c r="E75" s="26">
        <v>3.76</v>
      </c>
      <c r="F75" s="4">
        <v>3</v>
      </c>
      <c r="G75" s="5">
        <v>70</v>
      </c>
      <c r="H75" s="26">
        <f t="shared" si="9"/>
        <v>0.7599999999999998</v>
      </c>
      <c r="I75" s="8">
        <v>0</v>
      </c>
      <c r="J75" s="26">
        <f>4*1.05</f>
        <v>4.2</v>
      </c>
      <c r="K75" s="26">
        <f t="shared" si="10"/>
        <v>3.4400000000000004</v>
      </c>
      <c r="L75" s="26">
        <f t="shared" si="11"/>
        <v>3.4400000000000004</v>
      </c>
      <c r="M75" s="28" t="s">
        <v>264</v>
      </c>
      <c r="O75" s="9"/>
      <c r="P75" s="2" t="s">
        <v>104</v>
      </c>
      <c r="Q75" s="28" t="s">
        <v>71</v>
      </c>
      <c r="R75" s="28">
        <v>0.026</v>
      </c>
      <c r="S75" s="26">
        <f t="shared" si="17"/>
        <v>3.7859999999999996</v>
      </c>
      <c r="T75" s="4">
        <v>3</v>
      </c>
      <c r="U75" s="5">
        <v>70</v>
      </c>
      <c r="V75" s="4">
        <f t="shared" si="13"/>
        <v>0.7859999999999996</v>
      </c>
      <c r="W75" s="28">
        <v>0</v>
      </c>
      <c r="X75" s="28">
        <v>4.2</v>
      </c>
      <c r="Y75" s="4">
        <f t="shared" si="14"/>
        <v>3.4140000000000006</v>
      </c>
      <c r="Z75" s="4">
        <f t="shared" si="15"/>
        <v>3.4140000000000006</v>
      </c>
      <c r="AA75" s="28" t="s">
        <v>264</v>
      </c>
    </row>
    <row r="76" spans="1:27" ht="15" customHeight="1" hidden="1">
      <c r="A76" s="32"/>
      <c r="B76" s="2" t="s">
        <v>105</v>
      </c>
      <c r="C76" s="28" t="s">
        <v>106</v>
      </c>
      <c r="D76" s="28">
        <v>5.7</v>
      </c>
      <c r="E76" s="26">
        <v>0.66</v>
      </c>
      <c r="F76" s="4">
        <v>1.1</v>
      </c>
      <c r="G76" s="5">
        <v>70</v>
      </c>
      <c r="H76" s="26">
        <f t="shared" si="9"/>
        <v>-0.44000000000000006</v>
      </c>
      <c r="I76" s="8">
        <v>0</v>
      </c>
      <c r="J76" s="26">
        <f>2.5*1.05</f>
        <v>2.625</v>
      </c>
      <c r="K76" s="26">
        <f t="shared" si="10"/>
        <v>3.065</v>
      </c>
      <c r="L76" s="26">
        <f t="shared" si="11"/>
        <v>3.065</v>
      </c>
      <c r="M76" s="28" t="s">
        <v>264</v>
      </c>
      <c r="O76" s="9"/>
      <c r="P76" s="2" t="s">
        <v>105</v>
      </c>
      <c r="Q76" s="28" t="s">
        <v>106</v>
      </c>
      <c r="R76" s="28"/>
      <c r="S76" s="26">
        <f t="shared" si="17"/>
        <v>0.66</v>
      </c>
      <c r="T76" s="4">
        <v>1.1</v>
      </c>
      <c r="U76" s="5">
        <v>70</v>
      </c>
      <c r="V76" s="4">
        <f t="shared" si="13"/>
        <v>-0.44000000000000006</v>
      </c>
      <c r="W76" s="28">
        <v>0</v>
      </c>
      <c r="X76" s="28">
        <v>2.625</v>
      </c>
      <c r="Y76" s="4">
        <f t="shared" si="14"/>
        <v>3.065</v>
      </c>
      <c r="Z76" s="4">
        <f t="shared" si="15"/>
        <v>3.065</v>
      </c>
      <c r="AA76" s="28" t="s">
        <v>264</v>
      </c>
    </row>
    <row r="77" spans="1:27" ht="15" hidden="1">
      <c r="A77" s="32"/>
      <c r="B77" s="2" t="s">
        <v>107</v>
      </c>
      <c r="C77" s="28" t="s">
        <v>71</v>
      </c>
      <c r="D77" s="28">
        <v>8</v>
      </c>
      <c r="E77" s="26">
        <v>1.3</v>
      </c>
      <c r="F77" s="4">
        <v>1.2</v>
      </c>
      <c r="G77" s="5">
        <v>70</v>
      </c>
      <c r="H77" s="26">
        <f t="shared" si="9"/>
        <v>0.10000000000000009</v>
      </c>
      <c r="I77" s="8">
        <v>0</v>
      </c>
      <c r="J77" s="26">
        <f>4*1.05</f>
        <v>4.2</v>
      </c>
      <c r="K77" s="26">
        <f t="shared" si="10"/>
        <v>4.1</v>
      </c>
      <c r="L77" s="26">
        <f t="shared" si="11"/>
        <v>4.1</v>
      </c>
      <c r="M77" s="28" t="s">
        <v>264</v>
      </c>
      <c r="O77" s="9"/>
      <c r="P77" s="2" t="s">
        <v>107</v>
      </c>
      <c r="Q77" s="28" t="s">
        <v>71</v>
      </c>
      <c r="R77" s="28"/>
      <c r="S77" s="26">
        <f t="shared" si="17"/>
        <v>1.3</v>
      </c>
      <c r="T77" s="4">
        <v>1.2</v>
      </c>
      <c r="U77" s="5">
        <v>70</v>
      </c>
      <c r="V77" s="4">
        <f t="shared" si="13"/>
        <v>0.10000000000000009</v>
      </c>
      <c r="W77" s="28">
        <v>0</v>
      </c>
      <c r="X77" s="28">
        <v>4.2</v>
      </c>
      <c r="Y77" s="4">
        <f t="shared" si="14"/>
        <v>4.1</v>
      </c>
      <c r="Z77" s="4">
        <f t="shared" si="15"/>
        <v>4.1</v>
      </c>
      <c r="AA77" s="28" t="s">
        <v>264</v>
      </c>
    </row>
    <row r="78" spans="1:27" ht="15" customHeight="1" hidden="1">
      <c r="A78" s="32"/>
      <c r="B78" s="2" t="s">
        <v>108</v>
      </c>
      <c r="C78" s="28" t="s">
        <v>71</v>
      </c>
      <c r="D78" s="28">
        <v>8</v>
      </c>
      <c r="E78" s="26">
        <v>0.92</v>
      </c>
      <c r="F78" s="4">
        <v>0.8</v>
      </c>
      <c r="G78" s="5">
        <v>45</v>
      </c>
      <c r="H78" s="26">
        <f t="shared" si="9"/>
        <v>0.12</v>
      </c>
      <c r="I78" s="8">
        <v>0</v>
      </c>
      <c r="J78" s="26">
        <f>4*1.05</f>
        <v>4.2</v>
      </c>
      <c r="K78" s="26">
        <f t="shared" si="10"/>
        <v>4.08</v>
      </c>
      <c r="L78" s="26">
        <f t="shared" si="11"/>
        <v>4.08</v>
      </c>
      <c r="M78" s="28" t="s">
        <v>264</v>
      </c>
      <c r="O78" s="9"/>
      <c r="P78" s="2" t="s">
        <v>108</v>
      </c>
      <c r="Q78" s="28" t="s">
        <v>71</v>
      </c>
      <c r="R78" s="28"/>
      <c r="S78" s="26">
        <f t="shared" si="17"/>
        <v>0.92</v>
      </c>
      <c r="T78" s="4">
        <v>0.8</v>
      </c>
      <c r="U78" s="5">
        <v>45</v>
      </c>
      <c r="V78" s="4">
        <f t="shared" si="13"/>
        <v>0.12</v>
      </c>
      <c r="W78" s="28">
        <v>0</v>
      </c>
      <c r="X78" s="28">
        <v>4.2</v>
      </c>
      <c r="Y78" s="4">
        <f t="shared" si="14"/>
        <v>4.08</v>
      </c>
      <c r="Z78" s="4">
        <f t="shared" si="15"/>
        <v>4.08</v>
      </c>
      <c r="AA78" s="28" t="s">
        <v>264</v>
      </c>
    </row>
    <row r="79" spans="1:27" ht="15" customHeight="1" hidden="1">
      <c r="A79" s="32"/>
      <c r="B79" s="2" t="s">
        <v>109</v>
      </c>
      <c r="C79" s="28" t="s">
        <v>47</v>
      </c>
      <c r="D79" s="28">
        <v>5</v>
      </c>
      <c r="E79" s="26">
        <v>1.55</v>
      </c>
      <c r="F79" s="4">
        <v>1.5</v>
      </c>
      <c r="G79" s="5">
        <v>110</v>
      </c>
      <c r="H79" s="26">
        <f t="shared" si="9"/>
        <v>0.050000000000000044</v>
      </c>
      <c r="I79" s="8">
        <v>0</v>
      </c>
      <c r="J79" s="26">
        <f>2.5*1.05</f>
        <v>2.625</v>
      </c>
      <c r="K79" s="26">
        <f t="shared" si="10"/>
        <v>2.575</v>
      </c>
      <c r="L79" s="26">
        <f t="shared" si="11"/>
        <v>2.575</v>
      </c>
      <c r="M79" s="28" t="s">
        <v>264</v>
      </c>
      <c r="O79" s="9"/>
      <c r="P79" s="2" t="s">
        <v>109</v>
      </c>
      <c r="Q79" s="28" t="s">
        <v>47</v>
      </c>
      <c r="R79" s="28">
        <v>0.007</v>
      </c>
      <c r="S79" s="26">
        <f t="shared" si="17"/>
        <v>1.557</v>
      </c>
      <c r="T79" s="4">
        <v>1.5</v>
      </c>
      <c r="U79" s="5">
        <v>110</v>
      </c>
      <c r="V79" s="4">
        <f t="shared" si="13"/>
        <v>0.05699999999999994</v>
      </c>
      <c r="W79" s="28">
        <v>0</v>
      </c>
      <c r="X79" s="28">
        <v>2.625</v>
      </c>
      <c r="Y79" s="4">
        <f t="shared" si="14"/>
        <v>2.568</v>
      </c>
      <c r="Z79" s="4">
        <f t="shared" si="15"/>
        <v>2.568</v>
      </c>
      <c r="AA79" s="28" t="s">
        <v>264</v>
      </c>
    </row>
    <row r="80" spans="1:27" ht="15" customHeight="1" hidden="1">
      <c r="A80" s="32"/>
      <c r="B80" s="2" t="s">
        <v>110</v>
      </c>
      <c r="C80" s="28" t="s">
        <v>47</v>
      </c>
      <c r="D80" s="28">
        <v>5</v>
      </c>
      <c r="E80" s="26">
        <v>0.79</v>
      </c>
      <c r="F80" s="4">
        <v>0</v>
      </c>
      <c r="G80" s="5">
        <v>0</v>
      </c>
      <c r="H80" s="26">
        <f t="shared" si="9"/>
        <v>0.79</v>
      </c>
      <c r="I80" s="8">
        <v>0</v>
      </c>
      <c r="J80" s="26">
        <f>2.5*1.05</f>
        <v>2.625</v>
      </c>
      <c r="K80" s="26">
        <f t="shared" si="10"/>
        <v>1.835</v>
      </c>
      <c r="L80" s="26">
        <f t="shared" si="11"/>
        <v>1.835</v>
      </c>
      <c r="M80" s="28" t="s">
        <v>264</v>
      </c>
      <c r="O80" s="9"/>
      <c r="P80" s="2" t="s">
        <v>110</v>
      </c>
      <c r="Q80" s="28" t="s">
        <v>47</v>
      </c>
      <c r="R80" s="28">
        <v>1.07</v>
      </c>
      <c r="S80" s="26">
        <f t="shared" si="17"/>
        <v>1.86</v>
      </c>
      <c r="T80" s="4">
        <v>0</v>
      </c>
      <c r="U80" s="5">
        <v>0</v>
      </c>
      <c r="V80" s="4">
        <f t="shared" si="13"/>
        <v>1.86</v>
      </c>
      <c r="W80" s="28">
        <v>0</v>
      </c>
      <c r="X80" s="28">
        <v>2.625</v>
      </c>
      <c r="Y80" s="4">
        <f t="shared" si="14"/>
        <v>0.7649999999999999</v>
      </c>
      <c r="Z80" s="4">
        <f t="shared" si="15"/>
        <v>0.7649999999999999</v>
      </c>
      <c r="AA80" s="28" t="s">
        <v>264</v>
      </c>
    </row>
    <row r="81" spans="1:27" ht="15" customHeight="1" hidden="1">
      <c r="A81" s="32"/>
      <c r="B81" s="2" t="s">
        <v>111</v>
      </c>
      <c r="C81" s="28" t="s">
        <v>71</v>
      </c>
      <c r="D81" s="28">
        <v>8</v>
      </c>
      <c r="E81" s="26">
        <v>0.45</v>
      </c>
      <c r="F81" s="4">
        <v>0.8</v>
      </c>
      <c r="G81" s="5">
        <v>50</v>
      </c>
      <c r="H81" s="26">
        <f t="shared" si="9"/>
        <v>-0.35000000000000003</v>
      </c>
      <c r="I81" s="8">
        <v>0</v>
      </c>
      <c r="J81" s="26">
        <f>4*1.05</f>
        <v>4.2</v>
      </c>
      <c r="K81" s="26">
        <f t="shared" si="10"/>
        <v>4.55</v>
      </c>
      <c r="L81" s="26">
        <f t="shared" si="11"/>
        <v>4.55</v>
      </c>
      <c r="M81" s="28" t="s">
        <v>264</v>
      </c>
      <c r="O81" s="9"/>
      <c r="P81" s="2" t="s">
        <v>111</v>
      </c>
      <c r="Q81" s="28" t="s">
        <v>71</v>
      </c>
      <c r="R81" s="28"/>
      <c r="S81" s="26">
        <f t="shared" si="17"/>
        <v>0.45</v>
      </c>
      <c r="T81" s="4">
        <v>0.8</v>
      </c>
      <c r="U81" s="5">
        <v>50</v>
      </c>
      <c r="V81" s="4">
        <f t="shared" si="13"/>
        <v>-0.35000000000000003</v>
      </c>
      <c r="W81" s="28">
        <v>0</v>
      </c>
      <c r="X81" s="28">
        <v>4.2</v>
      </c>
      <c r="Y81" s="4">
        <f t="shared" si="14"/>
        <v>4.55</v>
      </c>
      <c r="Z81" s="4">
        <f t="shared" si="15"/>
        <v>4.55</v>
      </c>
      <c r="AA81" s="28" t="s">
        <v>264</v>
      </c>
    </row>
    <row r="82" spans="1:27" ht="15" customHeight="1" hidden="1">
      <c r="A82" s="32"/>
      <c r="B82" s="2" t="s">
        <v>112</v>
      </c>
      <c r="C82" s="28" t="s">
        <v>85</v>
      </c>
      <c r="D82" s="28">
        <v>12.6</v>
      </c>
      <c r="E82" s="26">
        <v>0.36</v>
      </c>
      <c r="F82" s="4">
        <v>0</v>
      </c>
      <c r="G82" s="5">
        <v>0</v>
      </c>
      <c r="H82" s="26">
        <f t="shared" si="9"/>
        <v>0.36</v>
      </c>
      <c r="I82" s="8">
        <v>0</v>
      </c>
      <c r="J82" s="26">
        <f>6.3*1.05</f>
        <v>6.615</v>
      </c>
      <c r="K82" s="26">
        <f t="shared" si="10"/>
        <v>6.255</v>
      </c>
      <c r="L82" s="26">
        <f t="shared" si="11"/>
        <v>6.255</v>
      </c>
      <c r="M82" s="28" t="s">
        <v>264</v>
      </c>
      <c r="O82" s="9"/>
      <c r="P82" s="2" t="s">
        <v>112</v>
      </c>
      <c r="Q82" s="28" t="s">
        <v>85</v>
      </c>
      <c r="R82" s="28"/>
      <c r="S82" s="26">
        <f t="shared" si="17"/>
        <v>0.36</v>
      </c>
      <c r="T82" s="4">
        <v>0</v>
      </c>
      <c r="U82" s="5">
        <v>0</v>
      </c>
      <c r="V82" s="4">
        <f t="shared" si="13"/>
        <v>0.36</v>
      </c>
      <c r="W82" s="28">
        <v>0</v>
      </c>
      <c r="X82" s="28">
        <v>6.62</v>
      </c>
      <c r="Y82" s="4">
        <f t="shared" si="14"/>
        <v>6.26</v>
      </c>
      <c r="Z82" s="4">
        <f t="shared" si="15"/>
        <v>6.26</v>
      </c>
      <c r="AA82" s="28" t="s">
        <v>264</v>
      </c>
    </row>
    <row r="83" spans="1:27" ht="15" customHeight="1" hidden="1">
      <c r="A83" s="32"/>
      <c r="B83" s="2" t="s">
        <v>113</v>
      </c>
      <c r="C83" s="28" t="s">
        <v>47</v>
      </c>
      <c r="D83" s="28">
        <v>5</v>
      </c>
      <c r="E83" s="26">
        <v>2.02</v>
      </c>
      <c r="F83" s="4">
        <v>0</v>
      </c>
      <c r="G83" s="5">
        <v>0</v>
      </c>
      <c r="H83" s="26">
        <f t="shared" si="9"/>
        <v>2.02</v>
      </c>
      <c r="I83" s="8">
        <v>0</v>
      </c>
      <c r="J83" s="26">
        <f>2.5*1.05</f>
        <v>2.625</v>
      </c>
      <c r="K83" s="26">
        <f t="shared" si="10"/>
        <v>0.605</v>
      </c>
      <c r="L83" s="26">
        <f t="shared" si="11"/>
        <v>0.605</v>
      </c>
      <c r="M83" s="28" t="s">
        <v>264</v>
      </c>
      <c r="O83" s="9"/>
      <c r="P83" s="2" t="s">
        <v>113</v>
      </c>
      <c r="Q83" s="28" t="s">
        <v>47</v>
      </c>
      <c r="R83" s="28">
        <v>0.015</v>
      </c>
      <c r="S83" s="26">
        <f t="shared" si="17"/>
        <v>2.035</v>
      </c>
      <c r="T83" s="4">
        <v>0</v>
      </c>
      <c r="U83" s="5">
        <v>0</v>
      </c>
      <c r="V83" s="4">
        <f t="shared" si="13"/>
        <v>2.035</v>
      </c>
      <c r="W83" s="28">
        <v>0</v>
      </c>
      <c r="X83" s="28">
        <v>2.625</v>
      </c>
      <c r="Y83" s="4">
        <f t="shared" si="14"/>
        <v>0.5899999999999999</v>
      </c>
      <c r="Z83" s="4">
        <f t="shared" si="15"/>
        <v>0.5899999999999999</v>
      </c>
      <c r="AA83" s="28" t="s">
        <v>264</v>
      </c>
    </row>
    <row r="84" spans="1:27" ht="15" customHeight="1" hidden="1">
      <c r="A84" s="32"/>
      <c r="B84" s="2" t="s">
        <v>114</v>
      </c>
      <c r="C84" s="28" t="s">
        <v>47</v>
      </c>
      <c r="D84" s="28">
        <v>5</v>
      </c>
      <c r="E84" s="26">
        <v>0.18</v>
      </c>
      <c r="F84" s="4">
        <v>0</v>
      </c>
      <c r="G84" s="5">
        <v>0</v>
      </c>
      <c r="H84" s="26">
        <f t="shared" si="9"/>
        <v>0.18</v>
      </c>
      <c r="I84" s="8">
        <v>0</v>
      </c>
      <c r="J84" s="26">
        <f>2.5*1.05</f>
        <v>2.625</v>
      </c>
      <c r="K84" s="26">
        <f t="shared" si="10"/>
        <v>2.445</v>
      </c>
      <c r="L84" s="26">
        <f t="shared" si="11"/>
        <v>2.445</v>
      </c>
      <c r="M84" s="28" t="s">
        <v>264</v>
      </c>
      <c r="O84" s="9"/>
      <c r="P84" s="2" t="s">
        <v>114</v>
      </c>
      <c r="Q84" s="28" t="s">
        <v>47</v>
      </c>
      <c r="R84" s="28">
        <v>0.007</v>
      </c>
      <c r="S84" s="26">
        <f t="shared" si="17"/>
        <v>0.187</v>
      </c>
      <c r="T84" s="4">
        <v>0</v>
      </c>
      <c r="U84" s="5">
        <v>0</v>
      </c>
      <c r="V84" s="4">
        <f t="shared" si="13"/>
        <v>0.187</v>
      </c>
      <c r="W84" s="28">
        <v>0</v>
      </c>
      <c r="X84" s="28">
        <v>2.625</v>
      </c>
      <c r="Y84" s="4">
        <f t="shared" si="14"/>
        <v>2.438</v>
      </c>
      <c r="Z84" s="4">
        <f t="shared" si="15"/>
        <v>2.438</v>
      </c>
      <c r="AA84" s="28" t="s">
        <v>264</v>
      </c>
    </row>
    <row r="85" spans="1:27" ht="15" customHeight="1" hidden="1">
      <c r="A85" s="32"/>
      <c r="B85" s="2" t="s">
        <v>115</v>
      </c>
      <c r="C85" s="28" t="s">
        <v>116</v>
      </c>
      <c r="D85" s="28">
        <v>9.5</v>
      </c>
      <c r="E85" s="26">
        <v>0.48</v>
      </c>
      <c r="F85" s="4">
        <v>0</v>
      </c>
      <c r="G85" s="5">
        <v>0</v>
      </c>
      <c r="H85" s="26">
        <f t="shared" si="9"/>
        <v>0.48</v>
      </c>
      <c r="I85" s="8">
        <v>0</v>
      </c>
      <c r="J85" s="26">
        <f>3.2*1.05</f>
        <v>3.3600000000000003</v>
      </c>
      <c r="K85" s="26">
        <f t="shared" si="10"/>
        <v>2.8800000000000003</v>
      </c>
      <c r="L85" s="26">
        <f t="shared" si="11"/>
        <v>2.8800000000000003</v>
      </c>
      <c r="M85" s="28" t="s">
        <v>264</v>
      </c>
      <c r="O85" s="9"/>
      <c r="P85" s="2" t="s">
        <v>115</v>
      </c>
      <c r="Q85" s="28" t="s">
        <v>116</v>
      </c>
      <c r="R85" s="28"/>
      <c r="S85" s="26">
        <f t="shared" si="17"/>
        <v>0.48</v>
      </c>
      <c r="T85" s="4">
        <v>0</v>
      </c>
      <c r="U85" s="5">
        <v>0</v>
      </c>
      <c r="V85" s="4">
        <f t="shared" si="13"/>
        <v>0.48</v>
      </c>
      <c r="W85" s="28">
        <v>0</v>
      </c>
      <c r="X85" s="28">
        <v>3.36</v>
      </c>
      <c r="Y85" s="4">
        <f t="shared" si="14"/>
        <v>2.88</v>
      </c>
      <c r="Z85" s="4">
        <f t="shared" si="15"/>
        <v>2.88</v>
      </c>
      <c r="AA85" s="28" t="s">
        <v>264</v>
      </c>
    </row>
    <row r="86" spans="1:27" ht="15" customHeight="1" hidden="1">
      <c r="A86" s="32"/>
      <c r="B86" s="1" t="s">
        <v>117</v>
      </c>
      <c r="C86" s="3" t="s">
        <v>71</v>
      </c>
      <c r="D86" s="3">
        <v>8</v>
      </c>
      <c r="E86" s="26">
        <v>3.51</v>
      </c>
      <c r="F86" s="4">
        <v>1</v>
      </c>
      <c r="G86" s="5">
        <v>120</v>
      </c>
      <c r="H86" s="26">
        <f t="shared" si="9"/>
        <v>2.51</v>
      </c>
      <c r="I86" s="8">
        <v>0</v>
      </c>
      <c r="J86" s="26">
        <f>4*1.05</f>
        <v>4.2</v>
      </c>
      <c r="K86" s="26">
        <f t="shared" si="10"/>
        <v>1.6900000000000004</v>
      </c>
      <c r="L86" s="26">
        <f t="shared" si="11"/>
        <v>1.6900000000000004</v>
      </c>
      <c r="M86" s="28" t="s">
        <v>264</v>
      </c>
      <c r="O86" s="9"/>
      <c r="P86" s="1" t="s">
        <v>117</v>
      </c>
      <c r="Q86" s="3" t="s">
        <v>71</v>
      </c>
      <c r="R86" s="3"/>
      <c r="S86" s="26">
        <f t="shared" si="17"/>
        <v>3.51</v>
      </c>
      <c r="T86" s="4">
        <v>1</v>
      </c>
      <c r="U86" s="5">
        <v>120</v>
      </c>
      <c r="V86" s="4">
        <f t="shared" si="13"/>
        <v>2.51</v>
      </c>
      <c r="W86" s="28">
        <v>0</v>
      </c>
      <c r="X86" s="28">
        <v>4.2</v>
      </c>
      <c r="Y86" s="4">
        <f t="shared" si="14"/>
        <v>1.6900000000000004</v>
      </c>
      <c r="Z86" s="4">
        <f t="shared" si="15"/>
        <v>1.6900000000000004</v>
      </c>
      <c r="AA86" s="28" t="s">
        <v>264</v>
      </c>
    </row>
    <row r="87" spans="1:27" ht="15" customHeight="1" hidden="1">
      <c r="A87" s="32"/>
      <c r="B87" s="1" t="s">
        <v>118</v>
      </c>
      <c r="C87" s="6" t="s">
        <v>47</v>
      </c>
      <c r="D87" s="6">
        <v>5</v>
      </c>
      <c r="E87" s="26">
        <v>1.35</v>
      </c>
      <c r="F87" s="4">
        <v>1</v>
      </c>
      <c r="G87" s="5">
        <v>60</v>
      </c>
      <c r="H87" s="26">
        <f t="shared" si="9"/>
        <v>0.3500000000000001</v>
      </c>
      <c r="I87" s="8">
        <v>0</v>
      </c>
      <c r="J87" s="26">
        <f>2.5*1.05</f>
        <v>2.625</v>
      </c>
      <c r="K87" s="26">
        <f t="shared" si="10"/>
        <v>2.275</v>
      </c>
      <c r="L87" s="26">
        <f t="shared" si="11"/>
        <v>2.275</v>
      </c>
      <c r="M87" s="28" t="s">
        <v>264</v>
      </c>
      <c r="O87" s="9"/>
      <c r="P87" s="1" t="s">
        <v>118</v>
      </c>
      <c r="Q87" s="6" t="s">
        <v>47</v>
      </c>
      <c r="R87" s="6"/>
      <c r="S87" s="26">
        <f t="shared" si="17"/>
        <v>1.35</v>
      </c>
      <c r="T87" s="4">
        <v>1</v>
      </c>
      <c r="U87" s="5">
        <v>60</v>
      </c>
      <c r="V87" s="4">
        <f t="shared" si="13"/>
        <v>0.3500000000000001</v>
      </c>
      <c r="W87" s="28">
        <v>0</v>
      </c>
      <c r="X87" s="28">
        <v>2.625</v>
      </c>
      <c r="Y87" s="4">
        <f t="shared" si="14"/>
        <v>2.275</v>
      </c>
      <c r="Z87" s="4">
        <f t="shared" si="15"/>
        <v>2.275</v>
      </c>
      <c r="AA87" s="28" t="s">
        <v>264</v>
      </c>
    </row>
    <row r="88" spans="1:27" ht="15" hidden="1">
      <c r="A88" s="32"/>
      <c r="B88" s="1" t="s">
        <v>119</v>
      </c>
      <c r="C88" s="6" t="s">
        <v>120</v>
      </c>
      <c r="D88" s="6">
        <v>10.3</v>
      </c>
      <c r="E88" s="26">
        <v>5.61</v>
      </c>
      <c r="F88" s="4">
        <v>2</v>
      </c>
      <c r="G88" s="5">
        <v>120</v>
      </c>
      <c r="H88" s="26">
        <f t="shared" si="9"/>
        <v>3.6100000000000003</v>
      </c>
      <c r="I88" s="8">
        <v>0</v>
      </c>
      <c r="J88" s="26">
        <f>4*1.05</f>
        <v>4.2</v>
      </c>
      <c r="K88" s="26">
        <f t="shared" si="10"/>
        <v>0.5899999999999999</v>
      </c>
      <c r="L88" s="26">
        <f t="shared" si="11"/>
        <v>0.5899999999999999</v>
      </c>
      <c r="M88" s="28" t="s">
        <v>264</v>
      </c>
      <c r="O88" s="9"/>
      <c r="P88" s="1" t="s">
        <v>119</v>
      </c>
      <c r="Q88" s="6" t="s">
        <v>85</v>
      </c>
      <c r="R88" s="6">
        <v>0.61</v>
      </c>
      <c r="S88" s="26">
        <f t="shared" si="17"/>
        <v>6.220000000000001</v>
      </c>
      <c r="T88" s="4">
        <v>2</v>
      </c>
      <c r="U88" s="5">
        <v>120</v>
      </c>
      <c r="V88" s="4">
        <f t="shared" si="13"/>
        <v>4.220000000000001</v>
      </c>
      <c r="W88" s="28">
        <v>0</v>
      </c>
      <c r="X88" s="28">
        <f>6.3*1.05</f>
        <v>6.615</v>
      </c>
      <c r="Y88" s="4">
        <f t="shared" si="14"/>
        <v>2.3949999999999996</v>
      </c>
      <c r="Z88" s="4">
        <f t="shared" si="15"/>
        <v>2.3949999999999996</v>
      </c>
      <c r="AA88" s="28" t="s">
        <v>264</v>
      </c>
    </row>
    <row r="89" spans="1:27" ht="15" hidden="1">
      <c r="A89" s="32"/>
      <c r="B89" s="1" t="s">
        <v>121</v>
      </c>
      <c r="C89" s="6" t="s">
        <v>47</v>
      </c>
      <c r="D89" s="6">
        <v>5</v>
      </c>
      <c r="E89" s="26">
        <v>1.13</v>
      </c>
      <c r="F89" s="4">
        <v>0</v>
      </c>
      <c r="G89" s="5">
        <v>0</v>
      </c>
      <c r="H89" s="26">
        <f t="shared" si="9"/>
        <v>1.13</v>
      </c>
      <c r="I89" s="8">
        <v>0</v>
      </c>
      <c r="J89" s="26">
        <f>2.5*1.05</f>
        <v>2.625</v>
      </c>
      <c r="K89" s="26">
        <f t="shared" si="10"/>
        <v>1.495</v>
      </c>
      <c r="L89" s="26">
        <f t="shared" si="11"/>
        <v>1.495</v>
      </c>
      <c r="M89" s="28" t="s">
        <v>264</v>
      </c>
      <c r="O89" s="9"/>
      <c r="P89" s="1" t="s">
        <v>121</v>
      </c>
      <c r="Q89" s="6" t="s">
        <v>47</v>
      </c>
      <c r="R89" s="6"/>
      <c r="S89" s="26">
        <f t="shared" si="17"/>
        <v>1.13</v>
      </c>
      <c r="T89" s="4">
        <v>0</v>
      </c>
      <c r="U89" s="5">
        <v>0</v>
      </c>
      <c r="V89" s="4">
        <f t="shared" si="13"/>
        <v>1.13</v>
      </c>
      <c r="W89" s="28">
        <v>0</v>
      </c>
      <c r="X89" s="28">
        <v>2.625</v>
      </c>
      <c r="Y89" s="4">
        <f t="shared" si="14"/>
        <v>1.495</v>
      </c>
      <c r="Z89" s="4">
        <f t="shared" si="15"/>
        <v>1.495</v>
      </c>
      <c r="AA89" s="28" t="s">
        <v>264</v>
      </c>
    </row>
    <row r="90" spans="1:27" ht="15" customHeight="1" hidden="1">
      <c r="A90" s="32"/>
      <c r="B90" s="1" t="s">
        <v>122</v>
      </c>
      <c r="C90" s="6" t="s">
        <v>47</v>
      </c>
      <c r="D90" s="6">
        <v>5</v>
      </c>
      <c r="E90" s="26">
        <v>0.52</v>
      </c>
      <c r="F90" s="4">
        <v>0.5</v>
      </c>
      <c r="G90" s="5">
        <v>60</v>
      </c>
      <c r="H90" s="26">
        <f t="shared" si="9"/>
        <v>0.020000000000000018</v>
      </c>
      <c r="I90" s="8">
        <v>0</v>
      </c>
      <c r="J90" s="26">
        <f>2.5*1.05</f>
        <v>2.625</v>
      </c>
      <c r="K90" s="26">
        <f t="shared" si="10"/>
        <v>2.605</v>
      </c>
      <c r="L90" s="26">
        <f t="shared" si="11"/>
        <v>2.605</v>
      </c>
      <c r="M90" s="28" t="s">
        <v>264</v>
      </c>
      <c r="O90" s="9"/>
      <c r="P90" s="1" t="s">
        <v>122</v>
      </c>
      <c r="Q90" s="6" t="s">
        <v>47</v>
      </c>
      <c r="R90" s="6"/>
      <c r="S90" s="26">
        <f t="shared" si="17"/>
        <v>0.52</v>
      </c>
      <c r="T90" s="4">
        <v>0.5</v>
      </c>
      <c r="U90" s="5">
        <v>60</v>
      </c>
      <c r="V90" s="4">
        <f t="shared" si="13"/>
        <v>0.020000000000000018</v>
      </c>
      <c r="W90" s="28">
        <v>0</v>
      </c>
      <c r="X90" s="28">
        <v>2.625</v>
      </c>
      <c r="Y90" s="4">
        <f t="shared" si="14"/>
        <v>2.605</v>
      </c>
      <c r="Z90" s="4">
        <f t="shared" si="15"/>
        <v>2.605</v>
      </c>
      <c r="AA90" s="28" t="s">
        <v>264</v>
      </c>
    </row>
    <row r="91" spans="1:27" ht="15" customHeight="1" hidden="1">
      <c r="A91" s="32"/>
      <c r="B91" s="1" t="s">
        <v>123</v>
      </c>
      <c r="C91" s="6" t="s">
        <v>124</v>
      </c>
      <c r="D91" s="6">
        <v>10.3</v>
      </c>
      <c r="E91" s="26">
        <v>2.02</v>
      </c>
      <c r="F91" s="4">
        <v>1</v>
      </c>
      <c r="G91" s="5">
        <v>120</v>
      </c>
      <c r="H91" s="26">
        <f t="shared" si="9"/>
        <v>1.02</v>
      </c>
      <c r="I91" s="8">
        <v>0</v>
      </c>
      <c r="J91" s="26">
        <f>4*1.05</f>
        <v>4.2</v>
      </c>
      <c r="K91" s="26">
        <f t="shared" si="10"/>
        <v>3.18</v>
      </c>
      <c r="L91" s="26">
        <f t="shared" si="11"/>
        <v>3.18</v>
      </c>
      <c r="M91" s="28" t="s">
        <v>264</v>
      </c>
      <c r="O91" s="9"/>
      <c r="P91" s="1" t="s">
        <v>123</v>
      </c>
      <c r="Q91" s="6" t="s">
        <v>124</v>
      </c>
      <c r="R91" s="6"/>
      <c r="S91" s="26">
        <f t="shared" si="17"/>
        <v>2.02</v>
      </c>
      <c r="T91" s="4">
        <v>1</v>
      </c>
      <c r="U91" s="5">
        <v>120</v>
      </c>
      <c r="V91" s="4">
        <f t="shared" si="13"/>
        <v>1.02</v>
      </c>
      <c r="W91" s="28">
        <v>0</v>
      </c>
      <c r="X91" s="28">
        <v>4.2</v>
      </c>
      <c r="Y91" s="4">
        <f t="shared" si="14"/>
        <v>3.18</v>
      </c>
      <c r="Z91" s="4">
        <f t="shared" si="15"/>
        <v>3.18</v>
      </c>
      <c r="AA91" s="28" t="s">
        <v>264</v>
      </c>
    </row>
    <row r="92" spans="1:27" ht="30" hidden="1">
      <c r="A92" s="32"/>
      <c r="B92" s="1" t="s">
        <v>125</v>
      </c>
      <c r="C92" s="6" t="s">
        <v>47</v>
      </c>
      <c r="D92" s="6">
        <v>5</v>
      </c>
      <c r="E92" s="26">
        <v>2.14</v>
      </c>
      <c r="F92" s="4">
        <v>0.5</v>
      </c>
      <c r="G92" s="5">
        <v>60</v>
      </c>
      <c r="H92" s="26">
        <f t="shared" si="9"/>
        <v>1.6400000000000001</v>
      </c>
      <c r="I92" s="8">
        <v>0</v>
      </c>
      <c r="J92" s="26">
        <f>2.5*1.05</f>
        <v>2.625</v>
      </c>
      <c r="K92" s="26">
        <f t="shared" si="10"/>
        <v>0.9849999999999999</v>
      </c>
      <c r="L92" s="26">
        <f t="shared" si="11"/>
        <v>0.9849999999999999</v>
      </c>
      <c r="M92" s="28" t="s">
        <v>264</v>
      </c>
      <c r="O92" s="9"/>
      <c r="P92" s="1" t="s">
        <v>125</v>
      </c>
      <c r="Q92" s="6" t="s">
        <v>47</v>
      </c>
      <c r="R92" s="6">
        <v>0.021</v>
      </c>
      <c r="S92" s="26">
        <f t="shared" si="17"/>
        <v>2.161</v>
      </c>
      <c r="T92" s="4">
        <v>0.5</v>
      </c>
      <c r="U92" s="5">
        <v>60</v>
      </c>
      <c r="V92" s="4">
        <f t="shared" si="13"/>
        <v>1.661</v>
      </c>
      <c r="W92" s="28">
        <v>0</v>
      </c>
      <c r="X92" s="28">
        <v>2.625</v>
      </c>
      <c r="Y92" s="4">
        <f t="shared" si="14"/>
        <v>0.964</v>
      </c>
      <c r="Z92" s="4">
        <f t="shared" si="15"/>
        <v>0.964</v>
      </c>
      <c r="AA92" s="28" t="s">
        <v>264</v>
      </c>
    </row>
    <row r="93" spans="1:27" ht="15" customHeight="1" hidden="1">
      <c r="A93" s="32"/>
      <c r="B93" s="1" t="s">
        <v>126</v>
      </c>
      <c r="C93" s="3" t="s">
        <v>127</v>
      </c>
      <c r="D93" s="3">
        <v>3.6</v>
      </c>
      <c r="E93" s="26">
        <v>0.45</v>
      </c>
      <c r="F93" s="4">
        <v>0.5</v>
      </c>
      <c r="G93" s="5">
        <v>120</v>
      </c>
      <c r="H93" s="26">
        <f aca="true" t="shared" si="18" ref="H93:H156">E93-F93</f>
        <v>-0.04999999999999999</v>
      </c>
      <c r="I93" s="8">
        <v>0</v>
      </c>
      <c r="J93" s="26">
        <f>1.8*1.05</f>
        <v>1.8900000000000001</v>
      </c>
      <c r="K93" s="26">
        <f aca="true" t="shared" si="19" ref="K93:K156">J93-I93-H93</f>
        <v>1.9400000000000002</v>
      </c>
      <c r="L93" s="26">
        <f aca="true" t="shared" si="20" ref="L93:L156">K93</f>
        <v>1.9400000000000002</v>
      </c>
      <c r="M93" s="28" t="s">
        <v>264</v>
      </c>
      <c r="O93" s="9"/>
      <c r="P93" s="1" t="s">
        <v>126</v>
      </c>
      <c r="Q93" s="3" t="s">
        <v>127</v>
      </c>
      <c r="R93" s="3"/>
      <c r="S93" s="26">
        <f aca="true" t="shared" si="21" ref="S93:S124">R93+E93</f>
        <v>0.45</v>
      </c>
      <c r="T93" s="4">
        <v>0.5</v>
      </c>
      <c r="U93" s="5">
        <v>120</v>
      </c>
      <c r="V93" s="4">
        <f t="shared" si="13"/>
        <v>-0.04999999999999999</v>
      </c>
      <c r="W93" s="28">
        <v>0</v>
      </c>
      <c r="X93" s="28">
        <v>1.89</v>
      </c>
      <c r="Y93" s="4">
        <f t="shared" si="14"/>
        <v>1.94</v>
      </c>
      <c r="Z93" s="4">
        <f t="shared" si="15"/>
        <v>1.94</v>
      </c>
      <c r="AA93" s="28" t="s">
        <v>264</v>
      </c>
    </row>
    <row r="94" spans="1:27" ht="15" customHeight="1" hidden="1">
      <c r="A94" s="32"/>
      <c r="B94" s="1" t="s">
        <v>128</v>
      </c>
      <c r="C94" s="6" t="s">
        <v>129</v>
      </c>
      <c r="D94" s="6">
        <v>3.2</v>
      </c>
      <c r="E94" s="26">
        <v>1.95</v>
      </c>
      <c r="F94" s="4">
        <v>0.5</v>
      </c>
      <c r="G94" s="5">
        <v>60</v>
      </c>
      <c r="H94" s="26">
        <f t="shared" si="18"/>
        <v>1.45</v>
      </c>
      <c r="I94" s="8">
        <v>0</v>
      </c>
      <c r="J94" s="26">
        <f>1.6*1.05</f>
        <v>1.6800000000000002</v>
      </c>
      <c r="K94" s="26">
        <f t="shared" si="19"/>
        <v>0.2300000000000002</v>
      </c>
      <c r="L94" s="26">
        <f t="shared" si="20"/>
        <v>0.2300000000000002</v>
      </c>
      <c r="M94" s="28" t="s">
        <v>264</v>
      </c>
      <c r="O94" s="9"/>
      <c r="P94" s="1" t="s">
        <v>128</v>
      </c>
      <c r="Q94" s="6" t="s">
        <v>129</v>
      </c>
      <c r="R94" s="6">
        <v>0.177</v>
      </c>
      <c r="S94" s="26">
        <f t="shared" si="21"/>
        <v>2.127</v>
      </c>
      <c r="T94" s="4">
        <v>0.5</v>
      </c>
      <c r="U94" s="5">
        <v>60</v>
      </c>
      <c r="V94" s="4">
        <f t="shared" si="13"/>
        <v>1.6269999999999998</v>
      </c>
      <c r="W94" s="28">
        <v>0</v>
      </c>
      <c r="X94" s="28">
        <v>1.6800000000000002</v>
      </c>
      <c r="Y94" s="4">
        <f t="shared" si="14"/>
        <v>0.05300000000000038</v>
      </c>
      <c r="Z94" s="4">
        <f t="shared" si="15"/>
        <v>0.05300000000000038</v>
      </c>
      <c r="AA94" s="28" t="s">
        <v>264</v>
      </c>
    </row>
    <row r="95" spans="1:27" ht="15" customHeight="1" hidden="1">
      <c r="A95" s="32"/>
      <c r="B95" s="1" t="s">
        <v>130</v>
      </c>
      <c r="C95" s="6" t="s">
        <v>47</v>
      </c>
      <c r="D95" s="6">
        <v>5</v>
      </c>
      <c r="E95" s="26">
        <v>0.44</v>
      </c>
      <c r="F95" s="4">
        <v>0.5</v>
      </c>
      <c r="G95" s="5">
        <v>60</v>
      </c>
      <c r="H95" s="26">
        <f t="shared" si="18"/>
        <v>-0.06</v>
      </c>
      <c r="I95" s="8">
        <v>0</v>
      </c>
      <c r="J95" s="26">
        <f>2.5*1.05</f>
        <v>2.625</v>
      </c>
      <c r="K95" s="26">
        <f t="shared" si="19"/>
        <v>2.685</v>
      </c>
      <c r="L95" s="26">
        <f t="shared" si="20"/>
        <v>2.685</v>
      </c>
      <c r="M95" s="28" t="s">
        <v>264</v>
      </c>
      <c r="O95" s="9"/>
      <c r="P95" s="1" t="s">
        <v>130</v>
      </c>
      <c r="Q95" s="6" t="s">
        <v>47</v>
      </c>
      <c r="R95" s="6"/>
      <c r="S95" s="26">
        <f t="shared" si="21"/>
        <v>0.44</v>
      </c>
      <c r="T95" s="4">
        <v>0.5</v>
      </c>
      <c r="U95" s="5">
        <v>60</v>
      </c>
      <c r="V95" s="4">
        <f aca="true" t="shared" si="22" ref="V95:V158">S95-T95</f>
        <v>-0.06</v>
      </c>
      <c r="W95" s="28">
        <v>0</v>
      </c>
      <c r="X95" s="28">
        <v>2.625</v>
      </c>
      <c r="Y95" s="4">
        <f aca="true" t="shared" si="23" ref="Y95:Y158">X95-W95-V95</f>
        <v>2.685</v>
      </c>
      <c r="Z95" s="4">
        <f aca="true" t="shared" si="24" ref="Z95:Z158">Y95</f>
        <v>2.685</v>
      </c>
      <c r="AA95" s="28" t="s">
        <v>264</v>
      </c>
    </row>
    <row r="96" spans="1:27" ht="15" customHeight="1" hidden="1">
      <c r="A96" s="32"/>
      <c r="B96" s="1" t="s">
        <v>131</v>
      </c>
      <c r="C96" s="6" t="s">
        <v>129</v>
      </c>
      <c r="D96" s="6">
        <v>3.2</v>
      </c>
      <c r="E96" s="26">
        <v>0.37</v>
      </c>
      <c r="F96" s="4">
        <v>0.5</v>
      </c>
      <c r="G96" s="5">
        <v>60</v>
      </c>
      <c r="H96" s="26">
        <f t="shared" si="18"/>
        <v>-0.13</v>
      </c>
      <c r="I96" s="8">
        <v>0</v>
      </c>
      <c r="J96" s="26">
        <v>1.68</v>
      </c>
      <c r="K96" s="26">
        <f t="shared" si="19"/>
        <v>1.81</v>
      </c>
      <c r="L96" s="26">
        <f t="shared" si="20"/>
        <v>1.81</v>
      </c>
      <c r="M96" s="28" t="s">
        <v>264</v>
      </c>
      <c r="O96" s="9"/>
      <c r="P96" s="1" t="s">
        <v>131</v>
      </c>
      <c r="Q96" s="6" t="s">
        <v>129</v>
      </c>
      <c r="R96" s="6">
        <v>0.015</v>
      </c>
      <c r="S96" s="26">
        <f t="shared" si="21"/>
        <v>0.385</v>
      </c>
      <c r="T96" s="4">
        <v>0.5</v>
      </c>
      <c r="U96" s="5">
        <v>60</v>
      </c>
      <c r="V96" s="4">
        <f t="shared" si="22"/>
        <v>-0.11499999999999999</v>
      </c>
      <c r="W96" s="28">
        <v>0</v>
      </c>
      <c r="X96" s="28">
        <v>1.68</v>
      </c>
      <c r="Y96" s="4">
        <f t="shared" si="23"/>
        <v>1.795</v>
      </c>
      <c r="Z96" s="4">
        <f t="shared" si="24"/>
        <v>1.795</v>
      </c>
      <c r="AA96" s="28" t="s">
        <v>264</v>
      </c>
    </row>
    <row r="97" spans="1:27" ht="15" customHeight="1" hidden="1">
      <c r="A97" s="32"/>
      <c r="B97" s="1" t="s">
        <v>132</v>
      </c>
      <c r="C97" s="6" t="s">
        <v>47</v>
      </c>
      <c r="D97" s="6">
        <v>5</v>
      </c>
      <c r="E97" s="26">
        <v>0.29</v>
      </c>
      <c r="F97" s="4">
        <v>0</v>
      </c>
      <c r="G97" s="5">
        <v>0</v>
      </c>
      <c r="H97" s="26">
        <f t="shared" si="18"/>
        <v>0.29</v>
      </c>
      <c r="I97" s="8">
        <v>0</v>
      </c>
      <c r="J97" s="26">
        <f>2.5*1.05</f>
        <v>2.625</v>
      </c>
      <c r="K97" s="26">
        <f t="shared" si="19"/>
        <v>2.335</v>
      </c>
      <c r="L97" s="26">
        <f t="shared" si="20"/>
        <v>2.335</v>
      </c>
      <c r="M97" s="28" t="s">
        <v>264</v>
      </c>
      <c r="O97" s="9"/>
      <c r="P97" s="1" t="s">
        <v>132</v>
      </c>
      <c r="Q97" s="6" t="s">
        <v>47</v>
      </c>
      <c r="R97" s="6"/>
      <c r="S97" s="26">
        <f t="shared" si="21"/>
        <v>0.29</v>
      </c>
      <c r="T97" s="4">
        <v>0</v>
      </c>
      <c r="U97" s="5">
        <v>0</v>
      </c>
      <c r="V97" s="4">
        <f t="shared" si="22"/>
        <v>0.29</v>
      </c>
      <c r="W97" s="28">
        <v>0</v>
      </c>
      <c r="X97" s="28">
        <v>2.625</v>
      </c>
      <c r="Y97" s="4">
        <f t="shared" si="23"/>
        <v>2.335</v>
      </c>
      <c r="Z97" s="4">
        <f t="shared" si="24"/>
        <v>2.335</v>
      </c>
      <c r="AA97" s="28" t="s">
        <v>264</v>
      </c>
    </row>
    <row r="98" spans="1:27" ht="15" hidden="1">
      <c r="A98" s="32"/>
      <c r="B98" s="1" t="s">
        <v>133</v>
      </c>
      <c r="C98" s="6" t="s">
        <v>129</v>
      </c>
      <c r="D98" s="6">
        <v>3.2</v>
      </c>
      <c r="E98" s="26">
        <v>0.67</v>
      </c>
      <c r="F98" s="4">
        <v>0</v>
      </c>
      <c r="G98" s="5">
        <v>0</v>
      </c>
      <c r="H98" s="26">
        <f t="shared" si="18"/>
        <v>0.67</v>
      </c>
      <c r="I98" s="8">
        <v>0</v>
      </c>
      <c r="J98" s="26">
        <f>1.6*1.05</f>
        <v>1.6800000000000002</v>
      </c>
      <c r="K98" s="26">
        <f t="shared" si="19"/>
        <v>1.0100000000000002</v>
      </c>
      <c r="L98" s="26">
        <f t="shared" si="20"/>
        <v>1.0100000000000002</v>
      </c>
      <c r="M98" s="28" t="s">
        <v>264</v>
      </c>
      <c r="O98" s="9"/>
      <c r="P98" s="1" t="s">
        <v>133</v>
      </c>
      <c r="Q98" s="6" t="s">
        <v>129</v>
      </c>
      <c r="R98" s="6"/>
      <c r="S98" s="26">
        <f t="shared" si="21"/>
        <v>0.67</v>
      </c>
      <c r="T98" s="4">
        <v>0</v>
      </c>
      <c r="U98" s="5">
        <v>0</v>
      </c>
      <c r="V98" s="4">
        <f t="shared" si="22"/>
        <v>0.67</v>
      </c>
      <c r="W98" s="28">
        <v>0</v>
      </c>
      <c r="X98" s="28">
        <v>1.6800000000000002</v>
      </c>
      <c r="Y98" s="4">
        <f t="shared" si="23"/>
        <v>1.0100000000000002</v>
      </c>
      <c r="Z98" s="4">
        <f t="shared" si="24"/>
        <v>1.0100000000000002</v>
      </c>
      <c r="AA98" s="28" t="s">
        <v>264</v>
      </c>
    </row>
    <row r="99" spans="1:27" ht="15" customHeight="1" hidden="1">
      <c r="A99" s="32"/>
      <c r="B99" s="1" t="s">
        <v>134</v>
      </c>
      <c r="C99" s="6" t="s">
        <v>101</v>
      </c>
      <c r="D99" s="6">
        <v>4.1</v>
      </c>
      <c r="E99" s="26">
        <v>0.58</v>
      </c>
      <c r="F99" s="4">
        <v>0</v>
      </c>
      <c r="G99" s="5">
        <v>0</v>
      </c>
      <c r="H99" s="26">
        <f t="shared" si="18"/>
        <v>0.58</v>
      </c>
      <c r="I99" s="8">
        <v>0</v>
      </c>
      <c r="J99" s="26">
        <f>1.6*1.05</f>
        <v>1.6800000000000002</v>
      </c>
      <c r="K99" s="26">
        <f t="shared" si="19"/>
        <v>1.1</v>
      </c>
      <c r="L99" s="26">
        <f t="shared" si="20"/>
        <v>1.1</v>
      </c>
      <c r="M99" s="28" t="s">
        <v>264</v>
      </c>
      <c r="O99" s="9"/>
      <c r="P99" s="1" t="s">
        <v>134</v>
      </c>
      <c r="Q99" s="6" t="s">
        <v>101</v>
      </c>
      <c r="R99" s="6">
        <v>0.011</v>
      </c>
      <c r="S99" s="26">
        <f t="shared" si="21"/>
        <v>0.591</v>
      </c>
      <c r="T99" s="4">
        <v>0</v>
      </c>
      <c r="U99" s="5">
        <v>0</v>
      </c>
      <c r="V99" s="4">
        <f t="shared" si="22"/>
        <v>0.591</v>
      </c>
      <c r="W99" s="28">
        <v>0</v>
      </c>
      <c r="X99" s="28">
        <v>1.6800000000000002</v>
      </c>
      <c r="Y99" s="4">
        <f t="shared" si="23"/>
        <v>1.0890000000000002</v>
      </c>
      <c r="Z99" s="4">
        <f t="shared" si="24"/>
        <v>1.0890000000000002</v>
      </c>
      <c r="AA99" s="28" t="s">
        <v>264</v>
      </c>
    </row>
    <row r="100" spans="1:27" ht="15" hidden="1">
      <c r="A100" s="32"/>
      <c r="B100" s="1" t="s">
        <v>135</v>
      </c>
      <c r="C100" s="6" t="s">
        <v>47</v>
      </c>
      <c r="D100" s="6">
        <v>5</v>
      </c>
      <c r="E100" s="26">
        <v>0.63</v>
      </c>
      <c r="F100" s="4">
        <v>0</v>
      </c>
      <c r="G100" s="5">
        <v>0</v>
      </c>
      <c r="H100" s="26">
        <f t="shared" si="18"/>
        <v>0.63</v>
      </c>
      <c r="I100" s="8">
        <v>0</v>
      </c>
      <c r="J100" s="26">
        <f aca="true" t="shared" si="25" ref="J100:J113">2.5*1.05</f>
        <v>2.625</v>
      </c>
      <c r="K100" s="26">
        <f t="shared" si="19"/>
        <v>1.995</v>
      </c>
      <c r="L100" s="26">
        <f t="shared" si="20"/>
        <v>1.995</v>
      </c>
      <c r="M100" s="28" t="s">
        <v>264</v>
      </c>
      <c r="O100" s="9"/>
      <c r="P100" s="1" t="s">
        <v>135</v>
      </c>
      <c r="Q100" s="6" t="s">
        <v>47</v>
      </c>
      <c r="R100" s="6"/>
      <c r="S100" s="26">
        <f t="shared" si="21"/>
        <v>0.63</v>
      </c>
      <c r="T100" s="4">
        <v>0</v>
      </c>
      <c r="U100" s="5">
        <v>0</v>
      </c>
      <c r="V100" s="4">
        <f t="shared" si="22"/>
        <v>0.63</v>
      </c>
      <c r="W100" s="28">
        <v>0</v>
      </c>
      <c r="X100" s="28">
        <v>2.625</v>
      </c>
      <c r="Y100" s="4">
        <f t="shared" si="23"/>
        <v>1.995</v>
      </c>
      <c r="Z100" s="4">
        <f t="shared" si="24"/>
        <v>1.995</v>
      </c>
      <c r="AA100" s="28" t="s">
        <v>264</v>
      </c>
    </row>
    <row r="101" spans="1:27" ht="15" customHeight="1" hidden="1">
      <c r="A101" s="32"/>
      <c r="B101" s="1" t="s">
        <v>136</v>
      </c>
      <c r="C101" s="6" t="s">
        <v>47</v>
      </c>
      <c r="D101" s="6">
        <v>5</v>
      </c>
      <c r="E101" s="26">
        <v>1.15</v>
      </c>
      <c r="F101" s="4">
        <v>0.5</v>
      </c>
      <c r="G101" s="5">
        <v>180</v>
      </c>
      <c r="H101" s="26">
        <f t="shared" si="18"/>
        <v>0.6499999999999999</v>
      </c>
      <c r="I101" s="8">
        <v>0</v>
      </c>
      <c r="J101" s="26">
        <f t="shared" si="25"/>
        <v>2.625</v>
      </c>
      <c r="K101" s="26">
        <f t="shared" si="19"/>
        <v>1.975</v>
      </c>
      <c r="L101" s="26">
        <f t="shared" si="20"/>
        <v>1.975</v>
      </c>
      <c r="M101" s="28" t="s">
        <v>264</v>
      </c>
      <c r="O101" s="9"/>
      <c r="P101" s="1" t="s">
        <v>136</v>
      </c>
      <c r="Q101" s="6" t="s">
        <v>47</v>
      </c>
      <c r="R101" s="6"/>
      <c r="S101" s="26">
        <f t="shared" si="21"/>
        <v>1.15</v>
      </c>
      <c r="T101" s="4">
        <v>0.5</v>
      </c>
      <c r="U101" s="5">
        <v>180</v>
      </c>
      <c r="V101" s="4">
        <f t="shared" si="22"/>
        <v>0.6499999999999999</v>
      </c>
      <c r="W101" s="28">
        <v>0</v>
      </c>
      <c r="X101" s="28">
        <v>2.625</v>
      </c>
      <c r="Y101" s="4">
        <f t="shared" si="23"/>
        <v>1.975</v>
      </c>
      <c r="Z101" s="4">
        <f t="shared" si="24"/>
        <v>1.975</v>
      </c>
      <c r="AA101" s="28" t="s">
        <v>264</v>
      </c>
    </row>
    <row r="102" spans="1:27" ht="15" customHeight="1" hidden="1">
      <c r="A102" s="32"/>
      <c r="B102" s="1" t="s">
        <v>137</v>
      </c>
      <c r="C102" s="6" t="s">
        <v>47</v>
      </c>
      <c r="D102" s="6">
        <v>5</v>
      </c>
      <c r="E102" s="26">
        <v>1.3</v>
      </c>
      <c r="F102" s="4">
        <v>0.5</v>
      </c>
      <c r="G102" s="5">
        <v>60</v>
      </c>
      <c r="H102" s="26">
        <f t="shared" si="18"/>
        <v>0.8</v>
      </c>
      <c r="I102" s="8">
        <v>0</v>
      </c>
      <c r="J102" s="26">
        <f t="shared" si="25"/>
        <v>2.625</v>
      </c>
      <c r="K102" s="26">
        <f t="shared" si="19"/>
        <v>1.825</v>
      </c>
      <c r="L102" s="26">
        <f t="shared" si="20"/>
        <v>1.825</v>
      </c>
      <c r="M102" s="28" t="s">
        <v>264</v>
      </c>
      <c r="O102" s="9"/>
      <c r="P102" s="1" t="s">
        <v>137</v>
      </c>
      <c r="Q102" s="6" t="s">
        <v>47</v>
      </c>
      <c r="R102" s="6"/>
      <c r="S102" s="26">
        <f t="shared" si="21"/>
        <v>1.3</v>
      </c>
      <c r="T102" s="4">
        <v>0.5</v>
      </c>
      <c r="U102" s="5">
        <v>60</v>
      </c>
      <c r="V102" s="4">
        <f t="shared" si="22"/>
        <v>0.8</v>
      </c>
      <c r="W102" s="28">
        <v>0</v>
      </c>
      <c r="X102" s="28">
        <v>2.625</v>
      </c>
      <c r="Y102" s="4">
        <f t="shared" si="23"/>
        <v>1.825</v>
      </c>
      <c r="Z102" s="4">
        <f t="shared" si="24"/>
        <v>1.825</v>
      </c>
      <c r="AA102" s="28" t="s">
        <v>264</v>
      </c>
    </row>
    <row r="103" spans="1:27" ht="15" customHeight="1" hidden="1">
      <c r="A103" s="32"/>
      <c r="B103" s="1" t="s">
        <v>138</v>
      </c>
      <c r="C103" s="6" t="s">
        <v>47</v>
      </c>
      <c r="D103" s="6">
        <v>5</v>
      </c>
      <c r="E103" s="26">
        <v>1.1</v>
      </c>
      <c r="F103" s="4">
        <v>0.5</v>
      </c>
      <c r="G103" s="5">
        <v>60</v>
      </c>
      <c r="H103" s="26">
        <f t="shared" si="18"/>
        <v>0.6000000000000001</v>
      </c>
      <c r="I103" s="8">
        <v>0</v>
      </c>
      <c r="J103" s="26">
        <f t="shared" si="25"/>
        <v>2.625</v>
      </c>
      <c r="K103" s="26">
        <f t="shared" si="19"/>
        <v>2.025</v>
      </c>
      <c r="L103" s="26">
        <f t="shared" si="20"/>
        <v>2.025</v>
      </c>
      <c r="M103" s="28" t="s">
        <v>264</v>
      </c>
      <c r="O103" s="9"/>
      <c r="P103" s="1" t="s">
        <v>138</v>
      </c>
      <c r="Q103" s="6" t="s">
        <v>47</v>
      </c>
      <c r="R103" s="6"/>
      <c r="S103" s="26">
        <f t="shared" si="21"/>
        <v>1.1</v>
      </c>
      <c r="T103" s="4">
        <v>0.5</v>
      </c>
      <c r="U103" s="5">
        <v>60</v>
      </c>
      <c r="V103" s="4">
        <f t="shared" si="22"/>
        <v>0.6000000000000001</v>
      </c>
      <c r="W103" s="28">
        <v>0</v>
      </c>
      <c r="X103" s="28">
        <v>2.625</v>
      </c>
      <c r="Y103" s="4">
        <f t="shared" si="23"/>
        <v>2.025</v>
      </c>
      <c r="Z103" s="4">
        <f t="shared" si="24"/>
        <v>2.025</v>
      </c>
      <c r="AA103" s="28" t="s">
        <v>264</v>
      </c>
    </row>
    <row r="104" spans="1:27" ht="15" customHeight="1" hidden="1">
      <c r="A104" s="32"/>
      <c r="B104" s="1" t="s">
        <v>275</v>
      </c>
      <c r="C104" s="6" t="s">
        <v>47</v>
      </c>
      <c r="D104" s="6">
        <v>5</v>
      </c>
      <c r="E104" s="26">
        <v>0.48</v>
      </c>
      <c r="F104" s="4">
        <v>0</v>
      </c>
      <c r="G104" s="5">
        <v>0</v>
      </c>
      <c r="H104" s="26">
        <f t="shared" si="18"/>
        <v>0.48</v>
      </c>
      <c r="I104" s="8">
        <v>0</v>
      </c>
      <c r="J104" s="26">
        <f t="shared" si="25"/>
        <v>2.625</v>
      </c>
      <c r="K104" s="26">
        <f t="shared" si="19"/>
        <v>2.145</v>
      </c>
      <c r="L104" s="26">
        <f t="shared" si="20"/>
        <v>2.145</v>
      </c>
      <c r="M104" s="28" t="s">
        <v>264</v>
      </c>
      <c r="O104" s="9"/>
      <c r="P104" s="1" t="s">
        <v>275</v>
      </c>
      <c r="Q104" s="6" t="s">
        <v>47</v>
      </c>
      <c r="R104" s="6"/>
      <c r="S104" s="26">
        <f t="shared" si="21"/>
        <v>0.48</v>
      </c>
      <c r="T104" s="4">
        <v>0</v>
      </c>
      <c r="U104" s="5">
        <v>0</v>
      </c>
      <c r="V104" s="4">
        <f t="shared" si="22"/>
        <v>0.48</v>
      </c>
      <c r="W104" s="28">
        <v>0</v>
      </c>
      <c r="X104" s="28">
        <v>2.625</v>
      </c>
      <c r="Y104" s="4">
        <f t="shared" si="23"/>
        <v>2.145</v>
      </c>
      <c r="Z104" s="4">
        <f t="shared" si="24"/>
        <v>2.145</v>
      </c>
      <c r="AA104" s="28" t="s">
        <v>264</v>
      </c>
    </row>
    <row r="105" spans="1:27" ht="15" customHeight="1" hidden="1">
      <c r="A105" s="32"/>
      <c r="B105" s="1" t="s">
        <v>139</v>
      </c>
      <c r="C105" s="6" t="s">
        <v>47</v>
      </c>
      <c r="D105" s="6">
        <v>5</v>
      </c>
      <c r="E105" s="26">
        <v>1.81</v>
      </c>
      <c r="F105" s="4">
        <v>0.5</v>
      </c>
      <c r="G105" s="5">
        <v>60</v>
      </c>
      <c r="H105" s="26">
        <f t="shared" si="18"/>
        <v>1.31</v>
      </c>
      <c r="I105" s="8">
        <v>0</v>
      </c>
      <c r="J105" s="26">
        <f t="shared" si="25"/>
        <v>2.625</v>
      </c>
      <c r="K105" s="26">
        <f t="shared" si="19"/>
        <v>1.315</v>
      </c>
      <c r="L105" s="26">
        <f t="shared" si="20"/>
        <v>1.315</v>
      </c>
      <c r="M105" s="28" t="s">
        <v>264</v>
      </c>
      <c r="O105" s="9"/>
      <c r="P105" s="1" t="s">
        <v>139</v>
      </c>
      <c r="Q105" s="6" t="s">
        <v>47</v>
      </c>
      <c r="R105" s="6"/>
      <c r="S105" s="26">
        <f t="shared" si="21"/>
        <v>1.81</v>
      </c>
      <c r="T105" s="4">
        <v>0.5</v>
      </c>
      <c r="U105" s="5">
        <v>60</v>
      </c>
      <c r="V105" s="4">
        <f t="shared" si="22"/>
        <v>1.31</v>
      </c>
      <c r="W105" s="28">
        <v>0</v>
      </c>
      <c r="X105" s="28">
        <v>2.625</v>
      </c>
      <c r="Y105" s="4">
        <f t="shared" si="23"/>
        <v>1.315</v>
      </c>
      <c r="Z105" s="4">
        <f t="shared" si="24"/>
        <v>1.315</v>
      </c>
      <c r="AA105" s="28" t="s">
        <v>264</v>
      </c>
    </row>
    <row r="106" spans="1:27" ht="15" customHeight="1" hidden="1">
      <c r="A106" s="32"/>
      <c r="B106" s="1" t="s">
        <v>140</v>
      </c>
      <c r="C106" s="6" t="s">
        <v>47</v>
      </c>
      <c r="D106" s="6">
        <v>5</v>
      </c>
      <c r="E106" s="26">
        <v>1.8</v>
      </c>
      <c r="F106" s="4">
        <v>0.5</v>
      </c>
      <c r="G106" s="5">
        <v>60</v>
      </c>
      <c r="H106" s="26">
        <f t="shared" si="18"/>
        <v>1.3</v>
      </c>
      <c r="I106" s="8">
        <v>0</v>
      </c>
      <c r="J106" s="26">
        <f t="shared" si="25"/>
        <v>2.625</v>
      </c>
      <c r="K106" s="26">
        <f t="shared" si="19"/>
        <v>1.325</v>
      </c>
      <c r="L106" s="26">
        <f t="shared" si="20"/>
        <v>1.325</v>
      </c>
      <c r="M106" s="28" t="s">
        <v>264</v>
      </c>
      <c r="O106" s="9"/>
      <c r="P106" s="1" t="s">
        <v>140</v>
      </c>
      <c r="Q106" s="6" t="s">
        <v>47</v>
      </c>
      <c r="R106" s="6">
        <v>0.75</v>
      </c>
      <c r="S106" s="26">
        <f t="shared" si="21"/>
        <v>2.55</v>
      </c>
      <c r="T106" s="4">
        <v>0.5</v>
      </c>
      <c r="U106" s="5">
        <v>60</v>
      </c>
      <c r="V106" s="4">
        <f t="shared" si="22"/>
        <v>2.05</v>
      </c>
      <c r="W106" s="28">
        <v>0</v>
      </c>
      <c r="X106" s="28">
        <v>2.625</v>
      </c>
      <c r="Y106" s="4">
        <f t="shared" si="23"/>
        <v>0.5750000000000002</v>
      </c>
      <c r="Z106" s="4">
        <f t="shared" si="24"/>
        <v>0.5750000000000002</v>
      </c>
      <c r="AA106" s="28" t="s">
        <v>264</v>
      </c>
    </row>
    <row r="107" spans="1:27" ht="15" customHeight="1" hidden="1">
      <c r="A107" s="32"/>
      <c r="B107" s="1" t="s">
        <v>141</v>
      </c>
      <c r="C107" s="6" t="s">
        <v>47</v>
      </c>
      <c r="D107" s="6">
        <v>5</v>
      </c>
      <c r="E107" s="26">
        <v>0.36</v>
      </c>
      <c r="F107" s="4">
        <v>0</v>
      </c>
      <c r="G107" s="5">
        <v>0</v>
      </c>
      <c r="H107" s="26">
        <f t="shared" si="18"/>
        <v>0.36</v>
      </c>
      <c r="I107" s="8">
        <v>0</v>
      </c>
      <c r="J107" s="26">
        <f t="shared" si="25"/>
        <v>2.625</v>
      </c>
      <c r="K107" s="26">
        <f t="shared" si="19"/>
        <v>2.265</v>
      </c>
      <c r="L107" s="26">
        <f t="shared" si="20"/>
        <v>2.265</v>
      </c>
      <c r="M107" s="28" t="s">
        <v>264</v>
      </c>
      <c r="O107" s="9"/>
      <c r="P107" s="1" t="s">
        <v>141</v>
      </c>
      <c r="Q107" s="6" t="s">
        <v>47</v>
      </c>
      <c r="R107" s="6"/>
      <c r="S107" s="26">
        <f t="shared" si="21"/>
        <v>0.36</v>
      </c>
      <c r="T107" s="4">
        <v>0</v>
      </c>
      <c r="U107" s="5">
        <v>0</v>
      </c>
      <c r="V107" s="4">
        <f t="shared" si="22"/>
        <v>0.36</v>
      </c>
      <c r="W107" s="28">
        <v>0</v>
      </c>
      <c r="X107" s="28">
        <v>2.625</v>
      </c>
      <c r="Y107" s="4">
        <f t="shared" si="23"/>
        <v>2.265</v>
      </c>
      <c r="Z107" s="4">
        <f t="shared" si="24"/>
        <v>2.265</v>
      </c>
      <c r="AA107" s="28" t="s">
        <v>264</v>
      </c>
    </row>
    <row r="108" spans="1:27" ht="15" customHeight="1" hidden="1">
      <c r="A108" s="32"/>
      <c r="B108" s="1" t="s">
        <v>142</v>
      </c>
      <c r="C108" s="6" t="s">
        <v>47</v>
      </c>
      <c r="D108" s="6">
        <v>5</v>
      </c>
      <c r="E108" s="26">
        <v>0.15</v>
      </c>
      <c r="F108" s="4">
        <v>0</v>
      </c>
      <c r="G108" s="5">
        <v>0</v>
      </c>
      <c r="H108" s="26">
        <f t="shared" si="18"/>
        <v>0.15</v>
      </c>
      <c r="I108" s="8">
        <v>0</v>
      </c>
      <c r="J108" s="26">
        <f t="shared" si="25"/>
        <v>2.625</v>
      </c>
      <c r="K108" s="26">
        <f t="shared" si="19"/>
        <v>2.475</v>
      </c>
      <c r="L108" s="26">
        <f t="shared" si="20"/>
        <v>2.475</v>
      </c>
      <c r="M108" s="28" t="s">
        <v>264</v>
      </c>
      <c r="O108" s="9"/>
      <c r="P108" s="1" t="s">
        <v>142</v>
      </c>
      <c r="Q108" s="6" t="s">
        <v>47</v>
      </c>
      <c r="R108" s="6"/>
      <c r="S108" s="26">
        <f t="shared" si="21"/>
        <v>0.15</v>
      </c>
      <c r="T108" s="4">
        <v>0</v>
      </c>
      <c r="U108" s="5">
        <v>0</v>
      </c>
      <c r="V108" s="4">
        <f t="shared" si="22"/>
        <v>0.15</v>
      </c>
      <c r="W108" s="28">
        <v>0</v>
      </c>
      <c r="X108" s="28">
        <v>2.625</v>
      </c>
      <c r="Y108" s="4">
        <f t="shared" si="23"/>
        <v>2.475</v>
      </c>
      <c r="Z108" s="4">
        <f t="shared" si="24"/>
        <v>2.475</v>
      </c>
      <c r="AA108" s="28" t="s">
        <v>264</v>
      </c>
    </row>
    <row r="109" spans="1:27" ht="15" customHeight="1" hidden="1">
      <c r="A109" s="32"/>
      <c r="B109" s="1" t="s">
        <v>143</v>
      </c>
      <c r="C109" s="6" t="s">
        <v>47</v>
      </c>
      <c r="D109" s="6">
        <v>5</v>
      </c>
      <c r="E109" s="26">
        <v>0.47</v>
      </c>
      <c r="F109" s="4">
        <v>0</v>
      </c>
      <c r="G109" s="5">
        <v>0</v>
      </c>
      <c r="H109" s="26">
        <f t="shared" si="18"/>
        <v>0.47</v>
      </c>
      <c r="I109" s="8">
        <v>0</v>
      </c>
      <c r="J109" s="26">
        <f t="shared" si="25"/>
        <v>2.625</v>
      </c>
      <c r="K109" s="26">
        <f t="shared" si="19"/>
        <v>2.1550000000000002</v>
      </c>
      <c r="L109" s="26">
        <f t="shared" si="20"/>
        <v>2.1550000000000002</v>
      </c>
      <c r="M109" s="28" t="s">
        <v>264</v>
      </c>
      <c r="O109" s="9"/>
      <c r="P109" s="1" t="s">
        <v>143</v>
      </c>
      <c r="Q109" s="6" t="s">
        <v>47</v>
      </c>
      <c r="R109" s="6"/>
      <c r="S109" s="26">
        <f t="shared" si="21"/>
        <v>0.47</v>
      </c>
      <c r="T109" s="4">
        <v>0</v>
      </c>
      <c r="U109" s="5">
        <v>0</v>
      </c>
      <c r="V109" s="4">
        <f t="shared" si="22"/>
        <v>0.47</v>
      </c>
      <c r="W109" s="28">
        <v>0</v>
      </c>
      <c r="X109" s="28">
        <v>2.625</v>
      </c>
      <c r="Y109" s="4">
        <f t="shared" si="23"/>
        <v>2.1550000000000002</v>
      </c>
      <c r="Z109" s="4">
        <f t="shared" si="24"/>
        <v>2.1550000000000002</v>
      </c>
      <c r="AA109" s="28" t="s">
        <v>264</v>
      </c>
    </row>
    <row r="110" spans="1:27" ht="15" hidden="1">
      <c r="A110" s="32"/>
      <c r="B110" s="1" t="s">
        <v>144</v>
      </c>
      <c r="C110" s="6" t="s">
        <v>47</v>
      </c>
      <c r="D110" s="6">
        <v>5</v>
      </c>
      <c r="E110" s="26">
        <v>1.01</v>
      </c>
      <c r="F110" s="4">
        <v>0.5</v>
      </c>
      <c r="G110" s="5">
        <v>120</v>
      </c>
      <c r="H110" s="26">
        <f t="shared" si="18"/>
        <v>0.51</v>
      </c>
      <c r="I110" s="8">
        <v>0</v>
      </c>
      <c r="J110" s="26">
        <f t="shared" si="25"/>
        <v>2.625</v>
      </c>
      <c r="K110" s="26">
        <f t="shared" si="19"/>
        <v>2.115</v>
      </c>
      <c r="L110" s="26">
        <f t="shared" si="20"/>
        <v>2.115</v>
      </c>
      <c r="M110" s="28" t="s">
        <v>264</v>
      </c>
      <c r="O110" s="9"/>
      <c r="P110" s="1" t="s">
        <v>144</v>
      </c>
      <c r="Q110" s="6" t="s">
        <v>47</v>
      </c>
      <c r="R110" s="6"/>
      <c r="S110" s="26">
        <f t="shared" si="21"/>
        <v>1.01</v>
      </c>
      <c r="T110" s="4">
        <v>0.5</v>
      </c>
      <c r="U110" s="5">
        <v>120</v>
      </c>
      <c r="V110" s="4">
        <f t="shared" si="22"/>
        <v>0.51</v>
      </c>
      <c r="W110" s="28">
        <v>0</v>
      </c>
      <c r="X110" s="28">
        <v>2.625</v>
      </c>
      <c r="Y110" s="4">
        <f t="shared" si="23"/>
        <v>2.115</v>
      </c>
      <c r="Z110" s="4">
        <f t="shared" si="24"/>
        <v>2.115</v>
      </c>
      <c r="AA110" s="28" t="s">
        <v>264</v>
      </c>
    </row>
    <row r="111" spans="1:27" ht="15" hidden="1">
      <c r="A111" s="32"/>
      <c r="B111" s="1" t="s">
        <v>145</v>
      </c>
      <c r="C111" s="6" t="s">
        <v>47</v>
      </c>
      <c r="D111" s="6">
        <v>5</v>
      </c>
      <c r="E111" s="26">
        <v>0.55</v>
      </c>
      <c r="F111" s="4">
        <v>0</v>
      </c>
      <c r="G111" s="5">
        <v>0</v>
      </c>
      <c r="H111" s="26">
        <f t="shared" si="18"/>
        <v>0.55</v>
      </c>
      <c r="I111" s="8">
        <v>0</v>
      </c>
      <c r="J111" s="26">
        <f t="shared" si="25"/>
        <v>2.625</v>
      </c>
      <c r="K111" s="26">
        <f t="shared" si="19"/>
        <v>2.075</v>
      </c>
      <c r="L111" s="26">
        <f t="shared" si="20"/>
        <v>2.075</v>
      </c>
      <c r="M111" s="28" t="s">
        <v>264</v>
      </c>
      <c r="O111" s="9"/>
      <c r="P111" s="1" t="s">
        <v>145</v>
      </c>
      <c r="Q111" s="6" t="s">
        <v>47</v>
      </c>
      <c r="R111" s="6"/>
      <c r="S111" s="26">
        <f t="shared" si="21"/>
        <v>0.55</v>
      </c>
      <c r="T111" s="4">
        <v>0</v>
      </c>
      <c r="U111" s="5">
        <v>0</v>
      </c>
      <c r="V111" s="4">
        <f t="shared" si="22"/>
        <v>0.55</v>
      </c>
      <c r="W111" s="28">
        <v>0</v>
      </c>
      <c r="X111" s="28">
        <v>2.625</v>
      </c>
      <c r="Y111" s="4">
        <f t="shared" si="23"/>
        <v>2.075</v>
      </c>
      <c r="Z111" s="4">
        <f t="shared" si="24"/>
        <v>2.075</v>
      </c>
      <c r="AA111" s="28" t="s">
        <v>264</v>
      </c>
    </row>
    <row r="112" spans="1:27" ht="15" customHeight="1" hidden="1">
      <c r="A112" s="32"/>
      <c r="B112" s="1" t="s">
        <v>265</v>
      </c>
      <c r="C112" s="6" t="s">
        <v>47</v>
      </c>
      <c r="D112" s="6">
        <v>5</v>
      </c>
      <c r="E112" s="26">
        <v>0.59</v>
      </c>
      <c r="F112" s="4">
        <v>0</v>
      </c>
      <c r="G112" s="5">
        <v>0</v>
      </c>
      <c r="H112" s="26">
        <f t="shared" si="18"/>
        <v>0.59</v>
      </c>
      <c r="I112" s="8">
        <v>0</v>
      </c>
      <c r="J112" s="26">
        <f t="shared" si="25"/>
        <v>2.625</v>
      </c>
      <c r="K112" s="26">
        <f t="shared" si="19"/>
        <v>2.035</v>
      </c>
      <c r="L112" s="26">
        <f t="shared" si="20"/>
        <v>2.035</v>
      </c>
      <c r="M112" s="28" t="s">
        <v>264</v>
      </c>
      <c r="O112" s="9"/>
      <c r="P112" s="1" t="s">
        <v>146</v>
      </c>
      <c r="Q112" s="6" t="s">
        <v>47</v>
      </c>
      <c r="R112" s="6"/>
      <c r="S112" s="26">
        <f t="shared" si="21"/>
        <v>0.59</v>
      </c>
      <c r="T112" s="4">
        <v>0</v>
      </c>
      <c r="U112" s="5">
        <v>0</v>
      </c>
      <c r="V112" s="4">
        <f t="shared" si="22"/>
        <v>0.59</v>
      </c>
      <c r="W112" s="28">
        <v>0</v>
      </c>
      <c r="X112" s="28">
        <v>2.625</v>
      </c>
      <c r="Y112" s="4">
        <f t="shared" si="23"/>
        <v>2.035</v>
      </c>
      <c r="Z112" s="4">
        <f t="shared" si="24"/>
        <v>2.035</v>
      </c>
      <c r="AA112" s="28" t="s">
        <v>264</v>
      </c>
    </row>
    <row r="113" spans="1:27" ht="15" customHeight="1" hidden="1">
      <c r="A113" s="32"/>
      <c r="B113" s="1" t="s">
        <v>147</v>
      </c>
      <c r="C113" s="6" t="s">
        <v>47</v>
      </c>
      <c r="D113" s="6">
        <v>5</v>
      </c>
      <c r="E113" s="26">
        <v>1.06</v>
      </c>
      <c r="F113" s="4">
        <v>0</v>
      </c>
      <c r="G113" s="5">
        <v>0</v>
      </c>
      <c r="H113" s="26">
        <f t="shared" si="18"/>
        <v>1.06</v>
      </c>
      <c r="I113" s="8">
        <v>0</v>
      </c>
      <c r="J113" s="26">
        <f t="shared" si="25"/>
        <v>2.625</v>
      </c>
      <c r="K113" s="26">
        <f t="shared" si="19"/>
        <v>1.565</v>
      </c>
      <c r="L113" s="26">
        <f t="shared" si="20"/>
        <v>1.565</v>
      </c>
      <c r="M113" s="28" t="s">
        <v>264</v>
      </c>
      <c r="O113" s="9"/>
      <c r="P113" s="1" t="s">
        <v>147</v>
      </c>
      <c r="Q113" s="6" t="s">
        <v>47</v>
      </c>
      <c r="R113" s="6"/>
      <c r="S113" s="26">
        <f t="shared" si="21"/>
        <v>1.06</v>
      </c>
      <c r="T113" s="4">
        <v>0</v>
      </c>
      <c r="U113" s="5">
        <v>0</v>
      </c>
      <c r="V113" s="4">
        <f t="shared" si="22"/>
        <v>1.06</v>
      </c>
      <c r="W113" s="28">
        <v>0</v>
      </c>
      <c r="X113" s="28">
        <v>2.625</v>
      </c>
      <c r="Y113" s="4">
        <f t="shared" si="23"/>
        <v>1.565</v>
      </c>
      <c r="Z113" s="4">
        <f t="shared" si="24"/>
        <v>1.565</v>
      </c>
      <c r="AA113" s="28" t="s">
        <v>264</v>
      </c>
    </row>
    <row r="114" spans="1:27" ht="15" customHeight="1" hidden="1">
      <c r="A114" s="32"/>
      <c r="B114" s="1" t="s">
        <v>148</v>
      </c>
      <c r="C114" s="6" t="s">
        <v>71</v>
      </c>
      <c r="D114" s="6">
        <v>8</v>
      </c>
      <c r="E114" s="26">
        <v>0.91</v>
      </c>
      <c r="F114" s="4">
        <v>1</v>
      </c>
      <c r="G114" s="5">
        <v>120</v>
      </c>
      <c r="H114" s="26">
        <f t="shared" si="18"/>
        <v>-0.08999999999999997</v>
      </c>
      <c r="I114" s="8">
        <v>0</v>
      </c>
      <c r="J114" s="26">
        <v>4.2</v>
      </c>
      <c r="K114" s="26">
        <f t="shared" si="19"/>
        <v>4.29</v>
      </c>
      <c r="L114" s="26">
        <f t="shared" si="20"/>
        <v>4.29</v>
      </c>
      <c r="M114" s="28" t="s">
        <v>264</v>
      </c>
      <c r="O114" s="9"/>
      <c r="P114" s="1" t="s">
        <v>148</v>
      </c>
      <c r="Q114" s="6" t="s">
        <v>71</v>
      </c>
      <c r="R114" s="6"/>
      <c r="S114" s="26">
        <f t="shared" si="21"/>
        <v>0.91</v>
      </c>
      <c r="T114" s="4">
        <v>1</v>
      </c>
      <c r="U114" s="5">
        <v>120</v>
      </c>
      <c r="V114" s="4">
        <f t="shared" si="22"/>
        <v>-0.08999999999999997</v>
      </c>
      <c r="W114" s="28">
        <v>0</v>
      </c>
      <c r="X114" s="28">
        <v>4.2</v>
      </c>
      <c r="Y114" s="4">
        <f t="shared" si="23"/>
        <v>4.29</v>
      </c>
      <c r="Z114" s="4">
        <f t="shared" si="24"/>
        <v>4.29</v>
      </c>
      <c r="AA114" s="28" t="s">
        <v>264</v>
      </c>
    </row>
    <row r="115" spans="1:27" ht="15" customHeight="1" hidden="1">
      <c r="A115" s="32"/>
      <c r="B115" s="30" t="s">
        <v>149</v>
      </c>
      <c r="C115" s="28" t="s">
        <v>71</v>
      </c>
      <c r="D115" s="28">
        <v>8</v>
      </c>
      <c r="E115" s="26">
        <v>3.38</v>
      </c>
      <c r="F115" s="4">
        <v>0</v>
      </c>
      <c r="G115" s="5">
        <v>0</v>
      </c>
      <c r="H115" s="26">
        <f t="shared" si="18"/>
        <v>3.38</v>
      </c>
      <c r="I115" s="8">
        <v>0</v>
      </c>
      <c r="J115" s="26">
        <v>4.2</v>
      </c>
      <c r="K115" s="26">
        <f t="shared" si="19"/>
        <v>0.8200000000000003</v>
      </c>
      <c r="L115" s="26">
        <f t="shared" si="20"/>
        <v>0.8200000000000003</v>
      </c>
      <c r="M115" s="28" t="s">
        <v>264</v>
      </c>
      <c r="O115" s="9"/>
      <c r="P115" s="30" t="s">
        <v>149</v>
      </c>
      <c r="Q115" s="28" t="s">
        <v>71</v>
      </c>
      <c r="R115" s="28">
        <v>0.176</v>
      </c>
      <c r="S115" s="26">
        <f t="shared" si="21"/>
        <v>3.556</v>
      </c>
      <c r="T115" s="4">
        <v>0</v>
      </c>
      <c r="U115" s="5">
        <v>0</v>
      </c>
      <c r="V115" s="4">
        <f t="shared" si="22"/>
        <v>3.556</v>
      </c>
      <c r="W115" s="28">
        <v>0</v>
      </c>
      <c r="X115" s="28">
        <v>4.2</v>
      </c>
      <c r="Y115" s="4">
        <f t="shared" si="23"/>
        <v>0.6440000000000001</v>
      </c>
      <c r="Z115" s="4">
        <f t="shared" si="24"/>
        <v>0.6440000000000001</v>
      </c>
      <c r="AA115" s="28" t="s">
        <v>264</v>
      </c>
    </row>
    <row r="116" spans="1:27" ht="15" customHeight="1">
      <c r="A116" s="32"/>
      <c r="B116" s="30" t="s">
        <v>150</v>
      </c>
      <c r="C116" s="28" t="s">
        <v>151</v>
      </c>
      <c r="D116" s="28">
        <v>3</v>
      </c>
      <c r="E116" s="26">
        <v>3.49</v>
      </c>
      <c r="F116" s="4">
        <v>0</v>
      </c>
      <c r="G116" s="5">
        <v>0</v>
      </c>
      <c r="H116" s="26">
        <f t="shared" si="18"/>
        <v>3.49</v>
      </c>
      <c r="I116" s="8">
        <v>0</v>
      </c>
      <c r="J116" s="26">
        <v>1.05</v>
      </c>
      <c r="K116" s="26">
        <f t="shared" si="19"/>
        <v>-2.4400000000000004</v>
      </c>
      <c r="L116" s="26">
        <f t="shared" si="20"/>
        <v>-2.4400000000000004</v>
      </c>
      <c r="M116" s="28" t="s">
        <v>263</v>
      </c>
      <c r="O116" s="9"/>
      <c r="P116" s="30" t="s">
        <v>150</v>
      </c>
      <c r="Q116" s="28" t="s">
        <v>151</v>
      </c>
      <c r="R116" s="28">
        <v>0.334</v>
      </c>
      <c r="S116" s="26">
        <f t="shared" si="21"/>
        <v>3.8240000000000003</v>
      </c>
      <c r="T116" s="4">
        <v>0</v>
      </c>
      <c r="U116" s="5">
        <v>0</v>
      </c>
      <c r="V116" s="4">
        <f t="shared" si="22"/>
        <v>3.8240000000000003</v>
      </c>
      <c r="W116" s="28">
        <v>0</v>
      </c>
      <c r="X116" s="28">
        <v>1.05</v>
      </c>
      <c r="Y116" s="4">
        <f t="shared" si="23"/>
        <v>-2.774</v>
      </c>
      <c r="Z116" s="4">
        <f t="shared" si="24"/>
        <v>-2.774</v>
      </c>
      <c r="AA116" s="28" t="s">
        <v>263</v>
      </c>
    </row>
    <row r="117" spans="1:27" ht="15" customHeight="1">
      <c r="A117" s="32"/>
      <c r="B117" s="30" t="s">
        <v>152</v>
      </c>
      <c r="C117" s="28" t="s">
        <v>47</v>
      </c>
      <c r="D117" s="28">
        <v>5</v>
      </c>
      <c r="E117" s="26">
        <v>1.26</v>
      </c>
      <c r="F117" s="4">
        <v>0.46</v>
      </c>
      <c r="G117" s="5">
        <v>90</v>
      </c>
      <c r="H117" s="26">
        <f t="shared" si="18"/>
        <v>0.8</v>
      </c>
      <c r="I117" s="8">
        <v>0</v>
      </c>
      <c r="J117" s="26">
        <f>2.5*1.05</f>
        <v>2.625</v>
      </c>
      <c r="K117" s="26">
        <f t="shared" si="19"/>
        <v>1.825</v>
      </c>
      <c r="L117" s="26">
        <f t="shared" si="20"/>
        <v>1.825</v>
      </c>
      <c r="M117" s="25" t="s">
        <v>262</v>
      </c>
      <c r="O117" s="9"/>
      <c r="P117" s="30" t="s">
        <v>152</v>
      </c>
      <c r="Q117" s="28" t="s">
        <v>47</v>
      </c>
      <c r="R117" s="28">
        <v>1.712</v>
      </c>
      <c r="S117" s="26">
        <f t="shared" si="21"/>
        <v>2.972</v>
      </c>
      <c r="T117" s="4">
        <v>0.46</v>
      </c>
      <c r="U117" s="5">
        <v>90</v>
      </c>
      <c r="V117" s="4">
        <f t="shared" si="22"/>
        <v>2.512</v>
      </c>
      <c r="W117" s="28">
        <v>0</v>
      </c>
      <c r="X117" s="28">
        <v>2.625</v>
      </c>
      <c r="Y117" s="4">
        <f t="shared" si="23"/>
        <v>0.11299999999999999</v>
      </c>
      <c r="Z117" s="4">
        <f t="shared" si="24"/>
        <v>0.11299999999999999</v>
      </c>
      <c r="AA117" s="25" t="s">
        <v>262</v>
      </c>
    </row>
    <row r="118" spans="1:27" ht="15" customHeight="1">
      <c r="A118" s="32"/>
      <c r="B118" s="30" t="s">
        <v>153</v>
      </c>
      <c r="C118" s="28" t="s">
        <v>71</v>
      </c>
      <c r="D118" s="28">
        <v>8</v>
      </c>
      <c r="E118" s="26">
        <v>2.63</v>
      </c>
      <c r="F118" s="4">
        <v>0</v>
      </c>
      <c r="G118" s="5">
        <v>0</v>
      </c>
      <c r="H118" s="26">
        <f t="shared" si="18"/>
        <v>2.63</v>
      </c>
      <c r="I118" s="8">
        <v>0</v>
      </c>
      <c r="J118" s="26">
        <v>4.2</v>
      </c>
      <c r="K118" s="26">
        <f t="shared" si="19"/>
        <v>1.5700000000000003</v>
      </c>
      <c r="L118" s="26">
        <f t="shared" si="20"/>
        <v>1.5700000000000003</v>
      </c>
      <c r="M118" s="25" t="s">
        <v>262</v>
      </c>
      <c r="O118" s="9"/>
      <c r="P118" s="30" t="s">
        <v>153</v>
      </c>
      <c r="Q118" s="28" t="s">
        <v>71</v>
      </c>
      <c r="R118" s="28">
        <v>0.157</v>
      </c>
      <c r="S118" s="26">
        <f t="shared" si="21"/>
        <v>2.787</v>
      </c>
      <c r="T118" s="4">
        <v>0</v>
      </c>
      <c r="U118" s="5">
        <v>0</v>
      </c>
      <c r="V118" s="4">
        <f t="shared" si="22"/>
        <v>2.787</v>
      </c>
      <c r="W118" s="28">
        <v>0</v>
      </c>
      <c r="X118" s="28">
        <v>4.2</v>
      </c>
      <c r="Y118" s="4">
        <f t="shared" si="23"/>
        <v>1.4130000000000003</v>
      </c>
      <c r="Z118" s="4">
        <f t="shared" si="24"/>
        <v>1.4130000000000003</v>
      </c>
      <c r="AA118" s="25" t="s">
        <v>262</v>
      </c>
    </row>
    <row r="119" spans="1:27" ht="15" customHeight="1" hidden="1">
      <c r="A119" s="32"/>
      <c r="B119" s="30" t="s">
        <v>154</v>
      </c>
      <c r="C119" s="28" t="s">
        <v>155</v>
      </c>
      <c r="D119" s="28">
        <v>11.9</v>
      </c>
      <c r="E119" s="26">
        <v>4.5</v>
      </c>
      <c r="F119" s="4">
        <v>0</v>
      </c>
      <c r="G119" s="5">
        <v>0</v>
      </c>
      <c r="H119" s="26">
        <f t="shared" si="18"/>
        <v>4.5</v>
      </c>
      <c r="I119" s="8">
        <v>0</v>
      </c>
      <c r="J119" s="26">
        <f>5.6*1.05</f>
        <v>5.88</v>
      </c>
      <c r="K119" s="26">
        <f t="shared" si="19"/>
        <v>1.38</v>
      </c>
      <c r="L119" s="26">
        <f t="shared" si="20"/>
        <v>1.38</v>
      </c>
      <c r="M119" s="28" t="s">
        <v>264</v>
      </c>
      <c r="O119" s="9"/>
      <c r="P119" s="30" t="s">
        <v>154</v>
      </c>
      <c r="Q119" s="28" t="s">
        <v>155</v>
      </c>
      <c r="R119" s="28">
        <v>0.456</v>
      </c>
      <c r="S119" s="26">
        <f t="shared" si="21"/>
        <v>4.956</v>
      </c>
      <c r="T119" s="4">
        <v>0</v>
      </c>
      <c r="U119" s="5">
        <v>0</v>
      </c>
      <c r="V119" s="4">
        <f t="shared" si="22"/>
        <v>4.956</v>
      </c>
      <c r="W119" s="28">
        <v>0</v>
      </c>
      <c r="X119" s="28">
        <v>5.88</v>
      </c>
      <c r="Y119" s="4">
        <f t="shared" si="23"/>
        <v>0.9239999999999995</v>
      </c>
      <c r="Z119" s="4">
        <f t="shared" si="24"/>
        <v>0.9239999999999995</v>
      </c>
      <c r="AA119" s="28" t="s">
        <v>264</v>
      </c>
    </row>
    <row r="120" spans="1:27" ht="15" customHeight="1">
      <c r="A120" s="32"/>
      <c r="B120" s="30" t="s">
        <v>156</v>
      </c>
      <c r="C120" s="28" t="s">
        <v>157</v>
      </c>
      <c r="D120" s="28">
        <v>9.6</v>
      </c>
      <c r="E120" s="26">
        <v>7.13</v>
      </c>
      <c r="F120" s="4">
        <v>1.6</v>
      </c>
      <c r="G120" s="5">
        <v>100</v>
      </c>
      <c r="H120" s="26">
        <f t="shared" si="18"/>
        <v>5.529999999999999</v>
      </c>
      <c r="I120" s="8">
        <v>0</v>
      </c>
      <c r="J120" s="26">
        <v>4.2</v>
      </c>
      <c r="K120" s="26">
        <f t="shared" si="19"/>
        <v>-1.3299999999999992</v>
      </c>
      <c r="L120" s="26">
        <f t="shared" si="20"/>
        <v>-1.3299999999999992</v>
      </c>
      <c r="M120" s="28" t="s">
        <v>263</v>
      </c>
      <c r="O120" s="9"/>
      <c r="P120" s="30" t="s">
        <v>156</v>
      </c>
      <c r="Q120" s="28" t="s">
        <v>157</v>
      </c>
      <c r="R120" s="58">
        <f>0.636-1.73</f>
        <v>-1.0939999999999999</v>
      </c>
      <c r="S120" s="26">
        <f t="shared" si="21"/>
        <v>6.036</v>
      </c>
      <c r="T120" s="4">
        <v>0</v>
      </c>
      <c r="U120" s="5">
        <v>0</v>
      </c>
      <c r="V120" s="4">
        <f t="shared" si="22"/>
        <v>6.036</v>
      </c>
      <c r="W120" s="28">
        <v>0</v>
      </c>
      <c r="X120" s="28">
        <v>4.2</v>
      </c>
      <c r="Y120" s="4">
        <f t="shared" si="23"/>
        <v>-1.8359999999999994</v>
      </c>
      <c r="Z120" s="4">
        <f t="shared" si="24"/>
        <v>-1.8359999999999994</v>
      </c>
      <c r="AA120" s="28" t="s">
        <v>263</v>
      </c>
    </row>
    <row r="121" spans="1:27" ht="15" customHeight="1" hidden="1">
      <c r="A121" s="32"/>
      <c r="B121" s="30" t="s">
        <v>158</v>
      </c>
      <c r="C121" s="28" t="s">
        <v>159</v>
      </c>
      <c r="D121" s="28">
        <v>7.2</v>
      </c>
      <c r="E121" s="26">
        <v>3.4</v>
      </c>
      <c r="F121" s="4">
        <v>1.5</v>
      </c>
      <c r="G121" s="5">
        <v>80</v>
      </c>
      <c r="H121" s="26">
        <f t="shared" si="18"/>
        <v>1.9</v>
      </c>
      <c r="I121" s="8">
        <v>0</v>
      </c>
      <c r="J121" s="26">
        <f>3.2*1.05</f>
        <v>3.3600000000000003</v>
      </c>
      <c r="K121" s="26">
        <f t="shared" si="19"/>
        <v>1.4600000000000004</v>
      </c>
      <c r="L121" s="26">
        <f t="shared" si="20"/>
        <v>1.4600000000000004</v>
      </c>
      <c r="M121" s="28" t="s">
        <v>264</v>
      </c>
      <c r="O121" s="9"/>
      <c r="P121" s="30" t="s">
        <v>158</v>
      </c>
      <c r="Q121" s="28" t="s">
        <v>159</v>
      </c>
      <c r="R121" s="28">
        <v>0.212</v>
      </c>
      <c r="S121" s="26">
        <f t="shared" si="21"/>
        <v>3.612</v>
      </c>
      <c r="T121" s="4">
        <v>1.5</v>
      </c>
      <c r="U121" s="5">
        <v>80</v>
      </c>
      <c r="V121" s="4">
        <f t="shared" si="22"/>
        <v>2.112</v>
      </c>
      <c r="W121" s="28">
        <v>0</v>
      </c>
      <c r="X121" s="28">
        <v>3.3600000000000003</v>
      </c>
      <c r="Y121" s="4">
        <f t="shared" si="23"/>
        <v>1.2480000000000002</v>
      </c>
      <c r="Z121" s="4">
        <f t="shared" si="24"/>
        <v>1.2480000000000002</v>
      </c>
      <c r="AA121" s="28" t="s">
        <v>264</v>
      </c>
    </row>
    <row r="122" spans="1:27" ht="15" hidden="1">
      <c r="A122" s="32"/>
      <c r="B122" s="30" t="s">
        <v>160</v>
      </c>
      <c r="C122" s="28" t="s">
        <v>129</v>
      </c>
      <c r="D122" s="28">
        <v>3.2</v>
      </c>
      <c r="E122" s="26">
        <v>0.49</v>
      </c>
      <c r="F122" s="4">
        <v>0.22</v>
      </c>
      <c r="G122" s="5">
        <v>70</v>
      </c>
      <c r="H122" s="26">
        <f t="shared" si="18"/>
        <v>0.27</v>
      </c>
      <c r="I122" s="8">
        <v>0</v>
      </c>
      <c r="J122" s="26">
        <f>1.6*1.05</f>
        <v>1.6800000000000002</v>
      </c>
      <c r="K122" s="26">
        <f t="shared" si="19"/>
        <v>1.4100000000000001</v>
      </c>
      <c r="L122" s="26">
        <f t="shared" si="20"/>
        <v>1.4100000000000001</v>
      </c>
      <c r="M122" s="28" t="s">
        <v>264</v>
      </c>
      <c r="O122" s="9"/>
      <c r="P122" s="30" t="s">
        <v>160</v>
      </c>
      <c r="Q122" s="28" t="s">
        <v>129</v>
      </c>
      <c r="R122" s="28"/>
      <c r="S122" s="26">
        <f t="shared" si="21"/>
        <v>0.49</v>
      </c>
      <c r="T122" s="4">
        <v>0.22</v>
      </c>
      <c r="U122" s="5">
        <v>70</v>
      </c>
      <c r="V122" s="4">
        <f t="shared" si="22"/>
        <v>0.27</v>
      </c>
      <c r="W122" s="28">
        <v>0</v>
      </c>
      <c r="X122" s="28">
        <v>1.6800000000000002</v>
      </c>
      <c r="Y122" s="4">
        <f t="shared" si="23"/>
        <v>1.4100000000000001</v>
      </c>
      <c r="Z122" s="4">
        <f t="shared" si="24"/>
        <v>1.4100000000000001</v>
      </c>
      <c r="AA122" s="28" t="s">
        <v>264</v>
      </c>
    </row>
    <row r="123" spans="1:27" ht="15" customHeight="1" hidden="1">
      <c r="A123" s="32"/>
      <c r="B123" s="30" t="s">
        <v>161</v>
      </c>
      <c r="C123" s="28" t="s">
        <v>162</v>
      </c>
      <c r="D123" s="28">
        <v>6.5</v>
      </c>
      <c r="E123" s="26">
        <v>1.03</v>
      </c>
      <c r="F123" s="4">
        <v>2.06</v>
      </c>
      <c r="G123" s="5">
        <v>100</v>
      </c>
      <c r="H123" s="26">
        <f t="shared" si="18"/>
        <v>-1.03</v>
      </c>
      <c r="I123" s="8">
        <v>0</v>
      </c>
      <c r="J123" s="26">
        <f>2.5*1.05</f>
        <v>2.625</v>
      </c>
      <c r="K123" s="26">
        <f t="shared" si="19"/>
        <v>3.6550000000000002</v>
      </c>
      <c r="L123" s="26">
        <f t="shared" si="20"/>
        <v>3.6550000000000002</v>
      </c>
      <c r="M123" s="28" t="s">
        <v>264</v>
      </c>
      <c r="O123" s="9"/>
      <c r="P123" s="30" t="s">
        <v>161</v>
      </c>
      <c r="Q123" s="28" t="s">
        <v>162</v>
      </c>
      <c r="R123" s="28"/>
      <c r="S123" s="26">
        <f t="shared" si="21"/>
        <v>1.03</v>
      </c>
      <c r="T123" s="4">
        <v>2.06</v>
      </c>
      <c r="U123" s="5">
        <v>100</v>
      </c>
      <c r="V123" s="4">
        <f t="shared" si="22"/>
        <v>-1.03</v>
      </c>
      <c r="W123" s="28">
        <v>0</v>
      </c>
      <c r="X123" s="28">
        <v>2.625</v>
      </c>
      <c r="Y123" s="4">
        <f t="shared" si="23"/>
        <v>3.6550000000000002</v>
      </c>
      <c r="Z123" s="4">
        <f t="shared" si="24"/>
        <v>3.6550000000000002</v>
      </c>
      <c r="AA123" s="28" t="s">
        <v>264</v>
      </c>
    </row>
    <row r="124" spans="1:27" ht="15" hidden="1">
      <c r="A124" s="32"/>
      <c r="B124" s="30" t="s">
        <v>163</v>
      </c>
      <c r="C124" s="28" t="s">
        <v>47</v>
      </c>
      <c r="D124" s="28">
        <v>5</v>
      </c>
      <c r="E124" s="26">
        <v>0.63</v>
      </c>
      <c r="F124" s="4">
        <v>0.18</v>
      </c>
      <c r="G124" s="5">
        <v>70</v>
      </c>
      <c r="H124" s="26">
        <f t="shared" si="18"/>
        <v>0.45</v>
      </c>
      <c r="I124" s="8">
        <v>0</v>
      </c>
      <c r="J124" s="26">
        <f>2.5*1.05</f>
        <v>2.625</v>
      </c>
      <c r="K124" s="26">
        <f t="shared" si="19"/>
        <v>2.175</v>
      </c>
      <c r="L124" s="26">
        <f t="shared" si="20"/>
        <v>2.175</v>
      </c>
      <c r="M124" s="28" t="s">
        <v>264</v>
      </c>
      <c r="O124" s="9"/>
      <c r="P124" s="30" t="s">
        <v>163</v>
      </c>
      <c r="Q124" s="28" t="s">
        <v>47</v>
      </c>
      <c r="R124" s="28"/>
      <c r="S124" s="26">
        <f t="shared" si="21"/>
        <v>0.63</v>
      </c>
      <c r="T124" s="4">
        <v>0.18</v>
      </c>
      <c r="U124" s="5">
        <v>70</v>
      </c>
      <c r="V124" s="4">
        <f t="shared" si="22"/>
        <v>0.45</v>
      </c>
      <c r="W124" s="28">
        <v>0</v>
      </c>
      <c r="X124" s="28">
        <v>2.625</v>
      </c>
      <c r="Y124" s="4">
        <f t="shared" si="23"/>
        <v>2.175</v>
      </c>
      <c r="Z124" s="4">
        <f t="shared" si="24"/>
        <v>2.175</v>
      </c>
      <c r="AA124" s="28" t="s">
        <v>264</v>
      </c>
    </row>
    <row r="125" spans="1:27" ht="15" customHeight="1">
      <c r="A125" s="32"/>
      <c r="B125" s="30" t="s">
        <v>164</v>
      </c>
      <c r="C125" s="28" t="s">
        <v>165</v>
      </c>
      <c r="D125" s="28">
        <v>7.2</v>
      </c>
      <c r="E125" s="26">
        <v>4.68</v>
      </c>
      <c r="F125" s="4">
        <v>0</v>
      </c>
      <c r="G125" s="5">
        <v>0</v>
      </c>
      <c r="H125" s="26">
        <f t="shared" si="18"/>
        <v>4.68</v>
      </c>
      <c r="I125" s="8">
        <v>0</v>
      </c>
      <c r="J125" s="26">
        <f>3.2*1.05</f>
        <v>3.3600000000000003</v>
      </c>
      <c r="K125" s="26">
        <f t="shared" si="19"/>
        <v>-1.3199999999999994</v>
      </c>
      <c r="L125" s="26">
        <f t="shared" si="20"/>
        <v>-1.3199999999999994</v>
      </c>
      <c r="M125" s="28" t="s">
        <v>263</v>
      </c>
      <c r="O125" s="9"/>
      <c r="P125" s="30" t="s">
        <v>164</v>
      </c>
      <c r="Q125" s="28" t="s">
        <v>165</v>
      </c>
      <c r="R125" s="28">
        <v>0.208</v>
      </c>
      <c r="S125" s="26">
        <f aca="true" t="shared" si="26" ref="S125:S156">R125+E125</f>
        <v>4.888</v>
      </c>
      <c r="T125" s="4">
        <v>0</v>
      </c>
      <c r="U125" s="5">
        <v>0</v>
      </c>
      <c r="V125" s="4">
        <f t="shared" si="22"/>
        <v>4.888</v>
      </c>
      <c r="W125" s="28">
        <v>0</v>
      </c>
      <c r="X125" s="28">
        <v>3.3600000000000003</v>
      </c>
      <c r="Y125" s="4">
        <f t="shared" si="23"/>
        <v>-1.5279999999999996</v>
      </c>
      <c r="Z125" s="4">
        <f t="shared" si="24"/>
        <v>-1.5279999999999996</v>
      </c>
      <c r="AA125" s="28" t="s">
        <v>263</v>
      </c>
    </row>
    <row r="126" spans="1:27" ht="15" customHeight="1" hidden="1">
      <c r="A126" s="32"/>
      <c r="B126" s="30" t="s">
        <v>166</v>
      </c>
      <c r="C126" s="28" t="s">
        <v>71</v>
      </c>
      <c r="D126" s="28">
        <v>8</v>
      </c>
      <c r="E126" s="26">
        <v>0.88</v>
      </c>
      <c r="F126" s="4">
        <v>0.32</v>
      </c>
      <c r="G126" s="5">
        <v>80</v>
      </c>
      <c r="H126" s="26">
        <f t="shared" si="18"/>
        <v>0.56</v>
      </c>
      <c r="I126" s="8">
        <v>0</v>
      </c>
      <c r="J126" s="26">
        <v>4.2</v>
      </c>
      <c r="K126" s="26">
        <f t="shared" si="19"/>
        <v>3.64</v>
      </c>
      <c r="L126" s="26">
        <f t="shared" si="20"/>
        <v>3.64</v>
      </c>
      <c r="M126" s="28" t="s">
        <v>264</v>
      </c>
      <c r="O126" s="9"/>
      <c r="P126" s="30" t="s">
        <v>166</v>
      </c>
      <c r="Q126" s="28" t="s">
        <v>71</v>
      </c>
      <c r="R126" s="28">
        <v>0.045</v>
      </c>
      <c r="S126" s="26">
        <f t="shared" si="26"/>
        <v>0.925</v>
      </c>
      <c r="T126" s="4">
        <v>0.32</v>
      </c>
      <c r="U126" s="5">
        <v>80</v>
      </c>
      <c r="V126" s="4">
        <f t="shared" si="22"/>
        <v>0.605</v>
      </c>
      <c r="W126" s="28">
        <v>0</v>
      </c>
      <c r="X126" s="28">
        <v>4.2</v>
      </c>
      <c r="Y126" s="4">
        <f t="shared" si="23"/>
        <v>3.595</v>
      </c>
      <c r="Z126" s="4">
        <f t="shared" si="24"/>
        <v>3.595</v>
      </c>
      <c r="AA126" s="28" t="s">
        <v>264</v>
      </c>
    </row>
    <row r="127" spans="1:27" ht="15" customHeight="1" hidden="1">
      <c r="A127" s="32"/>
      <c r="B127" s="30" t="s">
        <v>167</v>
      </c>
      <c r="C127" s="28" t="s">
        <v>162</v>
      </c>
      <c r="D127" s="28">
        <v>6.5</v>
      </c>
      <c r="E127" s="26">
        <v>0.48</v>
      </c>
      <c r="F127" s="4">
        <v>0.12</v>
      </c>
      <c r="G127" s="5">
        <v>70</v>
      </c>
      <c r="H127" s="26">
        <f t="shared" si="18"/>
        <v>0.36</v>
      </c>
      <c r="I127" s="8">
        <v>0</v>
      </c>
      <c r="J127" s="26">
        <f>2.5*1.05</f>
        <v>2.625</v>
      </c>
      <c r="K127" s="26">
        <f t="shared" si="19"/>
        <v>2.265</v>
      </c>
      <c r="L127" s="26">
        <f t="shared" si="20"/>
        <v>2.265</v>
      </c>
      <c r="M127" s="28" t="s">
        <v>264</v>
      </c>
      <c r="O127" s="9"/>
      <c r="P127" s="30" t="s">
        <v>167</v>
      </c>
      <c r="Q127" s="28" t="s">
        <v>162</v>
      </c>
      <c r="R127" s="28">
        <v>0.016</v>
      </c>
      <c r="S127" s="26">
        <f t="shared" si="26"/>
        <v>0.496</v>
      </c>
      <c r="T127" s="4">
        <v>0.12</v>
      </c>
      <c r="U127" s="5">
        <v>70</v>
      </c>
      <c r="V127" s="4">
        <f t="shared" si="22"/>
        <v>0.376</v>
      </c>
      <c r="W127" s="28">
        <v>0</v>
      </c>
      <c r="X127" s="28">
        <v>2.625</v>
      </c>
      <c r="Y127" s="4">
        <f t="shared" si="23"/>
        <v>2.249</v>
      </c>
      <c r="Z127" s="4">
        <f t="shared" si="24"/>
        <v>2.249</v>
      </c>
      <c r="AA127" s="28" t="s">
        <v>264</v>
      </c>
    </row>
    <row r="128" spans="1:27" ht="15" customHeight="1">
      <c r="A128" s="32"/>
      <c r="B128" s="30" t="s">
        <v>168</v>
      </c>
      <c r="C128" s="28" t="s">
        <v>99</v>
      </c>
      <c r="D128" s="28">
        <v>4.1</v>
      </c>
      <c r="E128" s="26">
        <v>0.96</v>
      </c>
      <c r="F128" s="4">
        <v>0.8</v>
      </c>
      <c r="G128" s="5">
        <v>90</v>
      </c>
      <c r="H128" s="26">
        <f t="shared" si="18"/>
        <v>0.15999999999999992</v>
      </c>
      <c r="I128" s="8">
        <v>0</v>
      </c>
      <c r="J128" s="26">
        <f>1.6*1.05</f>
        <v>1.6800000000000002</v>
      </c>
      <c r="K128" s="26">
        <f t="shared" si="19"/>
        <v>1.5200000000000002</v>
      </c>
      <c r="L128" s="26">
        <f t="shared" si="20"/>
        <v>1.5200000000000002</v>
      </c>
      <c r="M128" s="28" t="s">
        <v>264</v>
      </c>
      <c r="O128" s="9"/>
      <c r="P128" s="30" t="s">
        <v>168</v>
      </c>
      <c r="Q128" s="28" t="s">
        <v>99</v>
      </c>
      <c r="R128" s="28">
        <v>0.695</v>
      </c>
      <c r="S128" s="26">
        <f t="shared" si="26"/>
        <v>1.6549999999999998</v>
      </c>
      <c r="T128" s="4">
        <v>0</v>
      </c>
      <c r="U128" s="5">
        <v>0</v>
      </c>
      <c r="V128" s="4">
        <f t="shared" si="22"/>
        <v>1.6549999999999998</v>
      </c>
      <c r="W128" s="28">
        <v>0</v>
      </c>
      <c r="X128" s="28">
        <v>1.6800000000000002</v>
      </c>
      <c r="Y128" s="4">
        <f t="shared" si="23"/>
        <v>0.025000000000000355</v>
      </c>
      <c r="Z128" s="4">
        <f t="shared" si="24"/>
        <v>0.025000000000000355</v>
      </c>
      <c r="AA128" s="28" t="s">
        <v>263</v>
      </c>
    </row>
    <row r="129" spans="1:27" ht="15" customHeight="1" hidden="1">
      <c r="A129" s="32"/>
      <c r="B129" s="30" t="s">
        <v>169</v>
      </c>
      <c r="C129" s="28" t="s">
        <v>71</v>
      </c>
      <c r="D129" s="28">
        <v>8</v>
      </c>
      <c r="E129" s="26">
        <v>0.8</v>
      </c>
      <c r="F129" s="4">
        <v>0.2</v>
      </c>
      <c r="G129" s="5">
        <v>80</v>
      </c>
      <c r="H129" s="26">
        <f t="shared" si="18"/>
        <v>0.6000000000000001</v>
      </c>
      <c r="I129" s="8">
        <v>0</v>
      </c>
      <c r="J129" s="26">
        <v>4.2</v>
      </c>
      <c r="K129" s="26">
        <f t="shared" si="19"/>
        <v>3.6</v>
      </c>
      <c r="L129" s="26">
        <f t="shared" si="20"/>
        <v>3.6</v>
      </c>
      <c r="M129" s="28" t="s">
        <v>264</v>
      </c>
      <c r="O129" s="9"/>
      <c r="P129" s="30" t="s">
        <v>169</v>
      </c>
      <c r="Q129" s="28" t="s">
        <v>71</v>
      </c>
      <c r="R129" s="28">
        <v>0.005</v>
      </c>
      <c r="S129" s="26">
        <f t="shared" si="26"/>
        <v>0.805</v>
      </c>
      <c r="T129" s="4">
        <v>0.2</v>
      </c>
      <c r="U129" s="5">
        <v>80</v>
      </c>
      <c r="V129" s="4">
        <f t="shared" si="22"/>
        <v>0.605</v>
      </c>
      <c r="W129" s="28">
        <v>0</v>
      </c>
      <c r="X129" s="28">
        <v>4.2</v>
      </c>
      <c r="Y129" s="4">
        <f t="shared" si="23"/>
        <v>3.595</v>
      </c>
      <c r="Z129" s="4">
        <f t="shared" si="24"/>
        <v>3.595</v>
      </c>
      <c r="AA129" s="28" t="s">
        <v>264</v>
      </c>
    </row>
    <row r="130" spans="1:27" ht="15" customHeight="1">
      <c r="A130" s="32"/>
      <c r="B130" s="30" t="s">
        <v>170</v>
      </c>
      <c r="C130" s="28" t="s">
        <v>71</v>
      </c>
      <c r="D130" s="28">
        <v>8</v>
      </c>
      <c r="E130" s="26">
        <v>3.67</v>
      </c>
      <c r="F130" s="4">
        <v>0</v>
      </c>
      <c r="G130" s="5">
        <v>0</v>
      </c>
      <c r="H130" s="26">
        <f t="shared" si="18"/>
        <v>3.67</v>
      </c>
      <c r="I130" s="8">
        <v>0</v>
      </c>
      <c r="J130" s="26">
        <v>4.2</v>
      </c>
      <c r="K130" s="26">
        <f t="shared" si="19"/>
        <v>0.5300000000000002</v>
      </c>
      <c r="L130" s="26">
        <f t="shared" si="20"/>
        <v>0.5300000000000002</v>
      </c>
      <c r="M130" s="28" t="s">
        <v>264</v>
      </c>
      <c r="O130" s="9"/>
      <c r="P130" s="30" t="s">
        <v>170</v>
      </c>
      <c r="Q130" s="28" t="s">
        <v>71</v>
      </c>
      <c r="R130" s="28">
        <v>0.916</v>
      </c>
      <c r="S130" s="26">
        <f t="shared" si="26"/>
        <v>4.586</v>
      </c>
      <c r="T130" s="4">
        <v>0</v>
      </c>
      <c r="U130" s="5">
        <v>0</v>
      </c>
      <c r="V130" s="4">
        <f t="shared" si="22"/>
        <v>4.586</v>
      </c>
      <c r="W130" s="28">
        <v>0</v>
      </c>
      <c r="X130" s="28">
        <v>4.2</v>
      </c>
      <c r="Y130" s="4">
        <f t="shared" si="23"/>
        <v>-0.3860000000000001</v>
      </c>
      <c r="Z130" s="4">
        <f t="shared" si="24"/>
        <v>-0.3860000000000001</v>
      </c>
      <c r="AA130" s="28" t="s">
        <v>263</v>
      </c>
    </row>
    <row r="131" spans="1:27" ht="15" customHeight="1" hidden="1">
      <c r="A131" s="32"/>
      <c r="B131" s="30" t="s">
        <v>171</v>
      </c>
      <c r="C131" s="28" t="s">
        <v>47</v>
      </c>
      <c r="D131" s="28">
        <v>5</v>
      </c>
      <c r="E131" s="26">
        <v>1.71</v>
      </c>
      <c r="F131" s="4">
        <v>0</v>
      </c>
      <c r="G131" s="5">
        <v>0</v>
      </c>
      <c r="H131" s="26">
        <f t="shared" si="18"/>
        <v>1.71</v>
      </c>
      <c r="I131" s="8">
        <v>0</v>
      </c>
      <c r="J131" s="26">
        <f>2.5*1.05</f>
        <v>2.625</v>
      </c>
      <c r="K131" s="26">
        <f t="shared" si="19"/>
        <v>0.915</v>
      </c>
      <c r="L131" s="26">
        <f t="shared" si="20"/>
        <v>0.915</v>
      </c>
      <c r="M131" s="25" t="s">
        <v>262</v>
      </c>
      <c r="O131" s="9"/>
      <c r="P131" s="30" t="s">
        <v>171</v>
      </c>
      <c r="Q131" s="28" t="s">
        <v>47</v>
      </c>
      <c r="R131" s="28">
        <v>0.395</v>
      </c>
      <c r="S131" s="26">
        <f t="shared" si="26"/>
        <v>2.105</v>
      </c>
      <c r="T131" s="4">
        <v>0</v>
      </c>
      <c r="U131" s="5">
        <v>0</v>
      </c>
      <c r="V131" s="4">
        <f t="shared" si="22"/>
        <v>2.105</v>
      </c>
      <c r="W131" s="28">
        <v>0</v>
      </c>
      <c r="X131" s="28">
        <v>2.625</v>
      </c>
      <c r="Y131" s="4">
        <f t="shared" si="23"/>
        <v>0.52</v>
      </c>
      <c r="Z131" s="4">
        <f t="shared" si="24"/>
        <v>0.52</v>
      </c>
      <c r="AA131" s="28" t="s">
        <v>264</v>
      </c>
    </row>
    <row r="132" spans="1:27" ht="15" customHeight="1">
      <c r="A132" s="32"/>
      <c r="B132" s="30" t="s">
        <v>172</v>
      </c>
      <c r="C132" s="28" t="s">
        <v>47</v>
      </c>
      <c r="D132" s="28">
        <v>5</v>
      </c>
      <c r="E132" s="26">
        <v>1.11</v>
      </c>
      <c r="F132" s="4">
        <v>0.12</v>
      </c>
      <c r="G132" s="5">
        <v>70</v>
      </c>
      <c r="H132" s="26">
        <f t="shared" si="18"/>
        <v>0.9900000000000001</v>
      </c>
      <c r="I132" s="8">
        <v>0</v>
      </c>
      <c r="J132" s="26">
        <f>2.5*1.05</f>
        <v>2.625</v>
      </c>
      <c r="K132" s="26">
        <f t="shared" si="19"/>
        <v>1.6349999999999998</v>
      </c>
      <c r="L132" s="26">
        <f t="shared" si="20"/>
        <v>1.6349999999999998</v>
      </c>
      <c r="M132" s="25" t="s">
        <v>262</v>
      </c>
      <c r="O132" s="9"/>
      <c r="P132" s="30" t="s">
        <v>172</v>
      </c>
      <c r="Q132" s="28" t="s">
        <v>47</v>
      </c>
      <c r="R132" s="28">
        <v>0.01</v>
      </c>
      <c r="S132" s="26">
        <f t="shared" si="26"/>
        <v>1.12</v>
      </c>
      <c r="T132" s="4">
        <v>0.12</v>
      </c>
      <c r="U132" s="5">
        <v>70</v>
      </c>
      <c r="V132" s="4">
        <f t="shared" si="22"/>
        <v>1</v>
      </c>
      <c r="W132" s="28">
        <v>0</v>
      </c>
      <c r="X132" s="28">
        <v>2.625</v>
      </c>
      <c r="Y132" s="4">
        <f t="shared" si="23"/>
        <v>1.625</v>
      </c>
      <c r="Z132" s="4">
        <f t="shared" si="24"/>
        <v>1.625</v>
      </c>
      <c r="AA132" s="25" t="s">
        <v>262</v>
      </c>
    </row>
    <row r="133" spans="1:27" ht="15" customHeight="1">
      <c r="A133" s="32"/>
      <c r="B133" s="30" t="s">
        <v>173</v>
      </c>
      <c r="C133" s="28" t="s">
        <v>174</v>
      </c>
      <c r="D133" s="28">
        <v>6.4</v>
      </c>
      <c r="E133" s="26">
        <v>1.94</v>
      </c>
      <c r="F133" s="4">
        <v>0.42</v>
      </c>
      <c r="G133" s="5">
        <v>80</v>
      </c>
      <c r="H133" s="26">
        <f t="shared" si="18"/>
        <v>1.52</v>
      </c>
      <c r="I133" s="8">
        <v>0</v>
      </c>
      <c r="J133" s="26">
        <f>3.2*1.05</f>
        <v>3.3600000000000003</v>
      </c>
      <c r="K133" s="26">
        <f t="shared" si="19"/>
        <v>1.8400000000000003</v>
      </c>
      <c r="L133" s="26">
        <f t="shared" si="20"/>
        <v>1.8400000000000003</v>
      </c>
      <c r="M133" s="25" t="s">
        <v>262</v>
      </c>
      <c r="O133" s="9"/>
      <c r="P133" s="30" t="s">
        <v>173</v>
      </c>
      <c r="Q133" s="28" t="s">
        <v>174</v>
      </c>
      <c r="R133" s="28">
        <v>0.005</v>
      </c>
      <c r="S133" s="26">
        <f t="shared" si="26"/>
        <v>1.9449999999999998</v>
      </c>
      <c r="T133" s="4">
        <v>0.42</v>
      </c>
      <c r="U133" s="5">
        <v>80</v>
      </c>
      <c r="V133" s="4">
        <f t="shared" si="22"/>
        <v>1.525</v>
      </c>
      <c r="W133" s="28">
        <v>0</v>
      </c>
      <c r="X133" s="28">
        <v>3.3600000000000003</v>
      </c>
      <c r="Y133" s="4">
        <f t="shared" si="23"/>
        <v>1.8350000000000004</v>
      </c>
      <c r="Z133" s="4">
        <f t="shared" si="24"/>
        <v>1.8350000000000004</v>
      </c>
      <c r="AA133" s="25" t="s">
        <v>262</v>
      </c>
    </row>
    <row r="134" spans="1:27" ht="15" customHeight="1">
      <c r="A134" s="32"/>
      <c r="B134" s="30" t="s">
        <v>175</v>
      </c>
      <c r="C134" s="28" t="s">
        <v>162</v>
      </c>
      <c r="D134" s="28">
        <v>6.5</v>
      </c>
      <c r="E134" s="26">
        <v>2.74</v>
      </c>
      <c r="F134" s="4">
        <v>0</v>
      </c>
      <c r="G134" s="5">
        <v>0</v>
      </c>
      <c r="H134" s="26">
        <f t="shared" si="18"/>
        <v>2.74</v>
      </c>
      <c r="I134" s="8">
        <v>0</v>
      </c>
      <c r="J134" s="26">
        <f>2.5*1.05</f>
        <v>2.625</v>
      </c>
      <c r="K134" s="26">
        <f t="shared" si="19"/>
        <v>-0.11500000000000021</v>
      </c>
      <c r="L134" s="26">
        <f t="shared" si="20"/>
        <v>-0.11500000000000021</v>
      </c>
      <c r="M134" s="28" t="s">
        <v>263</v>
      </c>
      <c r="O134" s="9"/>
      <c r="P134" s="30" t="s">
        <v>175</v>
      </c>
      <c r="Q134" s="28" t="s">
        <v>162</v>
      </c>
      <c r="R134" s="28">
        <v>0.717</v>
      </c>
      <c r="S134" s="26">
        <f t="shared" si="26"/>
        <v>3.4570000000000003</v>
      </c>
      <c r="T134" s="4">
        <v>0</v>
      </c>
      <c r="U134" s="5">
        <v>0</v>
      </c>
      <c r="V134" s="4">
        <f t="shared" si="22"/>
        <v>3.4570000000000003</v>
      </c>
      <c r="W134" s="28">
        <v>0</v>
      </c>
      <c r="X134" s="28">
        <v>2.625</v>
      </c>
      <c r="Y134" s="4">
        <f t="shared" si="23"/>
        <v>-0.8320000000000003</v>
      </c>
      <c r="Z134" s="4">
        <f t="shared" si="24"/>
        <v>-0.8320000000000003</v>
      </c>
      <c r="AA134" s="28" t="s">
        <v>263</v>
      </c>
    </row>
    <row r="135" spans="1:27" ht="15" customHeight="1">
      <c r="A135" s="32"/>
      <c r="B135" s="30" t="s">
        <v>176</v>
      </c>
      <c r="C135" s="28" t="s">
        <v>71</v>
      </c>
      <c r="D135" s="28">
        <v>8</v>
      </c>
      <c r="E135" s="26">
        <v>4</v>
      </c>
      <c r="F135" s="4">
        <v>0.14</v>
      </c>
      <c r="G135" s="5">
        <v>70</v>
      </c>
      <c r="H135" s="26">
        <f t="shared" si="18"/>
        <v>3.86</v>
      </c>
      <c r="I135" s="8">
        <v>0</v>
      </c>
      <c r="J135" s="26">
        <v>4.2</v>
      </c>
      <c r="K135" s="26">
        <f t="shared" si="19"/>
        <v>0.3400000000000003</v>
      </c>
      <c r="L135" s="26">
        <f t="shared" si="20"/>
        <v>0.3400000000000003</v>
      </c>
      <c r="M135" s="25" t="s">
        <v>262</v>
      </c>
      <c r="O135" s="9"/>
      <c r="P135" s="30" t="s">
        <v>176</v>
      </c>
      <c r="Q135" s="28" t="s">
        <v>71</v>
      </c>
      <c r="R135" s="28">
        <v>1.418</v>
      </c>
      <c r="S135" s="26">
        <f t="shared" si="26"/>
        <v>5.418</v>
      </c>
      <c r="T135" s="4">
        <v>0.14</v>
      </c>
      <c r="U135" s="5">
        <v>70</v>
      </c>
      <c r="V135" s="4">
        <f t="shared" si="22"/>
        <v>5.2780000000000005</v>
      </c>
      <c r="W135" s="28">
        <v>0</v>
      </c>
      <c r="X135" s="28">
        <v>4.2</v>
      </c>
      <c r="Y135" s="4">
        <f t="shared" si="23"/>
        <v>-1.0780000000000003</v>
      </c>
      <c r="Z135" s="4">
        <f t="shared" si="24"/>
        <v>-1.0780000000000003</v>
      </c>
      <c r="AA135" s="28" t="s">
        <v>263</v>
      </c>
    </row>
    <row r="136" spans="1:27" ht="15" customHeight="1">
      <c r="A136" s="32"/>
      <c r="B136" s="30" t="s">
        <v>177</v>
      </c>
      <c r="C136" s="28" t="s">
        <v>71</v>
      </c>
      <c r="D136" s="28">
        <v>8</v>
      </c>
      <c r="E136" s="26">
        <v>1.16</v>
      </c>
      <c r="F136" s="4">
        <v>0</v>
      </c>
      <c r="G136" s="5">
        <v>0</v>
      </c>
      <c r="H136" s="26">
        <f t="shared" si="18"/>
        <v>1.16</v>
      </c>
      <c r="I136" s="8">
        <v>0</v>
      </c>
      <c r="J136" s="26">
        <v>4.2</v>
      </c>
      <c r="K136" s="26">
        <f t="shared" si="19"/>
        <v>3.04</v>
      </c>
      <c r="L136" s="26">
        <f t="shared" si="20"/>
        <v>3.04</v>
      </c>
      <c r="M136" s="25" t="s">
        <v>262</v>
      </c>
      <c r="O136" s="9"/>
      <c r="P136" s="30" t="s">
        <v>177</v>
      </c>
      <c r="Q136" s="28" t="s">
        <v>71</v>
      </c>
      <c r="R136" s="28">
        <v>0.585</v>
      </c>
      <c r="S136" s="26">
        <f t="shared" si="26"/>
        <v>1.7449999999999999</v>
      </c>
      <c r="T136" s="4">
        <v>0</v>
      </c>
      <c r="U136" s="5">
        <v>0</v>
      </c>
      <c r="V136" s="4">
        <f t="shared" si="22"/>
        <v>1.7449999999999999</v>
      </c>
      <c r="W136" s="28">
        <v>0</v>
      </c>
      <c r="X136" s="28">
        <v>4.2</v>
      </c>
      <c r="Y136" s="4">
        <f t="shared" si="23"/>
        <v>2.455</v>
      </c>
      <c r="Z136" s="4">
        <f t="shared" si="24"/>
        <v>2.455</v>
      </c>
      <c r="AA136" s="25" t="s">
        <v>262</v>
      </c>
    </row>
    <row r="137" spans="1:27" ht="15" customHeight="1">
      <c r="A137" s="32"/>
      <c r="B137" s="30" t="s">
        <v>178</v>
      </c>
      <c r="C137" s="28" t="s">
        <v>71</v>
      </c>
      <c r="D137" s="28">
        <v>8</v>
      </c>
      <c r="E137" s="26">
        <v>4.24</v>
      </c>
      <c r="F137" s="4">
        <v>1.2</v>
      </c>
      <c r="G137" s="5">
        <v>90</v>
      </c>
      <c r="H137" s="26">
        <f t="shared" si="18"/>
        <v>3.04</v>
      </c>
      <c r="I137" s="8">
        <v>0</v>
      </c>
      <c r="J137" s="26">
        <v>4.2</v>
      </c>
      <c r="K137" s="26">
        <f t="shared" si="19"/>
        <v>1.1600000000000001</v>
      </c>
      <c r="L137" s="26">
        <f t="shared" si="20"/>
        <v>1.1600000000000001</v>
      </c>
      <c r="M137" s="25" t="s">
        <v>262</v>
      </c>
      <c r="O137" s="9"/>
      <c r="P137" s="30" t="s">
        <v>178</v>
      </c>
      <c r="Q137" s="28" t="s">
        <v>85</v>
      </c>
      <c r="R137" s="28">
        <v>0.1</v>
      </c>
      <c r="S137" s="26">
        <f t="shared" si="26"/>
        <v>4.34</v>
      </c>
      <c r="T137" s="4">
        <v>1.2</v>
      </c>
      <c r="U137" s="5">
        <v>90</v>
      </c>
      <c r="V137" s="4">
        <f t="shared" si="22"/>
        <v>3.1399999999999997</v>
      </c>
      <c r="W137" s="28">
        <v>0</v>
      </c>
      <c r="X137" s="28">
        <f>6.3*1.05</f>
        <v>6.615</v>
      </c>
      <c r="Y137" s="4">
        <f t="shared" si="23"/>
        <v>3.4750000000000005</v>
      </c>
      <c r="Z137" s="4">
        <f t="shared" si="24"/>
        <v>3.4750000000000005</v>
      </c>
      <c r="AA137" s="25" t="s">
        <v>262</v>
      </c>
    </row>
    <row r="138" spans="1:27" ht="30">
      <c r="A138" s="32"/>
      <c r="B138" s="30" t="s">
        <v>179</v>
      </c>
      <c r="C138" s="28" t="s">
        <v>47</v>
      </c>
      <c r="D138" s="28">
        <v>5</v>
      </c>
      <c r="E138" s="26">
        <v>1.6</v>
      </c>
      <c r="F138" s="4">
        <v>1.88</v>
      </c>
      <c r="G138" s="5" t="s">
        <v>276</v>
      </c>
      <c r="H138" s="26">
        <f t="shared" si="18"/>
        <v>-0.2799999999999998</v>
      </c>
      <c r="I138" s="8">
        <v>0</v>
      </c>
      <c r="J138" s="26">
        <f>2.5*1.05</f>
        <v>2.625</v>
      </c>
      <c r="K138" s="26">
        <f t="shared" si="19"/>
        <v>2.905</v>
      </c>
      <c r="L138" s="26">
        <f t="shared" si="20"/>
        <v>2.905</v>
      </c>
      <c r="M138" s="25" t="s">
        <v>262</v>
      </c>
      <c r="O138" s="9"/>
      <c r="P138" s="30" t="s">
        <v>179</v>
      </c>
      <c r="Q138" s="28" t="s">
        <v>47</v>
      </c>
      <c r="R138" s="28">
        <v>0.942</v>
      </c>
      <c r="S138" s="26">
        <f t="shared" si="26"/>
        <v>2.542</v>
      </c>
      <c r="T138" s="4">
        <v>1.88</v>
      </c>
      <c r="U138" s="5" t="s">
        <v>276</v>
      </c>
      <c r="V138" s="4">
        <f t="shared" si="22"/>
        <v>0.6619999999999999</v>
      </c>
      <c r="W138" s="28">
        <v>0</v>
      </c>
      <c r="X138" s="28">
        <v>2.625</v>
      </c>
      <c r="Y138" s="4">
        <f t="shared" si="23"/>
        <v>1.963</v>
      </c>
      <c r="Z138" s="4">
        <f t="shared" si="24"/>
        <v>1.963</v>
      </c>
      <c r="AA138" s="28" t="s">
        <v>263</v>
      </c>
    </row>
    <row r="139" spans="1:27" ht="15" customHeight="1">
      <c r="A139" s="32"/>
      <c r="B139" s="30" t="s">
        <v>180</v>
      </c>
      <c r="C139" s="28" t="s">
        <v>103</v>
      </c>
      <c r="D139" s="28">
        <v>6.5</v>
      </c>
      <c r="E139" s="26">
        <v>2.33</v>
      </c>
      <c r="F139" s="4">
        <v>0.6</v>
      </c>
      <c r="G139" s="5">
        <v>70</v>
      </c>
      <c r="H139" s="26">
        <f t="shared" si="18"/>
        <v>1.73</v>
      </c>
      <c r="I139" s="8">
        <v>0</v>
      </c>
      <c r="J139" s="26">
        <f>2.5*1.05</f>
        <v>2.625</v>
      </c>
      <c r="K139" s="26">
        <f t="shared" si="19"/>
        <v>0.895</v>
      </c>
      <c r="L139" s="26">
        <f t="shared" si="20"/>
        <v>0.895</v>
      </c>
      <c r="M139" s="25" t="s">
        <v>262</v>
      </c>
      <c r="O139" s="9"/>
      <c r="P139" s="30" t="s">
        <v>180</v>
      </c>
      <c r="Q139" s="28" t="s">
        <v>103</v>
      </c>
      <c r="R139" s="28">
        <v>0.423</v>
      </c>
      <c r="S139" s="26">
        <f t="shared" si="26"/>
        <v>2.753</v>
      </c>
      <c r="T139" s="4">
        <v>0.6</v>
      </c>
      <c r="U139" s="5">
        <v>70</v>
      </c>
      <c r="V139" s="4">
        <f t="shared" si="22"/>
        <v>2.153</v>
      </c>
      <c r="W139" s="28">
        <v>0</v>
      </c>
      <c r="X139" s="28">
        <v>2.625</v>
      </c>
      <c r="Y139" s="4">
        <f t="shared" si="23"/>
        <v>0.472</v>
      </c>
      <c r="Z139" s="4">
        <f t="shared" si="24"/>
        <v>0.472</v>
      </c>
      <c r="AA139" s="25" t="s">
        <v>262</v>
      </c>
    </row>
    <row r="140" spans="1:27" ht="15" customHeight="1">
      <c r="A140" s="32"/>
      <c r="B140" s="30" t="s">
        <v>181</v>
      </c>
      <c r="C140" s="28" t="s">
        <v>47</v>
      </c>
      <c r="D140" s="28">
        <v>5</v>
      </c>
      <c r="E140" s="26">
        <v>0.87</v>
      </c>
      <c r="F140" s="4">
        <v>0</v>
      </c>
      <c r="G140" s="5">
        <v>0</v>
      </c>
      <c r="H140" s="26">
        <f t="shared" si="18"/>
        <v>0.87</v>
      </c>
      <c r="I140" s="8">
        <v>0</v>
      </c>
      <c r="J140" s="26">
        <f>2.5*1.05</f>
        <v>2.625</v>
      </c>
      <c r="K140" s="26">
        <f t="shared" si="19"/>
        <v>1.755</v>
      </c>
      <c r="L140" s="26">
        <f t="shared" si="20"/>
        <v>1.755</v>
      </c>
      <c r="M140" s="25" t="s">
        <v>262</v>
      </c>
      <c r="O140" s="9"/>
      <c r="P140" s="30" t="s">
        <v>181</v>
      </c>
      <c r="Q140" s="28" t="s">
        <v>47</v>
      </c>
      <c r="R140" s="28">
        <v>0.028</v>
      </c>
      <c r="S140" s="26">
        <f t="shared" si="26"/>
        <v>0.898</v>
      </c>
      <c r="T140" s="4">
        <v>0</v>
      </c>
      <c r="U140" s="5">
        <v>0</v>
      </c>
      <c r="V140" s="4">
        <f t="shared" si="22"/>
        <v>0.898</v>
      </c>
      <c r="W140" s="28">
        <v>0</v>
      </c>
      <c r="X140" s="28">
        <v>2.625</v>
      </c>
      <c r="Y140" s="4">
        <f t="shared" si="23"/>
        <v>1.7269999999999999</v>
      </c>
      <c r="Z140" s="4">
        <f t="shared" si="24"/>
        <v>1.7269999999999999</v>
      </c>
      <c r="AA140" s="25" t="s">
        <v>262</v>
      </c>
    </row>
    <row r="141" spans="1:27" ht="15" customHeight="1">
      <c r="A141" s="32"/>
      <c r="B141" s="30" t="s">
        <v>182</v>
      </c>
      <c r="C141" s="28" t="s">
        <v>47</v>
      </c>
      <c r="D141" s="28">
        <v>5</v>
      </c>
      <c r="E141" s="26">
        <v>0.6</v>
      </c>
      <c r="F141" s="4">
        <v>0</v>
      </c>
      <c r="G141" s="5">
        <v>0</v>
      </c>
      <c r="H141" s="26">
        <f t="shared" si="18"/>
        <v>0.6</v>
      </c>
      <c r="I141" s="8">
        <v>0</v>
      </c>
      <c r="J141" s="26">
        <f>2.5*1.05</f>
        <v>2.625</v>
      </c>
      <c r="K141" s="26">
        <f t="shared" si="19"/>
        <v>2.025</v>
      </c>
      <c r="L141" s="26">
        <f t="shared" si="20"/>
        <v>2.025</v>
      </c>
      <c r="M141" s="25" t="s">
        <v>262</v>
      </c>
      <c r="O141" s="9"/>
      <c r="P141" s="30" t="s">
        <v>182</v>
      </c>
      <c r="Q141" s="28" t="s">
        <v>47</v>
      </c>
      <c r="R141" s="28">
        <v>0.015</v>
      </c>
      <c r="S141" s="26">
        <f t="shared" si="26"/>
        <v>0.615</v>
      </c>
      <c r="T141" s="4">
        <v>0</v>
      </c>
      <c r="U141" s="5">
        <v>0</v>
      </c>
      <c r="V141" s="4">
        <f t="shared" si="22"/>
        <v>0.615</v>
      </c>
      <c r="W141" s="28">
        <v>0</v>
      </c>
      <c r="X141" s="28">
        <v>2.625</v>
      </c>
      <c r="Y141" s="4">
        <f t="shared" si="23"/>
        <v>2.01</v>
      </c>
      <c r="Z141" s="4">
        <f t="shared" si="24"/>
        <v>2.01</v>
      </c>
      <c r="AA141" s="25" t="s">
        <v>262</v>
      </c>
    </row>
    <row r="142" spans="1:27" ht="15" customHeight="1">
      <c r="A142" s="32"/>
      <c r="B142" s="30" t="s">
        <v>183</v>
      </c>
      <c r="C142" s="28" t="s">
        <v>47</v>
      </c>
      <c r="D142" s="28">
        <v>5</v>
      </c>
      <c r="E142" s="26">
        <v>0.95</v>
      </c>
      <c r="F142" s="4">
        <v>0.28</v>
      </c>
      <c r="G142" s="5">
        <v>80</v>
      </c>
      <c r="H142" s="26">
        <f t="shared" si="18"/>
        <v>0.6699999999999999</v>
      </c>
      <c r="I142" s="8">
        <v>0</v>
      </c>
      <c r="J142" s="26">
        <f>2.5*1.05</f>
        <v>2.625</v>
      </c>
      <c r="K142" s="26">
        <f t="shared" si="19"/>
        <v>1.955</v>
      </c>
      <c r="L142" s="26">
        <f t="shared" si="20"/>
        <v>1.955</v>
      </c>
      <c r="M142" s="25" t="s">
        <v>262</v>
      </c>
      <c r="O142" s="9"/>
      <c r="P142" s="30" t="s">
        <v>183</v>
      </c>
      <c r="Q142" s="28" t="s">
        <v>47</v>
      </c>
      <c r="R142" s="28">
        <v>0.04</v>
      </c>
      <c r="S142" s="26">
        <f t="shared" si="26"/>
        <v>0.99</v>
      </c>
      <c r="T142" s="4">
        <v>0.28</v>
      </c>
      <c r="U142" s="5">
        <v>80</v>
      </c>
      <c r="V142" s="4">
        <f t="shared" si="22"/>
        <v>0.71</v>
      </c>
      <c r="W142" s="28">
        <v>0</v>
      </c>
      <c r="X142" s="28">
        <v>2.625</v>
      </c>
      <c r="Y142" s="4">
        <f t="shared" si="23"/>
        <v>1.915</v>
      </c>
      <c r="Z142" s="4">
        <f t="shared" si="24"/>
        <v>1.915</v>
      </c>
      <c r="AA142" s="25" t="s">
        <v>262</v>
      </c>
    </row>
    <row r="143" spans="1:27" ht="30">
      <c r="A143" s="32"/>
      <c r="B143" s="30" t="s">
        <v>184</v>
      </c>
      <c r="C143" s="28" t="s">
        <v>85</v>
      </c>
      <c r="D143" s="28">
        <v>12.6</v>
      </c>
      <c r="E143" s="26">
        <v>3.52</v>
      </c>
      <c r="F143" s="4">
        <v>0.6</v>
      </c>
      <c r="G143" s="5">
        <v>100</v>
      </c>
      <c r="H143" s="26">
        <f t="shared" si="18"/>
        <v>2.92</v>
      </c>
      <c r="I143" s="8">
        <v>0</v>
      </c>
      <c r="J143" s="26">
        <f>6.3*1.05</f>
        <v>6.615</v>
      </c>
      <c r="K143" s="26">
        <f t="shared" si="19"/>
        <v>3.6950000000000003</v>
      </c>
      <c r="L143" s="26">
        <f t="shared" si="20"/>
        <v>3.6950000000000003</v>
      </c>
      <c r="M143" s="25" t="s">
        <v>262</v>
      </c>
      <c r="O143" s="9"/>
      <c r="P143" s="30" t="s">
        <v>184</v>
      </c>
      <c r="Q143" s="28" t="s">
        <v>85</v>
      </c>
      <c r="R143" s="28">
        <v>0.35</v>
      </c>
      <c r="S143" s="26">
        <f>R143+3.76</f>
        <v>4.109999999999999</v>
      </c>
      <c r="T143" s="4">
        <v>0.6</v>
      </c>
      <c r="U143" s="5">
        <v>100</v>
      </c>
      <c r="V143" s="4">
        <f t="shared" si="22"/>
        <v>3.5099999999999993</v>
      </c>
      <c r="W143" s="28">
        <v>0</v>
      </c>
      <c r="X143" s="28">
        <v>6.615</v>
      </c>
      <c r="Y143" s="4">
        <f t="shared" si="23"/>
        <v>3.105000000000001</v>
      </c>
      <c r="Z143" s="4">
        <f t="shared" si="24"/>
        <v>3.105000000000001</v>
      </c>
      <c r="AA143" s="25" t="s">
        <v>262</v>
      </c>
    </row>
    <row r="144" spans="1:27" ht="15" customHeight="1">
      <c r="A144" s="32"/>
      <c r="B144" s="30" t="s">
        <v>185</v>
      </c>
      <c r="C144" s="28" t="s">
        <v>51</v>
      </c>
      <c r="D144" s="28">
        <v>20</v>
      </c>
      <c r="E144" s="26">
        <v>5.2</v>
      </c>
      <c r="F144" s="4">
        <v>0</v>
      </c>
      <c r="G144" s="5">
        <v>0</v>
      </c>
      <c r="H144" s="26">
        <f t="shared" si="18"/>
        <v>5.2</v>
      </c>
      <c r="I144" s="8">
        <v>0</v>
      </c>
      <c r="J144" s="26">
        <v>10.5</v>
      </c>
      <c r="K144" s="26">
        <f t="shared" si="19"/>
        <v>5.3</v>
      </c>
      <c r="L144" s="26">
        <f t="shared" si="20"/>
        <v>5.3</v>
      </c>
      <c r="M144" s="25" t="s">
        <v>262</v>
      </c>
      <c r="O144" s="9"/>
      <c r="P144" s="30" t="s">
        <v>185</v>
      </c>
      <c r="Q144" s="28" t="s">
        <v>51</v>
      </c>
      <c r="R144" s="28">
        <v>1.8</v>
      </c>
      <c r="S144" s="26">
        <f>R144+7.28</f>
        <v>9.08</v>
      </c>
      <c r="T144" s="4">
        <v>0</v>
      </c>
      <c r="U144" s="5">
        <v>0</v>
      </c>
      <c r="V144" s="4">
        <f t="shared" si="22"/>
        <v>9.08</v>
      </c>
      <c r="W144" s="28">
        <v>0</v>
      </c>
      <c r="X144" s="28">
        <v>10.5</v>
      </c>
      <c r="Y144" s="4">
        <f t="shared" si="23"/>
        <v>1.42</v>
      </c>
      <c r="Z144" s="4">
        <f t="shared" si="24"/>
        <v>1.42</v>
      </c>
      <c r="AA144" s="25" t="s">
        <v>262</v>
      </c>
    </row>
    <row r="145" spans="1:27" ht="15" customHeight="1">
      <c r="A145" s="32"/>
      <c r="B145" s="30" t="s">
        <v>186</v>
      </c>
      <c r="C145" s="28" t="s">
        <v>85</v>
      </c>
      <c r="D145" s="28">
        <v>12.6</v>
      </c>
      <c r="E145" s="26">
        <v>4.46</v>
      </c>
      <c r="F145" s="4">
        <v>1.6</v>
      </c>
      <c r="G145" s="5">
        <v>110</v>
      </c>
      <c r="H145" s="26">
        <f t="shared" si="18"/>
        <v>2.86</v>
      </c>
      <c r="I145" s="8">
        <v>0</v>
      </c>
      <c r="J145" s="26">
        <v>6.62</v>
      </c>
      <c r="K145" s="26">
        <f t="shared" si="19"/>
        <v>3.7600000000000002</v>
      </c>
      <c r="L145" s="26">
        <f t="shared" si="20"/>
        <v>3.7600000000000002</v>
      </c>
      <c r="M145" s="25" t="s">
        <v>262</v>
      </c>
      <c r="O145" s="9"/>
      <c r="P145" s="30" t="s">
        <v>186</v>
      </c>
      <c r="Q145" s="28" t="s">
        <v>85</v>
      </c>
      <c r="R145" s="28">
        <v>2.143</v>
      </c>
      <c r="S145" s="26">
        <f>R145+4.63</f>
        <v>6.773</v>
      </c>
      <c r="T145" s="4">
        <v>1.6</v>
      </c>
      <c r="U145" s="5">
        <v>110</v>
      </c>
      <c r="V145" s="4">
        <f t="shared" si="22"/>
        <v>5.173</v>
      </c>
      <c r="W145" s="28">
        <v>0</v>
      </c>
      <c r="X145" s="28">
        <v>6.62</v>
      </c>
      <c r="Y145" s="4">
        <f t="shared" si="23"/>
        <v>1.447</v>
      </c>
      <c r="Z145" s="4">
        <f t="shared" si="24"/>
        <v>1.447</v>
      </c>
      <c r="AA145" s="25" t="s">
        <v>262</v>
      </c>
    </row>
    <row r="146" spans="1:27" ht="15" customHeight="1">
      <c r="A146" s="32"/>
      <c r="B146" s="30" t="s">
        <v>187</v>
      </c>
      <c r="C146" s="28" t="s">
        <v>71</v>
      </c>
      <c r="D146" s="28">
        <v>8</v>
      </c>
      <c r="E146" s="26">
        <v>1.93</v>
      </c>
      <c r="F146" s="4">
        <v>0</v>
      </c>
      <c r="G146" s="5">
        <v>0</v>
      </c>
      <c r="H146" s="26">
        <f t="shared" si="18"/>
        <v>1.93</v>
      </c>
      <c r="I146" s="8">
        <v>0</v>
      </c>
      <c r="J146" s="26">
        <v>4.2</v>
      </c>
      <c r="K146" s="26">
        <f t="shared" si="19"/>
        <v>2.2700000000000005</v>
      </c>
      <c r="L146" s="26">
        <f t="shared" si="20"/>
        <v>2.2700000000000005</v>
      </c>
      <c r="M146" s="25" t="s">
        <v>262</v>
      </c>
      <c r="O146" s="9"/>
      <c r="P146" s="30" t="s">
        <v>187</v>
      </c>
      <c r="Q146" s="28" t="s">
        <v>71</v>
      </c>
      <c r="R146" s="28">
        <v>0.007</v>
      </c>
      <c r="S146" s="26">
        <f t="shared" si="26"/>
        <v>1.9369999999999998</v>
      </c>
      <c r="T146" s="4">
        <v>0</v>
      </c>
      <c r="U146" s="5">
        <v>0</v>
      </c>
      <c r="V146" s="4">
        <f t="shared" si="22"/>
        <v>1.9369999999999998</v>
      </c>
      <c r="W146" s="28">
        <v>0</v>
      </c>
      <c r="X146" s="28">
        <v>4.2</v>
      </c>
      <c r="Y146" s="4">
        <f t="shared" si="23"/>
        <v>2.2630000000000003</v>
      </c>
      <c r="Z146" s="4">
        <f t="shared" si="24"/>
        <v>2.2630000000000003</v>
      </c>
      <c r="AA146" s="25" t="s">
        <v>262</v>
      </c>
    </row>
    <row r="147" spans="1:27" ht="15" customHeight="1">
      <c r="A147" s="32"/>
      <c r="B147" s="30" t="s">
        <v>188</v>
      </c>
      <c r="C147" s="28" t="s">
        <v>51</v>
      </c>
      <c r="D147" s="28">
        <v>20</v>
      </c>
      <c r="E147" s="26">
        <v>0.43</v>
      </c>
      <c r="F147" s="4">
        <v>0</v>
      </c>
      <c r="G147" s="5">
        <v>0</v>
      </c>
      <c r="H147" s="26">
        <f t="shared" si="18"/>
        <v>0.43</v>
      </c>
      <c r="I147" s="8">
        <v>0</v>
      </c>
      <c r="J147" s="26">
        <v>10.5</v>
      </c>
      <c r="K147" s="26">
        <f t="shared" si="19"/>
        <v>10.07</v>
      </c>
      <c r="L147" s="26">
        <f t="shared" si="20"/>
        <v>10.07</v>
      </c>
      <c r="M147" s="25" t="s">
        <v>262</v>
      </c>
      <c r="O147" s="9"/>
      <c r="P147" s="30" t="s">
        <v>188</v>
      </c>
      <c r="Q147" s="28" t="s">
        <v>51</v>
      </c>
      <c r="R147" s="28">
        <v>0.069</v>
      </c>
      <c r="S147" s="26">
        <f>R147+1</f>
        <v>1.069</v>
      </c>
      <c r="T147" s="4">
        <v>0</v>
      </c>
      <c r="U147" s="5">
        <v>0</v>
      </c>
      <c r="V147" s="4">
        <f t="shared" si="22"/>
        <v>1.069</v>
      </c>
      <c r="W147" s="28">
        <v>0</v>
      </c>
      <c r="X147" s="28">
        <v>10.5</v>
      </c>
      <c r="Y147" s="4">
        <f t="shared" si="23"/>
        <v>9.431000000000001</v>
      </c>
      <c r="Z147" s="4">
        <f t="shared" si="24"/>
        <v>9.431000000000001</v>
      </c>
      <c r="AA147" s="25" t="s">
        <v>262</v>
      </c>
    </row>
    <row r="148" spans="1:27" ht="15" customHeight="1" hidden="1">
      <c r="A148" s="32"/>
      <c r="B148" s="30" t="s">
        <v>189</v>
      </c>
      <c r="C148" s="28" t="s">
        <v>103</v>
      </c>
      <c r="D148" s="28">
        <v>6.5</v>
      </c>
      <c r="E148" s="26">
        <v>1.11</v>
      </c>
      <c r="F148" s="4">
        <v>1.06</v>
      </c>
      <c r="G148" s="5">
        <v>90</v>
      </c>
      <c r="H148" s="26">
        <f t="shared" si="18"/>
        <v>0.050000000000000044</v>
      </c>
      <c r="I148" s="8">
        <v>0</v>
      </c>
      <c r="J148" s="26">
        <f>2.5*1.05</f>
        <v>2.625</v>
      </c>
      <c r="K148" s="26">
        <f t="shared" si="19"/>
        <v>2.575</v>
      </c>
      <c r="L148" s="26">
        <f t="shared" si="20"/>
        <v>2.575</v>
      </c>
      <c r="M148" s="28" t="s">
        <v>264</v>
      </c>
      <c r="O148" s="9"/>
      <c r="P148" s="30" t="s">
        <v>189</v>
      </c>
      <c r="Q148" s="28" t="s">
        <v>103</v>
      </c>
      <c r="R148" s="28"/>
      <c r="S148" s="26">
        <f t="shared" si="26"/>
        <v>1.11</v>
      </c>
      <c r="T148" s="4">
        <v>1.06</v>
      </c>
      <c r="U148" s="5">
        <v>90</v>
      </c>
      <c r="V148" s="4">
        <f t="shared" si="22"/>
        <v>0.050000000000000044</v>
      </c>
      <c r="W148" s="28">
        <v>0</v>
      </c>
      <c r="X148" s="28">
        <v>2.625</v>
      </c>
      <c r="Y148" s="4">
        <f t="shared" si="23"/>
        <v>2.575</v>
      </c>
      <c r="Z148" s="4">
        <f t="shared" si="24"/>
        <v>2.575</v>
      </c>
      <c r="AA148" s="28" t="s">
        <v>264</v>
      </c>
    </row>
    <row r="149" spans="1:27" ht="15" customHeight="1" hidden="1">
      <c r="A149" s="32"/>
      <c r="B149" s="30" t="s">
        <v>190</v>
      </c>
      <c r="C149" s="28" t="s">
        <v>47</v>
      </c>
      <c r="D149" s="28">
        <v>5</v>
      </c>
      <c r="E149" s="26">
        <v>0.81</v>
      </c>
      <c r="F149" s="4">
        <v>0.68</v>
      </c>
      <c r="G149" s="5">
        <v>90</v>
      </c>
      <c r="H149" s="26">
        <f t="shared" si="18"/>
        <v>0.13</v>
      </c>
      <c r="I149" s="8">
        <v>0</v>
      </c>
      <c r="J149" s="26">
        <f>2.5*1.05</f>
        <v>2.625</v>
      </c>
      <c r="K149" s="26">
        <f t="shared" si="19"/>
        <v>2.495</v>
      </c>
      <c r="L149" s="26">
        <f t="shared" si="20"/>
        <v>2.495</v>
      </c>
      <c r="M149" s="28" t="s">
        <v>264</v>
      </c>
      <c r="O149" s="9"/>
      <c r="P149" s="30" t="s">
        <v>190</v>
      </c>
      <c r="Q149" s="28" t="s">
        <v>47</v>
      </c>
      <c r="R149" s="28"/>
      <c r="S149" s="26">
        <f t="shared" si="26"/>
        <v>0.81</v>
      </c>
      <c r="T149" s="4">
        <v>0.68</v>
      </c>
      <c r="U149" s="5">
        <v>90</v>
      </c>
      <c r="V149" s="4">
        <f t="shared" si="22"/>
        <v>0.13</v>
      </c>
      <c r="W149" s="28">
        <v>0</v>
      </c>
      <c r="X149" s="28">
        <v>2.625</v>
      </c>
      <c r="Y149" s="4">
        <f t="shared" si="23"/>
        <v>2.495</v>
      </c>
      <c r="Z149" s="4">
        <f t="shared" si="24"/>
        <v>2.495</v>
      </c>
      <c r="AA149" s="28" t="s">
        <v>264</v>
      </c>
    </row>
    <row r="150" spans="1:27" ht="15" customHeight="1" hidden="1">
      <c r="A150" s="32"/>
      <c r="B150" s="30" t="s">
        <v>191</v>
      </c>
      <c r="C150" s="28" t="s">
        <v>71</v>
      </c>
      <c r="D150" s="28">
        <v>8</v>
      </c>
      <c r="E150" s="26">
        <v>0.97</v>
      </c>
      <c r="F150" s="4">
        <v>1.02</v>
      </c>
      <c r="G150" s="5">
        <v>100</v>
      </c>
      <c r="H150" s="26">
        <f t="shared" si="18"/>
        <v>-0.050000000000000044</v>
      </c>
      <c r="I150" s="8">
        <v>0</v>
      </c>
      <c r="J150" s="26">
        <v>4.2</v>
      </c>
      <c r="K150" s="26">
        <f t="shared" si="19"/>
        <v>4.25</v>
      </c>
      <c r="L150" s="26">
        <f t="shared" si="20"/>
        <v>4.25</v>
      </c>
      <c r="M150" s="28" t="s">
        <v>264</v>
      </c>
      <c r="O150" s="9"/>
      <c r="P150" s="30" t="s">
        <v>191</v>
      </c>
      <c r="Q150" s="28" t="s">
        <v>71</v>
      </c>
      <c r="R150" s="28">
        <v>0.008</v>
      </c>
      <c r="S150" s="26">
        <f t="shared" si="26"/>
        <v>0.978</v>
      </c>
      <c r="T150" s="4">
        <v>1.02</v>
      </c>
      <c r="U150" s="5">
        <v>100</v>
      </c>
      <c r="V150" s="4">
        <f t="shared" si="22"/>
        <v>-0.04200000000000004</v>
      </c>
      <c r="W150" s="28">
        <v>0</v>
      </c>
      <c r="X150" s="28">
        <v>4.2</v>
      </c>
      <c r="Y150" s="4">
        <f t="shared" si="23"/>
        <v>4.242</v>
      </c>
      <c r="Z150" s="4">
        <f t="shared" si="24"/>
        <v>4.242</v>
      </c>
      <c r="AA150" s="28" t="s">
        <v>264</v>
      </c>
    </row>
    <row r="151" spans="1:27" ht="15" customHeight="1" hidden="1">
      <c r="A151" s="32"/>
      <c r="B151" s="30" t="s">
        <v>192</v>
      </c>
      <c r="C151" s="28" t="s">
        <v>47</v>
      </c>
      <c r="D151" s="28">
        <v>5</v>
      </c>
      <c r="E151" s="26">
        <v>1.06</v>
      </c>
      <c r="F151" s="4">
        <v>0</v>
      </c>
      <c r="G151" s="5">
        <v>0</v>
      </c>
      <c r="H151" s="26">
        <f t="shared" si="18"/>
        <v>1.06</v>
      </c>
      <c r="I151" s="8">
        <v>0</v>
      </c>
      <c r="J151" s="26">
        <f>2.5*1.05</f>
        <v>2.625</v>
      </c>
      <c r="K151" s="26">
        <f t="shared" si="19"/>
        <v>1.565</v>
      </c>
      <c r="L151" s="26">
        <f t="shared" si="20"/>
        <v>1.565</v>
      </c>
      <c r="M151" s="28" t="s">
        <v>264</v>
      </c>
      <c r="O151" s="9"/>
      <c r="P151" s="30" t="s">
        <v>192</v>
      </c>
      <c r="Q151" s="28" t="s">
        <v>47</v>
      </c>
      <c r="R151" s="28">
        <v>0.05</v>
      </c>
      <c r="S151" s="26">
        <f t="shared" si="26"/>
        <v>1.11</v>
      </c>
      <c r="T151" s="4">
        <v>0</v>
      </c>
      <c r="U151" s="5">
        <v>0</v>
      </c>
      <c r="V151" s="4">
        <f t="shared" si="22"/>
        <v>1.11</v>
      </c>
      <c r="W151" s="28">
        <v>0</v>
      </c>
      <c r="X151" s="28">
        <v>2.625</v>
      </c>
      <c r="Y151" s="4">
        <f t="shared" si="23"/>
        <v>1.515</v>
      </c>
      <c r="Z151" s="4">
        <f t="shared" si="24"/>
        <v>1.515</v>
      </c>
      <c r="AA151" s="28" t="s">
        <v>264</v>
      </c>
    </row>
    <row r="152" spans="1:27" ht="15" hidden="1">
      <c r="A152" s="32"/>
      <c r="B152" s="30" t="s">
        <v>193</v>
      </c>
      <c r="C152" s="28" t="s">
        <v>47</v>
      </c>
      <c r="D152" s="28">
        <v>5</v>
      </c>
      <c r="E152" s="26">
        <v>0.97</v>
      </c>
      <c r="F152" s="4">
        <v>0</v>
      </c>
      <c r="G152" s="5">
        <v>0</v>
      </c>
      <c r="H152" s="26">
        <f t="shared" si="18"/>
        <v>0.97</v>
      </c>
      <c r="I152" s="8">
        <v>0</v>
      </c>
      <c r="J152" s="26">
        <f>2.5*1.05</f>
        <v>2.625</v>
      </c>
      <c r="K152" s="26">
        <f t="shared" si="19"/>
        <v>1.655</v>
      </c>
      <c r="L152" s="26">
        <f t="shared" si="20"/>
        <v>1.655</v>
      </c>
      <c r="M152" s="28" t="s">
        <v>264</v>
      </c>
      <c r="O152" s="9"/>
      <c r="P152" s="30" t="s">
        <v>193</v>
      </c>
      <c r="Q152" s="28" t="s">
        <v>47</v>
      </c>
      <c r="R152" s="28">
        <v>0.037</v>
      </c>
      <c r="S152" s="26">
        <f t="shared" si="26"/>
        <v>1.007</v>
      </c>
      <c r="T152" s="4">
        <v>0</v>
      </c>
      <c r="U152" s="5">
        <v>0</v>
      </c>
      <c r="V152" s="4">
        <f t="shared" si="22"/>
        <v>1.007</v>
      </c>
      <c r="W152" s="28">
        <v>0</v>
      </c>
      <c r="X152" s="28">
        <v>2.625</v>
      </c>
      <c r="Y152" s="4">
        <f t="shared" si="23"/>
        <v>1.618</v>
      </c>
      <c r="Z152" s="4">
        <f t="shared" si="24"/>
        <v>1.618</v>
      </c>
      <c r="AA152" s="28" t="s">
        <v>264</v>
      </c>
    </row>
    <row r="153" spans="1:27" ht="15" customHeight="1" hidden="1">
      <c r="A153" s="32"/>
      <c r="B153" s="30" t="s">
        <v>194</v>
      </c>
      <c r="C153" s="28" t="s">
        <v>129</v>
      </c>
      <c r="D153" s="28">
        <v>3.2</v>
      </c>
      <c r="E153" s="26">
        <v>0.91</v>
      </c>
      <c r="F153" s="4">
        <v>0.46</v>
      </c>
      <c r="G153" s="5">
        <v>90</v>
      </c>
      <c r="H153" s="26">
        <f t="shared" si="18"/>
        <v>0.45</v>
      </c>
      <c r="I153" s="8">
        <v>0</v>
      </c>
      <c r="J153" s="26">
        <f>1.6*1.05</f>
        <v>1.6800000000000002</v>
      </c>
      <c r="K153" s="26">
        <f t="shared" si="19"/>
        <v>1.2300000000000002</v>
      </c>
      <c r="L153" s="26">
        <f t="shared" si="20"/>
        <v>1.2300000000000002</v>
      </c>
      <c r="M153" s="28" t="s">
        <v>264</v>
      </c>
      <c r="O153" s="9"/>
      <c r="P153" s="30" t="s">
        <v>194</v>
      </c>
      <c r="Q153" s="28" t="s">
        <v>129</v>
      </c>
      <c r="R153" s="28"/>
      <c r="S153" s="26">
        <f t="shared" si="26"/>
        <v>0.91</v>
      </c>
      <c r="T153" s="4">
        <v>0.46</v>
      </c>
      <c r="U153" s="5">
        <v>90</v>
      </c>
      <c r="V153" s="4">
        <f t="shared" si="22"/>
        <v>0.45</v>
      </c>
      <c r="W153" s="28">
        <v>0</v>
      </c>
      <c r="X153" s="28">
        <v>1.6800000000000002</v>
      </c>
      <c r="Y153" s="4">
        <f t="shared" si="23"/>
        <v>1.2300000000000002</v>
      </c>
      <c r="Z153" s="4">
        <f t="shared" si="24"/>
        <v>1.2300000000000002</v>
      </c>
      <c r="AA153" s="28" t="s">
        <v>264</v>
      </c>
    </row>
    <row r="154" spans="1:27" ht="15" customHeight="1" hidden="1">
      <c r="A154" s="32"/>
      <c r="B154" s="30" t="s">
        <v>195</v>
      </c>
      <c r="C154" s="28" t="s">
        <v>101</v>
      </c>
      <c r="D154" s="28">
        <v>4.1</v>
      </c>
      <c r="E154" s="26">
        <v>0.22</v>
      </c>
      <c r="F154" s="4">
        <v>0</v>
      </c>
      <c r="G154" s="5">
        <v>0</v>
      </c>
      <c r="H154" s="26">
        <f t="shared" si="18"/>
        <v>0.22</v>
      </c>
      <c r="I154" s="8">
        <v>0</v>
      </c>
      <c r="J154" s="26">
        <v>1.68</v>
      </c>
      <c r="K154" s="26">
        <f t="shared" si="19"/>
        <v>1.46</v>
      </c>
      <c r="L154" s="26">
        <f t="shared" si="20"/>
        <v>1.46</v>
      </c>
      <c r="M154" s="28" t="s">
        <v>264</v>
      </c>
      <c r="O154" s="9"/>
      <c r="P154" s="30" t="s">
        <v>195</v>
      </c>
      <c r="Q154" s="28" t="s">
        <v>101</v>
      </c>
      <c r="R154" s="28"/>
      <c r="S154" s="26">
        <f t="shared" si="26"/>
        <v>0.22</v>
      </c>
      <c r="T154" s="4">
        <v>0</v>
      </c>
      <c r="U154" s="5">
        <v>0</v>
      </c>
      <c r="V154" s="4">
        <f t="shared" si="22"/>
        <v>0.22</v>
      </c>
      <c r="W154" s="28">
        <v>0</v>
      </c>
      <c r="X154" s="28">
        <v>1.68</v>
      </c>
      <c r="Y154" s="4">
        <f t="shared" si="23"/>
        <v>1.46</v>
      </c>
      <c r="Z154" s="4">
        <f t="shared" si="24"/>
        <v>1.46</v>
      </c>
      <c r="AA154" s="28" t="s">
        <v>264</v>
      </c>
    </row>
    <row r="155" spans="1:27" ht="15" hidden="1">
      <c r="A155" s="32"/>
      <c r="B155" s="30" t="s">
        <v>196</v>
      </c>
      <c r="C155" s="28" t="s">
        <v>159</v>
      </c>
      <c r="D155" s="28">
        <v>7.2</v>
      </c>
      <c r="E155" s="26">
        <v>2.2</v>
      </c>
      <c r="F155" s="4">
        <v>1.28</v>
      </c>
      <c r="G155" s="5">
        <v>100</v>
      </c>
      <c r="H155" s="26">
        <f t="shared" si="18"/>
        <v>0.9200000000000002</v>
      </c>
      <c r="I155" s="8">
        <v>0</v>
      </c>
      <c r="J155" s="26">
        <f>3.2*1.05</f>
        <v>3.3600000000000003</v>
      </c>
      <c r="K155" s="26">
        <f t="shared" si="19"/>
        <v>2.4400000000000004</v>
      </c>
      <c r="L155" s="26">
        <f t="shared" si="20"/>
        <v>2.4400000000000004</v>
      </c>
      <c r="M155" s="28" t="s">
        <v>264</v>
      </c>
      <c r="O155" s="9"/>
      <c r="P155" s="30" t="s">
        <v>196</v>
      </c>
      <c r="Q155" s="28" t="s">
        <v>159</v>
      </c>
      <c r="R155" s="28">
        <v>0.05</v>
      </c>
      <c r="S155" s="26">
        <f t="shared" si="26"/>
        <v>2.25</v>
      </c>
      <c r="T155" s="4">
        <v>1.28</v>
      </c>
      <c r="U155" s="5">
        <v>100</v>
      </c>
      <c r="V155" s="4">
        <f t="shared" si="22"/>
        <v>0.97</v>
      </c>
      <c r="W155" s="28">
        <v>0</v>
      </c>
      <c r="X155" s="28">
        <v>3.3600000000000003</v>
      </c>
      <c r="Y155" s="4">
        <f t="shared" si="23"/>
        <v>2.3900000000000006</v>
      </c>
      <c r="Z155" s="4">
        <f t="shared" si="24"/>
        <v>2.3900000000000006</v>
      </c>
      <c r="AA155" s="28" t="s">
        <v>264</v>
      </c>
    </row>
    <row r="156" spans="1:27" ht="15" customHeight="1" hidden="1">
      <c r="A156" s="32"/>
      <c r="B156" s="30" t="s">
        <v>197</v>
      </c>
      <c r="C156" s="28" t="s">
        <v>47</v>
      </c>
      <c r="D156" s="28">
        <v>5</v>
      </c>
      <c r="E156" s="26">
        <v>0.27</v>
      </c>
      <c r="F156" s="4">
        <v>0</v>
      </c>
      <c r="G156" s="5">
        <v>0</v>
      </c>
      <c r="H156" s="26">
        <f t="shared" si="18"/>
        <v>0.27</v>
      </c>
      <c r="I156" s="8">
        <v>0</v>
      </c>
      <c r="J156" s="26">
        <f>2.5*1.05</f>
        <v>2.625</v>
      </c>
      <c r="K156" s="26">
        <f t="shared" si="19"/>
        <v>2.355</v>
      </c>
      <c r="L156" s="26">
        <f t="shared" si="20"/>
        <v>2.355</v>
      </c>
      <c r="M156" s="28" t="s">
        <v>264</v>
      </c>
      <c r="O156" s="9"/>
      <c r="P156" s="30" t="s">
        <v>197</v>
      </c>
      <c r="Q156" s="28" t="s">
        <v>47</v>
      </c>
      <c r="R156" s="28"/>
      <c r="S156" s="26">
        <f t="shared" si="26"/>
        <v>0.27</v>
      </c>
      <c r="T156" s="4">
        <v>0</v>
      </c>
      <c r="U156" s="5">
        <v>0</v>
      </c>
      <c r="V156" s="4">
        <f t="shared" si="22"/>
        <v>0.27</v>
      </c>
      <c r="W156" s="28">
        <v>0</v>
      </c>
      <c r="X156" s="28">
        <v>2.625</v>
      </c>
      <c r="Y156" s="4">
        <f t="shared" si="23"/>
        <v>2.355</v>
      </c>
      <c r="Z156" s="4">
        <f t="shared" si="24"/>
        <v>2.355</v>
      </c>
      <c r="AA156" s="28" t="s">
        <v>264</v>
      </c>
    </row>
    <row r="157" spans="1:27" ht="15" hidden="1">
      <c r="A157" s="32"/>
      <c r="B157" s="30" t="s">
        <v>198</v>
      </c>
      <c r="C157" s="28" t="s">
        <v>129</v>
      </c>
      <c r="D157" s="28">
        <v>3.2</v>
      </c>
      <c r="E157" s="26">
        <v>0.62</v>
      </c>
      <c r="F157" s="4">
        <v>0.46</v>
      </c>
      <c r="G157" s="5">
        <v>80</v>
      </c>
      <c r="H157" s="26">
        <f aca="true" t="shared" si="27" ref="H157:H169">E157-F157</f>
        <v>0.15999999999999998</v>
      </c>
      <c r="I157" s="8">
        <v>0</v>
      </c>
      <c r="J157" s="26">
        <f>1.6*1.05</f>
        <v>1.6800000000000002</v>
      </c>
      <c r="K157" s="26">
        <f aca="true" t="shared" si="28" ref="K157:K169">J157-I157-H157</f>
        <v>1.5200000000000002</v>
      </c>
      <c r="L157" s="26">
        <f aca="true" t="shared" si="29" ref="L157:L169">K157</f>
        <v>1.5200000000000002</v>
      </c>
      <c r="M157" s="28" t="s">
        <v>264</v>
      </c>
      <c r="O157" s="9"/>
      <c r="P157" s="30" t="s">
        <v>198</v>
      </c>
      <c r="Q157" s="28" t="s">
        <v>129</v>
      </c>
      <c r="R157" s="28">
        <v>0.011</v>
      </c>
      <c r="S157" s="26">
        <f aca="true" t="shared" si="30" ref="S157:S170">R157+E157</f>
        <v>0.631</v>
      </c>
      <c r="T157" s="4">
        <v>0.46</v>
      </c>
      <c r="U157" s="5">
        <v>80</v>
      </c>
      <c r="V157" s="4">
        <f t="shared" si="22"/>
        <v>0.17099999999999999</v>
      </c>
      <c r="W157" s="28">
        <v>0</v>
      </c>
      <c r="X157" s="28">
        <v>1.6800000000000002</v>
      </c>
      <c r="Y157" s="4">
        <f t="shared" si="23"/>
        <v>1.5090000000000001</v>
      </c>
      <c r="Z157" s="4">
        <f t="shared" si="24"/>
        <v>1.5090000000000001</v>
      </c>
      <c r="AA157" s="28" t="s">
        <v>264</v>
      </c>
    </row>
    <row r="158" spans="1:27" ht="15" customHeight="1" hidden="1">
      <c r="A158" s="32"/>
      <c r="B158" s="30" t="s">
        <v>199</v>
      </c>
      <c r="C158" s="28" t="s">
        <v>47</v>
      </c>
      <c r="D158" s="28">
        <v>5</v>
      </c>
      <c r="E158" s="26">
        <v>0.83</v>
      </c>
      <c r="F158" s="4">
        <v>0</v>
      </c>
      <c r="G158" s="5">
        <v>0</v>
      </c>
      <c r="H158" s="26">
        <f t="shared" si="27"/>
        <v>0.83</v>
      </c>
      <c r="I158" s="8">
        <v>0</v>
      </c>
      <c r="J158" s="26">
        <f>2.5*1.05</f>
        <v>2.625</v>
      </c>
      <c r="K158" s="26">
        <f t="shared" si="28"/>
        <v>1.795</v>
      </c>
      <c r="L158" s="26">
        <f t="shared" si="29"/>
        <v>1.795</v>
      </c>
      <c r="M158" s="28" t="s">
        <v>264</v>
      </c>
      <c r="O158" s="9"/>
      <c r="P158" s="30" t="s">
        <v>199</v>
      </c>
      <c r="Q158" s="28" t="s">
        <v>47</v>
      </c>
      <c r="R158" s="28"/>
      <c r="S158" s="26">
        <f t="shared" si="30"/>
        <v>0.83</v>
      </c>
      <c r="T158" s="4">
        <v>0</v>
      </c>
      <c r="U158" s="5">
        <v>0</v>
      </c>
      <c r="V158" s="4">
        <f t="shared" si="22"/>
        <v>0.83</v>
      </c>
      <c r="W158" s="28">
        <v>0</v>
      </c>
      <c r="X158" s="28">
        <v>2.625</v>
      </c>
      <c r="Y158" s="4">
        <f t="shared" si="23"/>
        <v>1.795</v>
      </c>
      <c r="Z158" s="4">
        <f t="shared" si="24"/>
        <v>1.795</v>
      </c>
      <c r="AA158" s="28" t="s">
        <v>264</v>
      </c>
    </row>
    <row r="159" spans="1:27" ht="15" customHeight="1" hidden="1">
      <c r="A159" s="32"/>
      <c r="B159" s="30" t="s">
        <v>200</v>
      </c>
      <c r="C159" s="28" t="s">
        <v>47</v>
      </c>
      <c r="D159" s="28">
        <v>5</v>
      </c>
      <c r="E159" s="26">
        <v>1.89</v>
      </c>
      <c r="F159" s="4">
        <v>0</v>
      </c>
      <c r="G159" s="5">
        <v>0</v>
      </c>
      <c r="H159" s="26">
        <f t="shared" si="27"/>
        <v>1.89</v>
      </c>
      <c r="I159" s="8">
        <v>0</v>
      </c>
      <c r="J159" s="26">
        <f>2.5*1.05</f>
        <v>2.625</v>
      </c>
      <c r="K159" s="26">
        <f t="shared" si="28"/>
        <v>0.7350000000000001</v>
      </c>
      <c r="L159" s="26">
        <f t="shared" si="29"/>
        <v>0.7350000000000001</v>
      </c>
      <c r="M159" s="28" t="s">
        <v>264</v>
      </c>
      <c r="O159" s="9"/>
      <c r="P159" s="30" t="s">
        <v>200</v>
      </c>
      <c r="Q159" s="28" t="s">
        <v>47</v>
      </c>
      <c r="R159" s="28">
        <v>0.02</v>
      </c>
      <c r="S159" s="26">
        <f t="shared" si="30"/>
        <v>1.91</v>
      </c>
      <c r="T159" s="4">
        <v>0</v>
      </c>
      <c r="U159" s="5">
        <v>0</v>
      </c>
      <c r="V159" s="4">
        <f aca="true" t="shared" si="31" ref="V159:V169">S159-T159</f>
        <v>1.91</v>
      </c>
      <c r="W159" s="28">
        <v>0</v>
      </c>
      <c r="X159" s="28">
        <v>2.625</v>
      </c>
      <c r="Y159" s="4">
        <f aca="true" t="shared" si="32" ref="Y159:Y223">X159-W159-V159</f>
        <v>0.7150000000000001</v>
      </c>
      <c r="Z159" s="4">
        <f aca="true" t="shared" si="33" ref="Z159:Z169">Y159</f>
        <v>0.7150000000000001</v>
      </c>
      <c r="AA159" s="28" t="s">
        <v>264</v>
      </c>
    </row>
    <row r="160" spans="1:27" ht="15" customHeight="1" hidden="1">
      <c r="A160" s="32"/>
      <c r="B160" s="30" t="s">
        <v>201</v>
      </c>
      <c r="C160" s="28" t="s">
        <v>129</v>
      </c>
      <c r="D160" s="28">
        <v>3.2</v>
      </c>
      <c r="E160" s="26">
        <v>0.77</v>
      </c>
      <c r="F160" s="4">
        <v>0</v>
      </c>
      <c r="G160" s="5">
        <v>0</v>
      </c>
      <c r="H160" s="26">
        <f t="shared" si="27"/>
        <v>0.77</v>
      </c>
      <c r="I160" s="8">
        <v>0</v>
      </c>
      <c r="J160" s="26">
        <f>1.6*1.05</f>
        <v>1.6800000000000002</v>
      </c>
      <c r="K160" s="26">
        <f t="shared" si="28"/>
        <v>0.9100000000000001</v>
      </c>
      <c r="L160" s="26">
        <f t="shared" si="29"/>
        <v>0.9100000000000001</v>
      </c>
      <c r="M160" s="28" t="s">
        <v>264</v>
      </c>
      <c r="O160" s="9"/>
      <c r="P160" s="30" t="s">
        <v>201</v>
      </c>
      <c r="Q160" s="28" t="s">
        <v>129</v>
      </c>
      <c r="R160" s="28"/>
      <c r="S160" s="26">
        <f t="shared" si="30"/>
        <v>0.77</v>
      </c>
      <c r="T160" s="4">
        <v>0</v>
      </c>
      <c r="U160" s="5">
        <v>0</v>
      </c>
      <c r="V160" s="4">
        <f t="shared" si="31"/>
        <v>0.77</v>
      </c>
      <c r="W160" s="28">
        <v>0</v>
      </c>
      <c r="X160" s="28">
        <v>1.6800000000000002</v>
      </c>
      <c r="Y160" s="4">
        <f t="shared" si="32"/>
        <v>0.9100000000000001</v>
      </c>
      <c r="Z160" s="4">
        <f t="shared" si="33"/>
        <v>0.9100000000000001</v>
      </c>
      <c r="AA160" s="28" t="s">
        <v>264</v>
      </c>
    </row>
    <row r="161" spans="1:27" ht="15" customHeight="1" hidden="1">
      <c r="A161" s="32"/>
      <c r="B161" s="30" t="s">
        <v>202</v>
      </c>
      <c r="C161" s="28" t="s">
        <v>71</v>
      </c>
      <c r="D161" s="28">
        <v>8</v>
      </c>
      <c r="E161" s="26">
        <v>3.14</v>
      </c>
      <c r="F161" s="4">
        <v>1.18</v>
      </c>
      <c r="G161" s="5">
        <v>90</v>
      </c>
      <c r="H161" s="26">
        <f t="shared" si="27"/>
        <v>1.9600000000000002</v>
      </c>
      <c r="I161" s="8">
        <v>0</v>
      </c>
      <c r="J161" s="26">
        <v>4.2</v>
      </c>
      <c r="K161" s="26">
        <f t="shared" si="28"/>
        <v>2.24</v>
      </c>
      <c r="L161" s="26">
        <f t="shared" si="29"/>
        <v>2.24</v>
      </c>
      <c r="M161" s="28" t="s">
        <v>264</v>
      </c>
      <c r="O161" s="9"/>
      <c r="P161" s="30" t="s">
        <v>202</v>
      </c>
      <c r="Q161" s="28" t="s">
        <v>71</v>
      </c>
      <c r="R161" s="28">
        <v>0.028</v>
      </c>
      <c r="S161" s="26">
        <f t="shared" si="30"/>
        <v>3.168</v>
      </c>
      <c r="T161" s="4">
        <v>1.18</v>
      </c>
      <c r="U161" s="5">
        <v>90</v>
      </c>
      <c r="V161" s="4">
        <f t="shared" si="31"/>
        <v>1.9880000000000002</v>
      </c>
      <c r="W161" s="28">
        <v>0</v>
      </c>
      <c r="X161" s="28">
        <v>4.2</v>
      </c>
      <c r="Y161" s="4">
        <f t="shared" si="32"/>
        <v>2.2119999999999997</v>
      </c>
      <c r="Z161" s="4">
        <f t="shared" si="33"/>
        <v>2.2119999999999997</v>
      </c>
      <c r="AA161" s="28" t="s">
        <v>264</v>
      </c>
    </row>
    <row r="162" spans="1:27" ht="15" customHeight="1" hidden="1">
      <c r="A162" s="32"/>
      <c r="B162" s="30" t="s">
        <v>203</v>
      </c>
      <c r="C162" s="28" t="s">
        <v>47</v>
      </c>
      <c r="D162" s="28">
        <v>5</v>
      </c>
      <c r="E162" s="26">
        <v>0.54</v>
      </c>
      <c r="F162" s="4">
        <v>0.5</v>
      </c>
      <c r="G162" s="5">
        <v>70</v>
      </c>
      <c r="H162" s="26">
        <f t="shared" si="27"/>
        <v>0.040000000000000036</v>
      </c>
      <c r="I162" s="8">
        <v>0</v>
      </c>
      <c r="J162" s="26">
        <f>2.5*1.05</f>
        <v>2.625</v>
      </c>
      <c r="K162" s="26">
        <f t="shared" si="28"/>
        <v>2.585</v>
      </c>
      <c r="L162" s="26">
        <f t="shared" si="29"/>
        <v>2.585</v>
      </c>
      <c r="M162" s="28" t="s">
        <v>264</v>
      </c>
      <c r="O162" s="9"/>
      <c r="P162" s="30" t="s">
        <v>203</v>
      </c>
      <c r="Q162" s="28" t="s">
        <v>47</v>
      </c>
      <c r="R162" s="28"/>
      <c r="S162" s="26">
        <f t="shared" si="30"/>
        <v>0.54</v>
      </c>
      <c r="T162" s="4">
        <v>0.5</v>
      </c>
      <c r="U162" s="5">
        <v>70</v>
      </c>
      <c r="V162" s="4">
        <f t="shared" si="31"/>
        <v>0.040000000000000036</v>
      </c>
      <c r="W162" s="28">
        <v>0</v>
      </c>
      <c r="X162" s="28">
        <v>2.625</v>
      </c>
      <c r="Y162" s="4">
        <f t="shared" si="32"/>
        <v>2.585</v>
      </c>
      <c r="Z162" s="4">
        <f t="shared" si="33"/>
        <v>2.585</v>
      </c>
      <c r="AA162" s="28" t="s">
        <v>264</v>
      </c>
    </row>
    <row r="163" spans="1:27" ht="15" customHeight="1" hidden="1">
      <c r="A163" s="32"/>
      <c r="B163" s="30" t="s">
        <v>204</v>
      </c>
      <c r="C163" s="28" t="s">
        <v>47</v>
      </c>
      <c r="D163" s="28">
        <v>5</v>
      </c>
      <c r="E163" s="26">
        <v>0.84</v>
      </c>
      <c r="F163" s="4">
        <v>0</v>
      </c>
      <c r="G163" s="5">
        <v>0</v>
      </c>
      <c r="H163" s="26">
        <f t="shared" si="27"/>
        <v>0.84</v>
      </c>
      <c r="I163" s="8">
        <v>0</v>
      </c>
      <c r="J163" s="26">
        <f>2.5*1.05</f>
        <v>2.625</v>
      </c>
      <c r="K163" s="26">
        <f t="shared" si="28"/>
        <v>1.7850000000000001</v>
      </c>
      <c r="L163" s="26">
        <f t="shared" si="29"/>
        <v>1.7850000000000001</v>
      </c>
      <c r="M163" s="28" t="s">
        <v>264</v>
      </c>
      <c r="O163" s="9"/>
      <c r="P163" s="30" t="s">
        <v>204</v>
      </c>
      <c r="Q163" s="28" t="s">
        <v>47</v>
      </c>
      <c r="R163" s="28"/>
      <c r="S163" s="26">
        <f t="shared" si="30"/>
        <v>0.84</v>
      </c>
      <c r="T163" s="4">
        <v>0</v>
      </c>
      <c r="U163" s="5">
        <v>0</v>
      </c>
      <c r="V163" s="4">
        <f t="shared" si="31"/>
        <v>0.84</v>
      </c>
      <c r="W163" s="28">
        <v>0</v>
      </c>
      <c r="X163" s="28">
        <v>2.625</v>
      </c>
      <c r="Y163" s="4">
        <f t="shared" si="32"/>
        <v>1.7850000000000001</v>
      </c>
      <c r="Z163" s="4">
        <f t="shared" si="33"/>
        <v>1.7850000000000001</v>
      </c>
      <c r="AA163" s="28" t="s">
        <v>264</v>
      </c>
    </row>
    <row r="164" spans="1:27" ht="30">
      <c r="A164" s="32"/>
      <c r="B164" s="30" t="s">
        <v>205</v>
      </c>
      <c r="C164" s="28" t="s">
        <v>47</v>
      </c>
      <c r="D164" s="28">
        <v>5</v>
      </c>
      <c r="E164" s="26">
        <v>1.24</v>
      </c>
      <c r="F164" s="4">
        <v>0</v>
      </c>
      <c r="G164" s="5">
        <v>0</v>
      </c>
      <c r="H164" s="26">
        <f t="shared" si="27"/>
        <v>1.24</v>
      </c>
      <c r="I164" s="8">
        <v>0</v>
      </c>
      <c r="J164" s="26">
        <f>2.5*1.05</f>
        <v>2.625</v>
      </c>
      <c r="K164" s="26">
        <f t="shared" si="28"/>
        <v>1.385</v>
      </c>
      <c r="L164" s="26">
        <f t="shared" si="29"/>
        <v>1.385</v>
      </c>
      <c r="M164" s="25" t="s">
        <v>262</v>
      </c>
      <c r="O164" s="9"/>
      <c r="P164" s="30" t="s">
        <v>205</v>
      </c>
      <c r="Q164" s="28" t="s">
        <v>47</v>
      </c>
      <c r="R164" s="28">
        <v>1.276</v>
      </c>
      <c r="S164" s="26">
        <f t="shared" si="30"/>
        <v>2.516</v>
      </c>
      <c r="T164" s="4">
        <v>0</v>
      </c>
      <c r="U164" s="5">
        <v>0</v>
      </c>
      <c r="V164" s="4">
        <f t="shared" si="31"/>
        <v>2.516</v>
      </c>
      <c r="W164" s="28">
        <v>0</v>
      </c>
      <c r="X164" s="28">
        <v>2.625</v>
      </c>
      <c r="Y164" s="4">
        <f t="shared" si="32"/>
        <v>0.10899999999999999</v>
      </c>
      <c r="Z164" s="4">
        <f t="shared" si="33"/>
        <v>0.10899999999999999</v>
      </c>
      <c r="AA164" s="25" t="s">
        <v>262</v>
      </c>
    </row>
    <row r="165" spans="1:27" ht="30">
      <c r="A165" s="32"/>
      <c r="B165" s="30" t="s">
        <v>206</v>
      </c>
      <c r="C165" s="28" t="s">
        <v>47</v>
      </c>
      <c r="D165" s="28">
        <v>5</v>
      </c>
      <c r="E165" s="26">
        <v>0.56</v>
      </c>
      <c r="F165" s="4">
        <v>0</v>
      </c>
      <c r="G165" s="5">
        <v>0</v>
      </c>
      <c r="H165" s="26">
        <f t="shared" si="27"/>
        <v>0.56</v>
      </c>
      <c r="I165" s="8">
        <v>0</v>
      </c>
      <c r="J165" s="26">
        <f>2.5*1.05</f>
        <v>2.625</v>
      </c>
      <c r="K165" s="26">
        <f t="shared" si="28"/>
        <v>2.065</v>
      </c>
      <c r="L165" s="26">
        <f t="shared" si="29"/>
        <v>2.065</v>
      </c>
      <c r="M165" s="25" t="s">
        <v>262</v>
      </c>
      <c r="O165" s="9"/>
      <c r="P165" s="30" t="s">
        <v>206</v>
      </c>
      <c r="Q165" s="28" t="s">
        <v>47</v>
      </c>
      <c r="R165" s="28"/>
      <c r="S165" s="26">
        <f t="shared" si="30"/>
        <v>0.56</v>
      </c>
      <c r="T165" s="4">
        <v>0</v>
      </c>
      <c r="U165" s="5">
        <v>0</v>
      </c>
      <c r="V165" s="4">
        <f t="shared" si="31"/>
        <v>0.56</v>
      </c>
      <c r="W165" s="28">
        <v>0</v>
      </c>
      <c r="X165" s="28">
        <v>2.625</v>
      </c>
      <c r="Y165" s="4">
        <f t="shared" si="32"/>
        <v>2.065</v>
      </c>
      <c r="Z165" s="4">
        <f t="shared" si="33"/>
        <v>2.065</v>
      </c>
      <c r="AA165" s="25" t="s">
        <v>262</v>
      </c>
    </row>
    <row r="166" spans="1:27" ht="15" customHeight="1">
      <c r="A166" s="32"/>
      <c r="B166" s="30" t="s">
        <v>207</v>
      </c>
      <c r="C166" s="28" t="s">
        <v>71</v>
      </c>
      <c r="D166" s="28">
        <v>8</v>
      </c>
      <c r="E166" s="26">
        <v>1.57</v>
      </c>
      <c r="F166" s="4">
        <v>1.06</v>
      </c>
      <c r="G166" s="5">
        <v>100</v>
      </c>
      <c r="H166" s="26">
        <f t="shared" si="27"/>
        <v>0.51</v>
      </c>
      <c r="I166" s="8">
        <v>0</v>
      </c>
      <c r="J166" s="26">
        <v>4.2</v>
      </c>
      <c r="K166" s="26">
        <f t="shared" si="28"/>
        <v>3.6900000000000004</v>
      </c>
      <c r="L166" s="26">
        <f t="shared" si="29"/>
        <v>3.6900000000000004</v>
      </c>
      <c r="M166" s="25" t="s">
        <v>262</v>
      </c>
      <c r="O166" s="9"/>
      <c r="P166" s="30" t="s">
        <v>207</v>
      </c>
      <c r="Q166" s="28" t="s">
        <v>71</v>
      </c>
      <c r="R166" s="28">
        <v>0.017</v>
      </c>
      <c r="S166" s="26">
        <f t="shared" si="30"/>
        <v>1.587</v>
      </c>
      <c r="T166" s="4">
        <v>1.06</v>
      </c>
      <c r="U166" s="5">
        <v>100</v>
      </c>
      <c r="V166" s="4">
        <f t="shared" si="31"/>
        <v>0.5269999999999999</v>
      </c>
      <c r="W166" s="28">
        <v>0</v>
      </c>
      <c r="X166" s="28">
        <v>4.2</v>
      </c>
      <c r="Y166" s="4">
        <f t="shared" si="32"/>
        <v>3.673</v>
      </c>
      <c r="Z166" s="4">
        <f t="shared" si="33"/>
        <v>3.673</v>
      </c>
      <c r="AA166" s="25" t="s">
        <v>262</v>
      </c>
    </row>
    <row r="167" spans="1:27" ht="15" customHeight="1">
      <c r="A167" s="32"/>
      <c r="B167" s="30" t="s">
        <v>208</v>
      </c>
      <c r="C167" s="28" t="s">
        <v>47</v>
      </c>
      <c r="D167" s="28">
        <v>5</v>
      </c>
      <c r="E167" s="26">
        <v>0.44</v>
      </c>
      <c r="F167" s="4">
        <v>0.22</v>
      </c>
      <c r="G167" s="5">
        <v>80</v>
      </c>
      <c r="H167" s="26">
        <f t="shared" si="27"/>
        <v>0.22</v>
      </c>
      <c r="I167" s="8">
        <v>0</v>
      </c>
      <c r="J167" s="26">
        <f>2.5*1.05</f>
        <v>2.625</v>
      </c>
      <c r="K167" s="26">
        <f t="shared" si="28"/>
        <v>2.405</v>
      </c>
      <c r="L167" s="26">
        <f t="shared" si="29"/>
        <v>2.405</v>
      </c>
      <c r="M167" s="25" t="s">
        <v>262</v>
      </c>
      <c r="O167" s="9"/>
      <c r="P167" s="30" t="s">
        <v>208</v>
      </c>
      <c r="Q167" s="28" t="s">
        <v>47</v>
      </c>
      <c r="R167" s="28"/>
      <c r="S167" s="26">
        <f t="shared" si="30"/>
        <v>0.44</v>
      </c>
      <c r="T167" s="4">
        <v>0.22</v>
      </c>
      <c r="U167" s="5">
        <v>80</v>
      </c>
      <c r="V167" s="4">
        <f t="shared" si="31"/>
        <v>0.22</v>
      </c>
      <c r="W167" s="28">
        <v>0</v>
      </c>
      <c r="X167" s="28">
        <v>2.625</v>
      </c>
      <c r="Y167" s="4">
        <f t="shared" si="32"/>
        <v>2.405</v>
      </c>
      <c r="Z167" s="4">
        <f t="shared" si="33"/>
        <v>2.405</v>
      </c>
      <c r="AA167" s="25" t="s">
        <v>262</v>
      </c>
    </row>
    <row r="168" spans="1:27" ht="15" hidden="1">
      <c r="A168" s="32"/>
      <c r="B168" s="30" t="s">
        <v>209</v>
      </c>
      <c r="C168" s="28" t="s">
        <v>51</v>
      </c>
      <c r="D168" s="28">
        <v>20</v>
      </c>
      <c r="E168" s="26">
        <v>0.56</v>
      </c>
      <c r="F168" s="4">
        <v>0.1</v>
      </c>
      <c r="G168" s="5">
        <v>70</v>
      </c>
      <c r="H168" s="26">
        <f t="shared" si="27"/>
        <v>0.4600000000000001</v>
      </c>
      <c r="I168" s="8">
        <v>0</v>
      </c>
      <c r="J168" s="26">
        <v>10.5</v>
      </c>
      <c r="K168" s="26">
        <f t="shared" si="28"/>
        <v>10.04</v>
      </c>
      <c r="L168" s="26">
        <f t="shared" si="29"/>
        <v>10.04</v>
      </c>
      <c r="M168" s="28" t="s">
        <v>264</v>
      </c>
      <c r="O168" s="9"/>
      <c r="P168" s="30" t="s">
        <v>209</v>
      </c>
      <c r="Q168" s="28" t="s">
        <v>51</v>
      </c>
      <c r="R168" s="28">
        <v>0.036</v>
      </c>
      <c r="S168" s="26">
        <f t="shared" si="30"/>
        <v>0.5960000000000001</v>
      </c>
      <c r="T168" s="4">
        <v>0.1</v>
      </c>
      <c r="U168" s="5">
        <v>70</v>
      </c>
      <c r="V168" s="4">
        <f t="shared" si="31"/>
        <v>0.4960000000000001</v>
      </c>
      <c r="W168" s="28">
        <v>0</v>
      </c>
      <c r="X168" s="28">
        <v>10.5</v>
      </c>
      <c r="Y168" s="4">
        <f t="shared" si="32"/>
        <v>10.004</v>
      </c>
      <c r="Z168" s="4">
        <f>Y168</f>
        <v>10.004</v>
      </c>
      <c r="AA168" s="28" t="s">
        <v>264</v>
      </c>
    </row>
    <row r="169" spans="1:27" ht="15" customHeight="1">
      <c r="A169" s="32"/>
      <c r="B169" s="30" t="s">
        <v>210</v>
      </c>
      <c r="C169" s="28" t="s">
        <v>129</v>
      </c>
      <c r="D169" s="28">
        <v>3.2</v>
      </c>
      <c r="E169" s="29">
        <v>0.96</v>
      </c>
      <c r="F169" s="4">
        <v>0.1</v>
      </c>
      <c r="G169" s="5">
        <v>70</v>
      </c>
      <c r="H169" s="26">
        <f t="shared" si="27"/>
        <v>0.86</v>
      </c>
      <c r="I169" s="8">
        <v>0</v>
      </c>
      <c r="J169" s="26">
        <f>1.6*1.05</f>
        <v>1.6800000000000002</v>
      </c>
      <c r="K169" s="26">
        <f t="shared" si="28"/>
        <v>0.8200000000000002</v>
      </c>
      <c r="L169" s="26">
        <f t="shared" si="29"/>
        <v>0.8200000000000002</v>
      </c>
      <c r="M169" s="25" t="s">
        <v>262</v>
      </c>
      <c r="O169" s="9"/>
      <c r="P169" s="30" t="s">
        <v>210</v>
      </c>
      <c r="Q169" s="28" t="s">
        <v>129</v>
      </c>
      <c r="R169" s="28">
        <v>0.007</v>
      </c>
      <c r="S169" s="26">
        <f t="shared" si="30"/>
        <v>0.967</v>
      </c>
      <c r="T169" s="4">
        <v>0.1</v>
      </c>
      <c r="U169" s="5">
        <v>70</v>
      </c>
      <c r="V169" s="4">
        <f t="shared" si="31"/>
        <v>0.867</v>
      </c>
      <c r="W169" s="28">
        <v>0</v>
      </c>
      <c r="X169" s="28">
        <v>1.6800000000000002</v>
      </c>
      <c r="Y169" s="4">
        <f t="shared" si="32"/>
        <v>0.8130000000000002</v>
      </c>
      <c r="Z169" s="4">
        <f t="shared" si="33"/>
        <v>0.8130000000000002</v>
      </c>
      <c r="AA169" s="25" t="s">
        <v>262</v>
      </c>
    </row>
    <row r="170" spans="1:27" ht="15" customHeight="1">
      <c r="A170" s="40"/>
      <c r="B170" s="53" t="s">
        <v>270</v>
      </c>
      <c r="C170" s="28" t="s">
        <v>51</v>
      </c>
      <c r="D170" s="9"/>
      <c r="E170" s="4">
        <v>0</v>
      </c>
      <c r="F170" s="4"/>
      <c r="G170" s="5"/>
      <c r="H170" s="26"/>
      <c r="I170" s="8"/>
      <c r="J170" s="26"/>
      <c r="K170" s="26"/>
      <c r="L170" s="26"/>
      <c r="M170" s="25"/>
      <c r="O170" s="9"/>
      <c r="P170" s="53" t="s">
        <v>270</v>
      </c>
      <c r="Q170" s="28" t="s">
        <v>51</v>
      </c>
      <c r="R170" s="58">
        <f>4.248+1.73+0.175</f>
        <v>6.153</v>
      </c>
      <c r="S170" s="26">
        <f t="shared" si="30"/>
        <v>6.153</v>
      </c>
      <c r="T170" s="4"/>
      <c r="U170" s="5"/>
      <c r="V170" s="4"/>
      <c r="W170" s="28"/>
      <c r="X170" s="28"/>
      <c r="Y170" s="4"/>
      <c r="Z170" s="4"/>
      <c r="AA170" s="25"/>
    </row>
    <row r="171" spans="1:27" ht="15" customHeight="1">
      <c r="A171" s="93" t="s">
        <v>242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5"/>
      <c r="O171" s="93" t="s">
        <v>242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5"/>
    </row>
    <row r="172" spans="1:27" ht="15" hidden="1">
      <c r="A172" s="32"/>
      <c r="B172" s="2" t="s">
        <v>211</v>
      </c>
      <c r="C172" s="28" t="s">
        <v>51</v>
      </c>
      <c r="D172" s="28">
        <v>20</v>
      </c>
      <c r="E172" s="26">
        <f>E173+E174</f>
        <v>9.26</v>
      </c>
      <c r="F172" s="29">
        <f>F173+F174</f>
        <v>3.5</v>
      </c>
      <c r="G172" s="29"/>
      <c r="H172" s="26">
        <f>E172-F172</f>
        <v>5.76</v>
      </c>
      <c r="I172" s="7">
        <v>0</v>
      </c>
      <c r="J172" s="26">
        <v>10.5</v>
      </c>
      <c r="K172" s="26">
        <f>J172-I172-H172</f>
        <v>4.74</v>
      </c>
      <c r="L172" s="71">
        <f>MIN(K172:K174)</f>
        <v>4.71</v>
      </c>
      <c r="M172" s="71" t="s">
        <v>264</v>
      </c>
      <c r="O172" s="9"/>
      <c r="P172" s="2" t="s">
        <v>211</v>
      </c>
      <c r="Q172" s="28" t="s">
        <v>51</v>
      </c>
      <c r="R172" s="28">
        <f>R173+R174</f>
        <v>1.502</v>
      </c>
      <c r="S172" s="26">
        <f>S173+S174</f>
        <v>10.762</v>
      </c>
      <c r="T172" s="29">
        <f>T173+T174</f>
        <v>3.5</v>
      </c>
      <c r="U172" s="29"/>
      <c r="V172" s="4">
        <f>S172-T172</f>
        <v>7.2620000000000005</v>
      </c>
      <c r="W172" s="28">
        <v>0</v>
      </c>
      <c r="X172" s="28">
        <v>10.5</v>
      </c>
      <c r="Y172" s="4">
        <f t="shared" si="32"/>
        <v>3.2379999999999995</v>
      </c>
      <c r="Z172" s="71">
        <f>MIN(Y172:Y174)</f>
        <v>3.2379999999999995</v>
      </c>
      <c r="AA172" s="71" t="s">
        <v>264</v>
      </c>
    </row>
    <row r="173" spans="1:27" ht="15" customHeight="1" hidden="1">
      <c r="A173" s="32"/>
      <c r="B173" s="28" t="s">
        <v>13</v>
      </c>
      <c r="C173" s="28" t="s">
        <v>51</v>
      </c>
      <c r="D173" s="28"/>
      <c r="E173" s="26">
        <v>3.47</v>
      </c>
      <c r="F173" s="29">
        <v>3.5</v>
      </c>
      <c r="G173" s="29">
        <v>30</v>
      </c>
      <c r="H173" s="26">
        <f aca="true" t="shared" si="34" ref="H173:H236">E173-F173</f>
        <v>-0.029999999999999805</v>
      </c>
      <c r="I173" s="7">
        <v>0</v>
      </c>
      <c r="J173" s="26">
        <v>10.5</v>
      </c>
      <c r="K173" s="26">
        <f aca="true" t="shared" si="35" ref="K173:K236">J173-I173-H173</f>
        <v>10.53</v>
      </c>
      <c r="L173" s="72"/>
      <c r="M173" s="72"/>
      <c r="O173" s="9"/>
      <c r="P173" s="28" t="s">
        <v>13</v>
      </c>
      <c r="Q173" s="28" t="s">
        <v>51</v>
      </c>
      <c r="R173" s="28">
        <f>R54+R59+R64+R11+R13</f>
        <v>0.526</v>
      </c>
      <c r="S173" s="26">
        <f>R173+E173</f>
        <v>3.9960000000000004</v>
      </c>
      <c r="T173" s="29">
        <v>3.5</v>
      </c>
      <c r="U173" s="29">
        <v>30</v>
      </c>
      <c r="V173" s="4">
        <f aca="true" t="shared" si="36" ref="V173:V236">S173-T173</f>
        <v>0.49600000000000044</v>
      </c>
      <c r="W173" s="28">
        <v>0</v>
      </c>
      <c r="X173" s="28">
        <v>10.5</v>
      </c>
      <c r="Y173" s="4">
        <f t="shared" si="32"/>
        <v>10.004</v>
      </c>
      <c r="Z173" s="72"/>
      <c r="AA173" s="72"/>
    </row>
    <row r="174" spans="1:27" ht="15" customHeight="1" hidden="1">
      <c r="A174" s="32"/>
      <c r="B174" s="28" t="s">
        <v>12</v>
      </c>
      <c r="C174" s="28" t="s">
        <v>51</v>
      </c>
      <c r="D174" s="28"/>
      <c r="E174" s="26">
        <v>5.79</v>
      </c>
      <c r="F174" s="4">
        <v>0</v>
      </c>
      <c r="G174" s="29">
        <v>0</v>
      </c>
      <c r="H174" s="26">
        <f t="shared" si="34"/>
        <v>5.79</v>
      </c>
      <c r="I174" s="7">
        <v>0</v>
      </c>
      <c r="J174" s="26">
        <v>10.5</v>
      </c>
      <c r="K174" s="26">
        <f t="shared" si="35"/>
        <v>4.71</v>
      </c>
      <c r="L174" s="73"/>
      <c r="M174" s="73"/>
      <c r="O174" s="9"/>
      <c r="P174" s="28" t="s">
        <v>12</v>
      </c>
      <c r="Q174" s="28" t="s">
        <v>51</v>
      </c>
      <c r="R174" s="28">
        <v>0.976</v>
      </c>
      <c r="S174" s="26">
        <f>R174+E174</f>
        <v>6.766</v>
      </c>
      <c r="T174" s="4">
        <v>0</v>
      </c>
      <c r="U174" s="29">
        <v>0</v>
      </c>
      <c r="V174" s="4">
        <f t="shared" si="36"/>
        <v>6.766</v>
      </c>
      <c r="W174" s="28">
        <v>0</v>
      </c>
      <c r="X174" s="28">
        <v>10.5</v>
      </c>
      <c r="Y174" s="4">
        <f t="shared" si="32"/>
        <v>3.734</v>
      </c>
      <c r="Z174" s="73"/>
      <c r="AA174" s="73"/>
    </row>
    <row r="175" spans="1:27" ht="15" hidden="1">
      <c r="A175" s="32"/>
      <c r="B175" s="2" t="s">
        <v>212</v>
      </c>
      <c r="C175" s="28" t="s">
        <v>39</v>
      </c>
      <c r="D175" s="28">
        <v>16.3</v>
      </c>
      <c r="E175" s="26">
        <f>E176+E177</f>
        <v>6.98</v>
      </c>
      <c r="F175" s="29">
        <f>F176+F177</f>
        <v>4</v>
      </c>
      <c r="G175" s="29"/>
      <c r="H175" s="26">
        <f t="shared" si="34"/>
        <v>2.9800000000000004</v>
      </c>
      <c r="I175" s="7">
        <v>0</v>
      </c>
      <c r="J175" s="26">
        <f>6.3*1.05</f>
        <v>6.615</v>
      </c>
      <c r="K175" s="26">
        <f t="shared" si="35"/>
        <v>3.635</v>
      </c>
      <c r="L175" s="71">
        <f>MIN(K175:K177)</f>
        <v>3.5250000000000004</v>
      </c>
      <c r="M175" s="71" t="s">
        <v>264</v>
      </c>
      <c r="O175" s="9"/>
      <c r="P175" s="2" t="s">
        <v>212</v>
      </c>
      <c r="Q175" s="28" t="s">
        <v>39</v>
      </c>
      <c r="R175" s="4" t="e">
        <f>R176+R177</f>
        <v>#REF!</v>
      </c>
      <c r="S175" s="26" t="e">
        <f>S176+S177</f>
        <v>#REF!</v>
      </c>
      <c r="T175" s="4">
        <f>T176+T177</f>
        <v>4</v>
      </c>
      <c r="U175" s="29"/>
      <c r="V175" s="4" t="e">
        <f t="shared" si="36"/>
        <v>#REF!</v>
      </c>
      <c r="W175" s="28">
        <v>0</v>
      </c>
      <c r="X175" s="28">
        <v>6.615</v>
      </c>
      <c r="Y175" s="4" t="e">
        <f t="shared" si="32"/>
        <v>#REF!</v>
      </c>
      <c r="Z175" s="71" t="e">
        <f>MIN(Y175:Y177)</f>
        <v>#REF!</v>
      </c>
      <c r="AA175" s="71" t="s">
        <v>264</v>
      </c>
    </row>
    <row r="176" spans="1:27" ht="15" customHeight="1" hidden="1">
      <c r="A176" s="32"/>
      <c r="B176" s="28" t="s">
        <v>13</v>
      </c>
      <c r="C176" s="28" t="s">
        <v>39</v>
      </c>
      <c r="D176" s="28"/>
      <c r="E176" s="26">
        <v>3.89</v>
      </c>
      <c r="F176" s="29">
        <v>4</v>
      </c>
      <c r="G176" s="29">
        <v>45</v>
      </c>
      <c r="H176" s="26">
        <f t="shared" si="34"/>
        <v>-0.10999999999999988</v>
      </c>
      <c r="I176" s="7">
        <v>0</v>
      </c>
      <c r="J176" s="26">
        <f>6.3*1.05</f>
        <v>6.615</v>
      </c>
      <c r="K176" s="26">
        <f t="shared" si="35"/>
        <v>6.725</v>
      </c>
      <c r="L176" s="72"/>
      <c r="M176" s="72"/>
      <c r="O176" s="9"/>
      <c r="P176" s="28" t="s">
        <v>13</v>
      </c>
      <c r="Q176" s="28" t="s">
        <v>39</v>
      </c>
      <c r="R176" s="28" t="e">
        <f>#REF!+#REF!+R78+R76+R61+R62+R73</f>
        <v>#REF!</v>
      </c>
      <c r="S176" s="26" t="e">
        <f>R176+E176</f>
        <v>#REF!</v>
      </c>
      <c r="T176" s="29">
        <v>4</v>
      </c>
      <c r="U176" s="29">
        <v>45</v>
      </c>
      <c r="V176" s="4" t="e">
        <f t="shared" si="36"/>
        <v>#REF!</v>
      </c>
      <c r="W176" s="28">
        <v>0</v>
      </c>
      <c r="X176" s="28">
        <v>6.615</v>
      </c>
      <c r="Y176" s="4" t="e">
        <f t="shared" si="32"/>
        <v>#REF!</v>
      </c>
      <c r="Z176" s="72"/>
      <c r="AA176" s="72"/>
    </row>
    <row r="177" spans="1:27" ht="15" customHeight="1" hidden="1">
      <c r="A177" s="32"/>
      <c r="B177" s="28" t="s">
        <v>12</v>
      </c>
      <c r="C177" s="28" t="s">
        <v>39</v>
      </c>
      <c r="D177" s="28"/>
      <c r="E177" s="26">
        <v>3.09</v>
      </c>
      <c r="F177" s="4">
        <v>0</v>
      </c>
      <c r="G177" s="29">
        <v>0</v>
      </c>
      <c r="H177" s="26">
        <f t="shared" si="34"/>
        <v>3.09</v>
      </c>
      <c r="I177" s="7">
        <v>0</v>
      </c>
      <c r="J177" s="26">
        <f>6.3*1.05</f>
        <v>6.615</v>
      </c>
      <c r="K177" s="26">
        <f t="shared" si="35"/>
        <v>3.5250000000000004</v>
      </c>
      <c r="L177" s="73"/>
      <c r="M177" s="73"/>
      <c r="O177" s="9"/>
      <c r="P177" s="28" t="s">
        <v>12</v>
      </c>
      <c r="Q177" s="28" t="s">
        <v>39</v>
      </c>
      <c r="R177" s="28">
        <v>0</v>
      </c>
      <c r="S177" s="26">
        <f>R177+E177</f>
        <v>3.09</v>
      </c>
      <c r="T177" s="4">
        <v>0</v>
      </c>
      <c r="U177" s="29">
        <v>0</v>
      </c>
      <c r="V177" s="4">
        <f t="shared" si="36"/>
        <v>3.09</v>
      </c>
      <c r="W177" s="28">
        <v>0</v>
      </c>
      <c r="X177" s="28">
        <v>6.615</v>
      </c>
      <c r="Y177" s="4">
        <f t="shared" si="32"/>
        <v>3.5250000000000004</v>
      </c>
      <c r="Z177" s="73"/>
      <c r="AA177" s="73"/>
    </row>
    <row r="178" spans="1:27" ht="15" customHeight="1" hidden="1">
      <c r="A178" s="32"/>
      <c r="B178" s="2" t="s">
        <v>213</v>
      </c>
      <c r="C178" s="28" t="s">
        <v>51</v>
      </c>
      <c r="D178" s="28">
        <v>20</v>
      </c>
      <c r="E178" s="26">
        <f>E179+E180</f>
        <v>2.07</v>
      </c>
      <c r="F178" s="29">
        <f>F179+F180</f>
        <v>0.89</v>
      </c>
      <c r="G178" s="29"/>
      <c r="H178" s="26">
        <f t="shared" si="34"/>
        <v>1.1799999999999997</v>
      </c>
      <c r="I178" s="7">
        <v>0</v>
      </c>
      <c r="J178" s="26">
        <v>10.5</v>
      </c>
      <c r="K178" s="26">
        <f t="shared" si="35"/>
        <v>9.32</v>
      </c>
      <c r="L178" s="71">
        <f>MIN(K178:K180)</f>
        <v>9.32</v>
      </c>
      <c r="M178" s="71" t="s">
        <v>264</v>
      </c>
      <c r="O178" s="9"/>
      <c r="P178" s="2" t="s">
        <v>213</v>
      </c>
      <c r="Q178" s="28" t="s">
        <v>51</v>
      </c>
      <c r="R178" s="4">
        <f>R179+R180</f>
        <v>0.14</v>
      </c>
      <c r="S178" s="26">
        <f>S179+S180</f>
        <v>2.21</v>
      </c>
      <c r="T178" s="29">
        <f>T179+T180</f>
        <v>0.89</v>
      </c>
      <c r="U178" s="29"/>
      <c r="V178" s="4">
        <f t="shared" si="36"/>
        <v>1.3199999999999998</v>
      </c>
      <c r="W178" s="28">
        <v>0</v>
      </c>
      <c r="X178" s="28">
        <v>10.5</v>
      </c>
      <c r="Y178" s="4">
        <f t="shared" si="32"/>
        <v>9.18</v>
      </c>
      <c r="Z178" s="71">
        <f>MIN(Y178:Y180)</f>
        <v>9.18</v>
      </c>
      <c r="AA178" s="71" t="s">
        <v>264</v>
      </c>
    </row>
    <row r="179" spans="1:27" ht="15" customHeight="1" hidden="1">
      <c r="A179" s="32"/>
      <c r="B179" s="28" t="s">
        <v>13</v>
      </c>
      <c r="C179" s="28" t="s">
        <v>51</v>
      </c>
      <c r="D179" s="28"/>
      <c r="E179" s="26">
        <v>0</v>
      </c>
      <c r="F179" s="29">
        <v>0</v>
      </c>
      <c r="G179" s="29">
        <v>0</v>
      </c>
      <c r="H179" s="26">
        <f t="shared" si="34"/>
        <v>0</v>
      </c>
      <c r="I179" s="7">
        <v>0</v>
      </c>
      <c r="J179" s="26">
        <v>10.5</v>
      </c>
      <c r="K179" s="26">
        <f t="shared" si="35"/>
        <v>10.5</v>
      </c>
      <c r="L179" s="72"/>
      <c r="M179" s="72"/>
      <c r="O179" s="9"/>
      <c r="P179" s="28" t="s">
        <v>13</v>
      </c>
      <c r="Q179" s="28" t="s">
        <v>51</v>
      </c>
      <c r="R179" s="28"/>
      <c r="S179" s="26">
        <f>R179+E179</f>
        <v>0</v>
      </c>
      <c r="T179" s="29">
        <v>0</v>
      </c>
      <c r="U179" s="29">
        <v>0</v>
      </c>
      <c r="V179" s="4">
        <f t="shared" si="36"/>
        <v>0</v>
      </c>
      <c r="W179" s="28">
        <v>0</v>
      </c>
      <c r="X179" s="28">
        <v>10.5</v>
      </c>
      <c r="Y179" s="4">
        <f t="shared" si="32"/>
        <v>10.5</v>
      </c>
      <c r="Z179" s="72"/>
      <c r="AA179" s="72"/>
    </row>
    <row r="180" spans="1:27" ht="15" customHeight="1" hidden="1">
      <c r="A180" s="32"/>
      <c r="B180" s="28" t="s">
        <v>12</v>
      </c>
      <c r="C180" s="28" t="s">
        <v>51</v>
      </c>
      <c r="D180" s="28"/>
      <c r="E180" s="26">
        <v>2.07</v>
      </c>
      <c r="F180" s="4">
        <v>0.89</v>
      </c>
      <c r="G180" s="29">
        <v>60</v>
      </c>
      <c r="H180" s="26">
        <f t="shared" si="34"/>
        <v>1.1799999999999997</v>
      </c>
      <c r="I180" s="7">
        <v>0</v>
      </c>
      <c r="J180" s="26">
        <v>10.5</v>
      </c>
      <c r="K180" s="26">
        <f t="shared" si="35"/>
        <v>9.32</v>
      </c>
      <c r="L180" s="73"/>
      <c r="M180" s="73"/>
      <c r="O180" s="9"/>
      <c r="P180" s="28" t="s">
        <v>12</v>
      </c>
      <c r="Q180" s="28" t="s">
        <v>51</v>
      </c>
      <c r="R180" s="28">
        <v>0.14</v>
      </c>
      <c r="S180" s="26">
        <f>R180+E180</f>
        <v>2.21</v>
      </c>
      <c r="T180" s="4">
        <v>0.89</v>
      </c>
      <c r="U180" s="29">
        <v>60</v>
      </c>
      <c r="V180" s="4">
        <f t="shared" si="36"/>
        <v>1.3199999999999998</v>
      </c>
      <c r="W180" s="28">
        <v>0</v>
      </c>
      <c r="X180" s="28">
        <v>10.5</v>
      </c>
      <c r="Y180" s="4">
        <f t="shared" si="32"/>
        <v>9.18</v>
      </c>
      <c r="Z180" s="73"/>
      <c r="AA180" s="73"/>
    </row>
    <row r="181" spans="1:27" ht="15" hidden="1">
      <c r="A181" s="32"/>
      <c r="B181" s="2" t="s">
        <v>214</v>
      </c>
      <c r="C181" s="28" t="s">
        <v>51</v>
      </c>
      <c r="D181" s="28">
        <v>20</v>
      </c>
      <c r="E181" s="26">
        <f>E182+E183</f>
        <v>5</v>
      </c>
      <c r="F181" s="29">
        <f>F182+F183</f>
        <v>1.2</v>
      </c>
      <c r="G181" s="29"/>
      <c r="H181" s="26">
        <f t="shared" si="34"/>
        <v>3.8</v>
      </c>
      <c r="I181" s="7">
        <v>0</v>
      </c>
      <c r="J181" s="26">
        <v>10.5</v>
      </c>
      <c r="K181" s="26">
        <f t="shared" si="35"/>
        <v>6.7</v>
      </c>
      <c r="L181" s="71">
        <f>MIN(K181:K183)</f>
        <v>6.7</v>
      </c>
      <c r="M181" s="71" t="s">
        <v>264</v>
      </c>
      <c r="O181" s="9"/>
      <c r="P181" s="2" t="s">
        <v>214</v>
      </c>
      <c r="Q181" s="28" t="s">
        <v>51</v>
      </c>
      <c r="R181" s="4" t="e">
        <f>R182+R183</f>
        <v>#REF!</v>
      </c>
      <c r="S181" s="26" t="e">
        <f>S182+S183</f>
        <v>#REF!</v>
      </c>
      <c r="T181" s="29">
        <f>T182+T183</f>
        <v>1.2</v>
      </c>
      <c r="U181" s="29"/>
      <c r="V181" s="4" t="e">
        <f t="shared" si="36"/>
        <v>#REF!</v>
      </c>
      <c r="W181" s="28">
        <v>0</v>
      </c>
      <c r="X181" s="28">
        <v>10.5</v>
      </c>
      <c r="Y181" s="4" t="e">
        <f t="shared" si="32"/>
        <v>#REF!</v>
      </c>
      <c r="Z181" s="71" t="e">
        <f>MIN(Y181:Y183)</f>
        <v>#REF!</v>
      </c>
      <c r="AA181" s="71" t="s">
        <v>264</v>
      </c>
    </row>
    <row r="182" spans="1:27" ht="15" customHeight="1" hidden="1">
      <c r="A182" s="32"/>
      <c r="B182" s="28" t="s">
        <v>13</v>
      </c>
      <c r="C182" s="28" t="s">
        <v>51</v>
      </c>
      <c r="D182" s="28"/>
      <c r="E182" s="26">
        <v>2.82</v>
      </c>
      <c r="F182" s="29">
        <v>1.2</v>
      </c>
      <c r="G182" s="29">
        <v>30</v>
      </c>
      <c r="H182" s="26">
        <f t="shared" si="34"/>
        <v>1.6199999999999999</v>
      </c>
      <c r="I182" s="7">
        <v>0</v>
      </c>
      <c r="J182" s="26">
        <v>10.5</v>
      </c>
      <c r="K182" s="26">
        <f t="shared" si="35"/>
        <v>8.88</v>
      </c>
      <c r="L182" s="72"/>
      <c r="M182" s="72"/>
      <c r="O182" s="9"/>
      <c r="P182" s="28" t="s">
        <v>13</v>
      </c>
      <c r="Q182" s="28" t="s">
        <v>51</v>
      </c>
      <c r="R182" s="28" t="e">
        <f>R72+R68+#REF!+R12</f>
        <v>#REF!</v>
      </c>
      <c r="S182" s="26" t="e">
        <f>R182+E182</f>
        <v>#REF!</v>
      </c>
      <c r="T182" s="29">
        <v>1.2</v>
      </c>
      <c r="U182" s="29">
        <v>30</v>
      </c>
      <c r="V182" s="4" t="e">
        <f t="shared" si="36"/>
        <v>#REF!</v>
      </c>
      <c r="W182" s="28">
        <v>0</v>
      </c>
      <c r="X182" s="28">
        <v>10.5</v>
      </c>
      <c r="Y182" s="4" t="e">
        <f t="shared" si="32"/>
        <v>#REF!</v>
      </c>
      <c r="Z182" s="72"/>
      <c r="AA182" s="72"/>
    </row>
    <row r="183" spans="1:27" ht="15" customHeight="1" hidden="1">
      <c r="A183" s="32"/>
      <c r="B183" s="28" t="s">
        <v>12</v>
      </c>
      <c r="C183" s="28" t="s">
        <v>51</v>
      </c>
      <c r="D183" s="28"/>
      <c r="E183" s="26">
        <v>2.18</v>
      </c>
      <c r="F183" s="4">
        <v>0</v>
      </c>
      <c r="G183" s="29">
        <v>0</v>
      </c>
      <c r="H183" s="26">
        <f t="shared" si="34"/>
        <v>2.18</v>
      </c>
      <c r="I183" s="7">
        <v>0</v>
      </c>
      <c r="J183" s="26">
        <v>10.5</v>
      </c>
      <c r="K183" s="26">
        <f t="shared" si="35"/>
        <v>8.32</v>
      </c>
      <c r="L183" s="73"/>
      <c r="M183" s="73"/>
      <c r="O183" s="9"/>
      <c r="P183" s="28" t="s">
        <v>12</v>
      </c>
      <c r="Q183" s="28" t="s">
        <v>51</v>
      </c>
      <c r="R183" s="28">
        <v>2.545</v>
      </c>
      <c r="S183" s="26">
        <f>R183+E183</f>
        <v>4.725</v>
      </c>
      <c r="T183" s="4">
        <v>0</v>
      </c>
      <c r="U183" s="29">
        <v>0</v>
      </c>
      <c r="V183" s="4">
        <f t="shared" si="36"/>
        <v>4.725</v>
      </c>
      <c r="W183" s="28">
        <v>0</v>
      </c>
      <c r="X183" s="28">
        <v>10.5</v>
      </c>
      <c r="Y183" s="4">
        <f t="shared" si="32"/>
        <v>5.775</v>
      </c>
      <c r="Z183" s="73"/>
      <c r="AA183" s="73"/>
    </row>
    <row r="184" spans="1:27" ht="15" hidden="1">
      <c r="A184" s="32"/>
      <c r="B184" s="2" t="s">
        <v>215</v>
      </c>
      <c r="C184" s="28" t="s">
        <v>41</v>
      </c>
      <c r="D184" s="28">
        <v>32</v>
      </c>
      <c r="E184" s="26">
        <f>E185+E186</f>
        <v>10.52</v>
      </c>
      <c r="F184" s="29">
        <f>F185+F186</f>
        <v>7.2</v>
      </c>
      <c r="G184" s="29"/>
      <c r="H184" s="26">
        <f>E184-F184</f>
        <v>3.3199999999999994</v>
      </c>
      <c r="I184" s="7">
        <v>0</v>
      </c>
      <c r="J184" s="26">
        <f>16*1.05</f>
        <v>16.8</v>
      </c>
      <c r="K184" s="26">
        <f t="shared" si="35"/>
        <v>13.48</v>
      </c>
      <c r="L184" s="71">
        <f>MIN(K184:K186)</f>
        <v>13.48</v>
      </c>
      <c r="M184" s="71" t="s">
        <v>264</v>
      </c>
      <c r="O184" s="9"/>
      <c r="P184" s="2" t="s">
        <v>215</v>
      </c>
      <c r="Q184" s="28" t="s">
        <v>41</v>
      </c>
      <c r="R184" s="4">
        <f>R185+R186</f>
        <v>2.875</v>
      </c>
      <c r="S184" s="26">
        <f>S185+S186</f>
        <v>13.395000000000001</v>
      </c>
      <c r="T184" s="29">
        <f>T185+T186</f>
        <v>7.2</v>
      </c>
      <c r="U184" s="29"/>
      <c r="V184" s="4">
        <f t="shared" si="36"/>
        <v>6.195000000000001</v>
      </c>
      <c r="W184" s="28">
        <v>0</v>
      </c>
      <c r="X184" s="28">
        <v>16.8</v>
      </c>
      <c r="Y184" s="4">
        <f t="shared" si="32"/>
        <v>10.605</v>
      </c>
      <c r="Z184" s="71">
        <f>MIN(Y184:Y186)</f>
        <v>10.605</v>
      </c>
      <c r="AA184" s="71" t="s">
        <v>264</v>
      </c>
    </row>
    <row r="185" spans="1:27" ht="15" customHeight="1" hidden="1">
      <c r="A185" s="32"/>
      <c r="B185" s="28" t="s">
        <v>13</v>
      </c>
      <c r="C185" s="28" t="s">
        <v>41</v>
      </c>
      <c r="D185" s="28"/>
      <c r="E185" s="26">
        <v>6.94</v>
      </c>
      <c r="F185" s="29">
        <v>6</v>
      </c>
      <c r="G185" s="29">
        <v>30</v>
      </c>
      <c r="H185" s="26">
        <f t="shared" si="34"/>
        <v>0.9400000000000004</v>
      </c>
      <c r="I185" s="7">
        <v>0</v>
      </c>
      <c r="J185" s="26">
        <f>16*1.05</f>
        <v>16.8</v>
      </c>
      <c r="K185" s="26">
        <f t="shared" si="35"/>
        <v>15.86</v>
      </c>
      <c r="L185" s="72"/>
      <c r="M185" s="72"/>
      <c r="O185" s="9"/>
      <c r="P185" s="28" t="s">
        <v>13</v>
      </c>
      <c r="Q185" s="28" t="s">
        <v>41</v>
      </c>
      <c r="R185" s="28">
        <f>R63+R66+R71+R52+R74+R60+R69</f>
        <v>1.863</v>
      </c>
      <c r="S185" s="26">
        <f>R185+E185</f>
        <v>8.803</v>
      </c>
      <c r="T185" s="29">
        <v>6</v>
      </c>
      <c r="U185" s="29">
        <v>30</v>
      </c>
      <c r="V185" s="4">
        <f t="shared" si="36"/>
        <v>2.803000000000001</v>
      </c>
      <c r="W185" s="28">
        <v>0</v>
      </c>
      <c r="X185" s="28">
        <v>16.8</v>
      </c>
      <c r="Y185" s="4">
        <f t="shared" si="32"/>
        <v>13.997</v>
      </c>
      <c r="Z185" s="72"/>
      <c r="AA185" s="72"/>
    </row>
    <row r="186" spans="1:27" ht="15" customHeight="1" hidden="1">
      <c r="A186" s="32"/>
      <c r="B186" s="28" t="s">
        <v>12</v>
      </c>
      <c r="C186" s="28" t="s">
        <v>41</v>
      </c>
      <c r="D186" s="28"/>
      <c r="E186" s="26">
        <v>3.58</v>
      </c>
      <c r="F186" s="4">
        <v>1.2</v>
      </c>
      <c r="G186" s="29">
        <v>120</v>
      </c>
      <c r="H186" s="26">
        <f t="shared" si="34"/>
        <v>2.38</v>
      </c>
      <c r="I186" s="7">
        <v>0</v>
      </c>
      <c r="J186" s="26">
        <f>16*1.05</f>
        <v>16.8</v>
      </c>
      <c r="K186" s="26">
        <f t="shared" si="35"/>
        <v>14.420000000000002</v>
      </c>
      <c r="L186" s="73"/>
      <c r="M186" s="73"/>
      <c r="O186" s="9"/>
      <c r="P186" s="28" t="s">
        <v>12</v>
      </c>
      <c r="Q186" s="28" t="s">
        <v>41</v>
      </c>
      <c r="R186" s="28">
        <v>1.012</v>
      </c>
      <c r="S186" s="26">
        <f>R186+E186</f>
        <v>4.5920000000000005</v>
      </c>
      <c r="T186" s="4">
        <v>1.2</v>
      </c>
      <c r="U186" s="29">
        <v>120</v>
      </c>
      <c r="V186" s="4">
        <f t="shared" si="36"/>
        <v>3.3920000000000003</v>
      </c>
      <c r="W186" s="28">
        <v>0</v>
      </c>
      <c r="X186" s="28">
        <v>16.8</v>
      </c>
      <c r="Y186" s="4">
        <f t="shared" si="32"/>
        <v>13.408000000000001</v>
      </c>
      <c r="Z186" s="73"/>
      <c r="AA186" s="73"/>
    </row>
    <row r="187" spans="1:27" ht="15" customHeight="1" hidden="1">
      <c r="A187" s="32"/>
      <c r="B187" s="2" t="s">
        <v>216</v>
      </c>
      <c r="C187" s="28" t="s">
        <v>51</v>
      </c>
      <c r="D187" s="28">
        <v>20</v>
      </c>
      <c r="E187" s="26">
        <f>E188+E189</f>
        <v>7.1</v>
      </c>
      <c r="F187" s="26">
        <f>F188+F189</f>
        <v>4.89</v>
      </c>
      <c r="G187" s="29"/>
      <c r="H187" s="26">
        <f>E187-F187</f>
        <v>2.21</v>
      </c>
      <c r="I187" s="7">
        <v>0</v>
      </c>
      <c r="J187" s="26">
        <v>10.5</v>
      </c>
      <c r="K187" s="26">
        <f t="shared" si="35"/>
        <v>8.29</v>
      </c>
      <c r="L187" s="71">
        <f>MIN(K187:K189)</f>
        <v>8.25</v>
      </c>
      <c r="M187" s="71" t="s">
        <v>264</v>
      </c>
      <c r="O187" s="9"/>
      <c r="P187" s="2" t="s">
        <v>216</v>
      </c>
      <c r="Q187" s="28" t="s">
        <v>51</v>
      </c>
      <c r="R187" s="4">
        <f>R188+R189</f>
        <v>0.067</v>
      </c>
      <c r="S187" s="26">
        <f>S188+S189</f>
        <v>7.167</v>
      </c>
      <c r="T187" s="29">
        <f>T188+T189</f>
        <v>4.89</v>
      </c>
      <c r="U187" s="29"/>
      <c r="V187" s="4">
        <f t="shared" si="36"/>
        <v>2.277</v>
      </c>
      <c r="W187" s="28">
        <v>0</v>
      </c>
      <c r="X187" s="28">
        <v>10.5</v>
      </c>
      <c r="Y187" s="4">
        <f t="shared" si="32"/>
        <v>8.222999999999999</v>
      </c>
      <c r="Z187" s="71">
        <f>MIN(Y187:Y189)</f>
        <v>8.222999999999999</v>
      </c>
      <c r="AA187" s="71" t="s">
        <v>264</v>
      </c>
    </row>
    <row r="188" spans="1:27" ht="15" customHeight="1" hidden="1">
      <c r="A188" s="32"/>
      <c r="B188" s="28" t="s">
        <v>13</v>
      </c>
      <c r="C188" s="28" t="s">
        <v>51</v>
      </c>
      <c r="D188" s="28"/>
      <c r="E188" s="26">
        <v>3.96</v>
      </c>
      <c r="F188" s="29">
        <v>4</v>
      </c>
      <c r="G188" s="29">
        <v>30</v>
      </c>
      <c r="H188" s="26">
        <f>E188-F188</f>
        <v>-0.040000000000000036</v>
      </c>
      <c r="I188" s="7">
        <v>0</v>
      </c>
      <c r="J188" s="26">
        <v>10.5</v>
      </c>
      <c r="K188" s="26">
        <f t="shared" si="35"/>
        <v>10.54</v>
      </c>
      <c r="L188" s="72"/>
      <c r="M188" s="72"/>
      <c r="O188" s="9"/>
      <c r="P188" s="28" t="s">
        <v>13</v>
      </c>
      <c r="Q188" s="28" t="s">
        <v>51</v>
      </c>
      <c r="R188" s="28">
        <f>R85+R81+R16</f>
        <v>0.06</v>
      </c>
      <c r="S188" s="26">
        <f>R188+E188</f>
        <v>4.02</v>
      </c>
      <c r="T188" s="29">
        <v>4</v>
      </c>
      <c r="U188" s="29">
        <v>30</v>
      </c>
      <c r="V188" s="4">
        <f t="shared" si="36"/>
        <v>0.019999999999999574</v>
      </c>
      <c r="W188" s="28">
        <v>0</v>
      </c>
      <c r="X188" s="28">
        <v>10.5</v>
      </c>
      <c r="Y188" s="4">
        <f t="shared" si="32"/>
        <v>10.48</v>
      </c>
      <c r="Z188" s="72"/>
      <c r="AA188" s="72"/>
    </row>
    <row r="189" spans="1:27" ht="15" customHeight="1" hidden="1">
      <c r="A189" s="32"/>
      <c r="B189" s="28" t="s">
        <v>12</v>
      </c>
      <c r="C189" s="28" t="s">
        <v>51</v>
      </c>
      <c r="D189" s="28"/>
      <c r="E189" s="26">
        <v>3.14</v>
      </c>
      <c r="F189" s="4">
        <v>0.89</v>
      </c>
      <c r="G189" s="29">
        <v>120</v>
      </c>
      <c r="H189" s="26">
        <f>E189-F189</f>
        <v>2.25</v>
      </c>
      <c r="I189" s="7">
        <v>0</v>
      </c>
      <c r="J189" s="26">
        <v>10.5</v>
      </c>
      <c r="K189" s="26">
        <f t="shared" si="35"/>
        <v>8.25</v>
      </c>
      <c r="L189" s="73"/>
      <c r="M189" s="73"/>
      <c r="O189" s="9"/>
      <c r="P189" s="28" t="s">
        <v>12</v>
      </c>
      <c r="Q189" s="28" t="s">
        <v>51</v>
      </c>
      <c r="R189" s="28">
        <v>0.007</v>
      </c>
      <c r="S189" s="26">
        <f>R189+E189</f>
        <v>3.1470000000000002</v>
      </c>
      <c r="T189" s="4">
        <v>0.89</v>
      </c>
      <c r="U189" s="29">
        <v>120</v>
      </c>
      <c r="V189" s="4">
        <f t="shared" si="36"/>
        <v>2.257</v>
      </c>
      <c r="W189" s="28">
        <v>0</v>
      </c>
      <c r="X189" s="28">
        <v>10.5</v>
      </c>
      <c r="Y189" s="4">
        <f t="shared" si="32"/>
        <v>8.243</v>
      </c>
      <c r="Z189" s="73"/>
      <c r="AA189" s="73"/>
    </row>
    <row r="190" spans="1:27" ht="15" hidden="1">
      <c r="A190" s="32"/>
      <c r="B190" s="1" t="s">
        <v>217</v>
      </c>
      <c r="C190" s="28" t="s">
        <v>41</v>
      </c>
      <c r="D190" s="28">
        <v>32</v>
      </c>
      <c r="E190" s="26">
        <f>E191+E192</f>
        <v>15.920000000000002</v>
      </c>
      <c r="F190" s="26">
        <f>F191+F192</f>
        <v>9</v>
      </c>
      <c r="G190" s="29"/>
      <c r="H190" s="26">
        <f t="shared" si="34"/>
        <v>6.920000000000002</v>
      </c>
      <c r="I190" s="7">
        <v>0</v>
      </c>
      <c r="J190" s="26">
        <f>16*1.05</f>
        <v>16.8</v>
      </c>
      <c r="K190" s="26">
        <f t="shared" si="35"/>
        <v>9.879999999999999</v>
      </c>
      <c r="L190" s="71">
        <f>MIN(K190:K192)</f>
        <v>9.879999999999999</v>
      </c>
      <c r="M190" s="71" t="s">
        <v>264</v>
      </c>
      <c r="O190" s="9"/>
      <c r="P190" s="1" t="s">
        <v>217</v>
      </c>
      <c r="Q190" s="28" t="s">
        <v>41</v>
      </c>
      <c r="R190" s="4">
        <f>R191+R192</f>
        <v>0.636</v>
      </c>
      <c r="S190" s="26">
        <f>S191+S192</f>
        <v>16.556</v>
      </c>
      <c r="T190" s="26">
        <f>T191+T192</f>
        <v>9</v>
      </c>
      <c r="U190" s="29"/>
      <c r="V190" s="4">
        <f t="shared" si="36"/>
        <v>7.556000000000001</v>
      </c>
      <c r="W190" s="28">
        <v>0</v>
      </c>
      <c r="X190" s="28">
        <v>16.8</v>
      </c>
      <c r="Y190" s="4">
        <f t="shared" si="32"/>
        <v>9.244</v>
      </c>
      <c r="Z190" s="71">
        <f>MIN(Y190:Y192)</f>
        <v>9.244</v>
      </c>
      <c r="AA190" s="71" t="s">
        <v>264</v>
      </c>
    </row>
    <row r="191" spans="1:27" ht="15" customHeight="1" hidden="1">
      <c r="A191" s="32"/>
      <c r="B191" s="28" t="s">
        <v>13</v>
      </c>
      <c r="C191" s="28" t="s">
        <v>41</v>
      </c>
      <c r="D191" s="28"/>
      <c r="E191" s="26">
        <v>7.2</v>
      </c>
      <c r="F191" s="29">
        <v>6</v>
      </c>
      <c r="G191" s="29">
        <v>60</v>
      </c>
      <c r="H191" s="26">
        <f t="shared" si="34"/>
        <v>1.2000000000000002</v>
      </c>
      <c r="I191" s="7">
        <v>0</v>
      </c>
      <c r="J191" s="26">
        <f>16*1.05</f>
        <v>16.8</v>
      </c>
      <c r="K191" s="26">
        <f t="shared" si="35"/>
        <v>15.600000000000001</v>
      </c>
      <c r="L191" s="72"/>
      <c r="M191" s="72"/>
      <c r="O191" s="9"/>
      <c r="P191" s="28" t="s">
        <v>13</v>
      </c>
      <c r="Q191" s="28" t="s">
        <v>41</v>
      </c>
      <c r="R191" s="28">
        <f>R91+R110+R92+R105</f>
        <v>0.021</v>
      </c>
      <c r="S191" s="26">
        <f>R191+E191</f>
        <v>7.221</v>
      </c>
      <c r="T191" s="29">
        <v>6</v>
      </c>
      <c r="U191" s="29">
        <v>60</v>
      </c>
      <c r="V191" s="4">
        <f t="shared" si="36"/>
        <v>1.221</v>
      </c>
      <c r="W191" s="28">
        <v>0</v>
      </c>
      <c r="X191" s="28">
        <v>16.8</v>
      </c>
      <c r="Y191" s="4">
        <f t="shared" si="32"/>
        <v>15.579</v>
      </c>
      <c r="Z191" s="72"/>
      <c r="AA191" s="72"/>
    </row>
    <row r="192" spans="1:27" ht="15" customHeight="1" hidden="1">
      <c r="A192" s="32"/>
      <c r="B192" s="28" t="s">
        <v>12</v>
      </c>
      <c r="C192" s="28" t="s">
        <v>41</v>
      </c>
      <c r="D192" s="28"/>
      <c r="E192" s="26">
        <v>8.72</v>
      </c>
      <c r="F192" s="4">
        <v>3</v>
      </c>
      <c r="G192" s="29">
        <v>120</v>
      </c>
      <c r="H192" s="26">
        <f t="shared" si="34"/>
        <v>5.720000000000001</v>
      </c>
      <c r="I192" s="7">
        <v>0</v>
      </c>
      <c r="J192" s="26">
        <f>16*1.05</f>
        <v>16.8</v>
      </c>
      <c r="K192" s="26">
        <f t="shared" si="35"/>
        <v>11.08</v>
      </c>
      <c r="L192" s="73"/>
      <c r="M192" s="73"/>
      <c r="O192" s="9"/>
      <c r="P192" s="28" t="s">
        <v>12</v>
      </c>
      <c r="Q192" s="28" t="s">
        <v>41</v>
      </c>
      <c r="R192" s="28">
        <v>0.615</v>
      </c>
      <c r="S192" s="26">
        <f>R192+E192</f>
        <v>9.335</v>
      </c>
      <c r="T192" s="4">
        <v>3</v>
      </c>
      <c r="U192" s="29">
        <v>120</v>
      </c>
      <c r="V192" s="4">
        <f t="shared" si="36"/>
        <v>6.335000000000001</v>
      </c>
      <c r="W192" s="28">
        <v>0</v>
      </c>
      <c r="X192" s="28">
        <v>16.8</v>
      </c>
      <c r="Y192" s="4">
        <f t="shared" si="32"/>
        <v>10.465</v>
      </c>
      <c r="Z192" s="73"/>
      <c r="AA192" s="73"/>
    </row>
    <row r="193" spans="1:27" ht="30" hidden="1">
      <c r="A193" s="32"/>
      <c r="B193" s="1" t="s">
        <v>218</v>
      </c>
      <c r="C193" s="28" t="s">
        <v>41</v>
      </c>
      <c r="D193" s="28">
        <v>32</v>
      </c>
      <c r="E193" s="26">
        <f>E194+E195</f>
        <v>7.58</v>
      </c>
      <c r="F193" s="29">
        <f>F194+F195</f>
        <v>4.5</v>
      </c>
      <c r="G193" s="29"/>
      <c r="H193" s="26">
        <f t="shared" si="34"/>
        <v>3.08</v>
      </c>
      <c r="I193" s="7">
        <v>0</v>
      </c>
      <c r="J193" s="26">
        <v>16.8</v>
      </c>
      <c r="K193" s="26">
        <f t="shared" si="35"/>
        <v>13.72</v>
      </c>
      <c r="L193" s="71">
        <f>MIN(K193:K195)</f>
        <v>13.72</v>
      </c>
      <c r="M193" s="71" t="s">
        <v>264</v>
      </c>
      <c r="O193" s="9"/>
      <c r="P193" s="1" t="s">
        <v>218</v>
      </c>
      <c r="Q193" s="28" t="s">
        <v>41</v>
      </c>
      <c r="R193" s="4">
        <f>R194+R195</f>
        <v>0.015</v>
      </c>
      <c r="S193" s="26">
        <f>S194+S195</f>
        <v>7.594999999999999</v>
      </c>
      <c r="T193" s="29">
        <f>T194+T195</f>
        <v>4.5</v>
      </c>
      <c r="U193" s="29"/>
      <c r="V193" s="4">
        <f t="shared" si="36"/>
        <v>3.094999999999999</v>
      </c>
      <c r="W193" s="28">
        <v>0</v>
      </c>
      <c r="X193" s="28">
        <v>16.8</v>
      </c>
      <c r="Y193" s="4">
        <f t="shared" si="32"/>
        <v>13.705000000000002</v>
      </c>
      <c r="Z193" s="71">
        <f>MIN(Y193:Y195)</f>
        <v>13.705000000000002</v>
      </c>
      <c r="AA193" s="71" t="s">
        <v>264</v>
      </c>
    </row>
    <row r="194" spans="1:27" ht="15" customHeight="1" hidden="1">
      <c r="A194" s="32"/>
      <c r="B194" s="28" t="s">
        <v>13</v>
      </c>
      <c r="C194" s="28" t="s">
        <v>41</v>
      </c>
      <c r="D194" s="28"/>
      <c r="E194" s="26">
        <v>3.4</v>
      </c>
      <c r="F194" s="29">
        <v>2.5</v>
      </c>
      <c r="G194" s="29">
        <v>20</v>
      </c>
      <c r="H194" s="26">
        <f t="shared" si="34"/>
        <v>0.8999999999999999</v>
      </c>
      <c r="I194" s="7">
        <v>0</v>
      </c>
      <c r="J194" s="26">
        <v>16.8</v>
      </c>
      <c r="K194" s="26">
        <f t="shared" si="35"/>
        <v>15.9</v>
      </c>
      <c r="L194" s="72"/>
      <c r="M194" s="72"/>
      <c r="O194" s="9"/>
      <c r="P194" s="28" t="s">
        <v>13</v>
      </c>
      <c r="Q194" s="28" t="s">
        <v>41</v>
      </c>
      <c r="R194" s="28">
        <f>R18+R100+R93+R114+R90</f>
        <v>0.008</v>
      </c>
      <c r="S194" s="26">
        <f>R194+E194</f>
        <v>3.408</v>
      </c>
      <c r="T194" s="29">
        <v>2.5</v>
      </c>
      <c r="U194" s="29">
        <v>20</v>
      </c>
      <c r="V194" s="4">
        <f t="shared" si="36"/>
        <v>0.9079999999999999</v>
      </c>
      <c r="W194" s="28">
        <v>0</v>
      </c>
      <c r="X194" s="28">
        <v>16.8</v>
      </c>
      <c r="Y194" s="4">
        <f t="shared" si="32"/>
        <v>15.892000000000001</v>
      </c>
      <c r="Z194" s="72"/>
      <c r="AA194" s="72"/>
    </row>
    <row r="195" spans="1:27" ht="15" hidden="1">
      <c r="A195" s="32"/>
      <c r="B195" s="28" t="s">
        <v>12</v>
      </c>
      <c r="C195" s="28" t="s">
        <v>41</v>
      </c>
      <c r="D195" s="28"/>
      <c r="E195" s="26">
        <v>4.18</v>
      </c>
      <c r="F195" s="4">
        <v>2</v>
      </c>
      <c r="G195" s="29">
        <v>100</v>
      </c>
      <c r="H195" s="26">
        <f t="shared" si="34"/>
        <v>2.1799999999999997</v>
      </c>
      <c r="I195" s="7">
        <v>0</v>
      </c>
      <c r="J195" s="26">
        <v>16.8</v>
      </c>
      <c r="K195" s="26">
        <f t="shared" si="35"/>
        <v>14.620000000000001</v>
      </c>
      <c r="L195" s="73"/>
      <c r="M195" s="73"/>
      <c r="O195" s="9"/>
      <c r="P195" s="28" t="s">
        <v>12</v>
      </c>
      <c r="Q195" s="28" t="s">
        <v>41</v>
      </c>
      <c r="R195" s="28">
        <v>0.007</v>
      </c>
      <c r="S195" s="26">
        <f>R195+E195</f>
        <v>4.186999999999999</v>
      </c>
      <c r="T195" s="4">
        <v>2</v>
      </c>
      <c r="U195" s="29">
        <v>100</v>
      </c>
      <c r="V195" s="4">
        <f t="shared" si="36"/>
        <v>2.1869999999999994</v>
      </c>
      <c r="W195" s="28">
        <v>0</v>
      </c>
      <c r="X195" s="28">
        <v>16.8</v>
      </c>
      <c r="Y195" s="4">
        <f t="shared" si="32"/>
        <v>14.613000000000001</v>
      </c>
      <c r="Z195" s="73"/>
      <c r="AA195" s="73"/>
    </row>
    <row r="196" spans="1:27" ht="28.5" customHeight="1" hidden="1">
      <c r="A196" s="32"/>
      <c r="B196" s="1" t="s">
        <v>219</v>
      </c>
      <c r="C196" s="28" t="s">
        <v>41</v>
      </c>
      <c r="D196" s="28">
        <v>32</v>
      </c>
      <c r="E196" s="26">
        <f>E197+E198</f>
        <v>4.81</v>
      </c>
      <c r="F196" s="29">
        <f>F197+F198</f>
        <v>3.2</v>
      </c>
      <c r="G196" s="29"/>
      <c r="H196" s="26">
        <f t="shared" si="34"/>
        <v>1.6099999999999994</v>
      </c>
      <c r="I196" s="7">
        <v>0</v>
      </c>
      <c r="J196" s="26">
        <v>16.8</v>
      </c>
      <c r="K196" s="26">
        <f t="shared" si="35"/>
        <v>15.190000000000001</v>
      </c>
      <c r="L196" s="71">
        <f>MIN(K196:K198)</f>
        <v>15.190000000000001</v>
      </c>
      <c r="M196" s="71" t="s">
        <v>264</v>
      </c>
      <c r="O196" s="9"/>
      <c r="P196" s="1" t="s">
        <v>219</v>
      </c>
      <c r="Q196" s="28" t="s">
        <v>41</v>
      </c>
      <c r="R196" s="4" t="e">
        <f>R197+R198</f>
        <v>#REF!</v>
      </c>
      <c r="S196" s="26" t="e">
        <f>S197+S198</f>
        <v>#REF!</v>
      </c>
      <c r="T196" s="29">
        <f>T197+T198</f>
        <v>3.2</v>
      </c>
      <c r="U196" s="29"/>
      <c r="V196" s="4" t="e">
        <f t="shared" si="36"/>
        <v>#REF!</v>
      </c>
      <c r="W196" s="28">
        <v>0</v>
      </c>
      <c r="X196" s="28">
        <v>16.8</v>
      </c>
      <c r="Y196" s="4" t="e">
        <f t="shared" si="32"/>
        <v>#REF!</v>
      </c>
      <c r="Z196" s="71" t="e">
        <f>MIN(Y196:Y198)</f>
        <v>#REF!</v>
      </c>
      <c r="AA196" s="71" t="s">
        <v>264</v>
      </c>
    </row>
    <row r="197" spans="1:27" ht="15" customHeight="1" hidden="1">
      <c r="A197" s="32"/>
      <c r="B197" s="28" t="s">
        <v>13</v>
      </c>
      <c r="C197" s="28" t="s">
        <v>41</v>
      </c>
      <c r="D197" s="28"/>
      <c r="E197" s="26">
        <v>2.51</v>
      </c>
      <c r="F197" s="29">
        <v>2.2</v>
      </c>
      <c r="G197" s="29">
        <v>20</v>
      </c>
      <c r="H197" s="26">
        <f t="shared" si="34"/>
        <v>0.3099999999999996</v>
      </c>
      <c r="I197" s="7">
        <v>0</v>
      </c>
      <c r="J197" s="26">
        <v>16.8</v>
      </c>
      <c r="K197" s="26">
        <f t="shared" si="35"/>
        <v>16.490000000000002</v>
      </c>
      <c r="L197" s="72"/>
      <c r="M197" s="72"/>
      <c r="O197" s="9"/>
      <c r="P197" s="28" t="s">
        <v>13</v>
      </c>
      <c r="Q197" s="28" t="s">
        <v>41</v>
      </c>
      <c r="R197" s="28" t="e">
        <f>R89+R94+R101/2+#REF!</f>
        <v>#REF!</v>
      </c>
      <c r="S197" s="26" t="e">
        <f>R197+E197</f>
        <v>#REF!</v>
      </c>
      <c r="T197" s="29">
        <v>2.2</v>
      </c>
      <c r="U197" s="29">
        <v>20</v>
      </c>
      <c r="V197" s="4" t="e">
        <f t="shared" si="36"/>
        <v>#REF!</v>
      </c>
      <c r="W197" s="28">
        <v>0</v>
      </c>
      <c r="X197" s="28">
        <v>16.8</v>
      </c>
      <c r="Y197" s="4" t="e">
        <f t="shared" si="32"/>
        <v>#REF!</v>
      </c>
      <c r="Z197" s="72"/>
      <c r="AA197" s="72"/>
    </row>
    <row r="198" spans="1:27" ht="15" customHeight="1" hidden="1">
      <c r="A198" s="32"/>
      <c r="B198" s="28" t="s">
        <v>12</v>
      </c>
      <c r="C198" s="28" t="s">
        <v>41</v>
      </c>
      <c r="D198" s="28"/>
      <c r="E198" s="26">
        <v>2.3</v>
      </c>
      <c r="F198" s="4">
        <v>1</v>
      </c>
      <c r="G198" s="29">
        <v>60</v>
      </c>
      <c r="H198" s="26">
        <f t="shared" si="34"/>
        <v>1.2999999999999998</v>
      </c>
      <c r="I198" s="7">
        <v>0</v>
      </c>
      <c r="J198" s="26">
        <v>16.8</v>
      </c>
      <c r="K198" s="26">
        <f t="shared" si="35"/>
        <v>15.5</v>
      </c>
      <c r="L198" s="73"/>
      <c r="M198" s="73"/>
      <c r="O198" s="9"/>
      <c r="P198" s="28" t="s">
        <v>12</v>
      </c>
      <c r="Q198" s="28" t="s">
        <v>41</v>
      </c>
      <c r="R198" s="28">
        <v>0</v>
      </c>
      <c r="S198" s="26">
        <f>R198+E198</f>
        <v>2.3</v>
      </c>
      <c r="T198" s="4">
        <v>1</v>
      </c>
      <c r="U198" s="29">
        <v>60</v>
      </c>
      <c r="V198" s="4">
        <f t="shared" si="36"/>
        <v>1.2999999999999998</v>
      </c>
      <c r="W198" s="28">
        <v>0</v>
      </c>
      <c r="X198" s="28">
        <v>16.8</v>
      </c>
      <c r="Y198" s="4">
        <f t="shared" si="32"/>
        <v>15.5</v>
      </c>
      <c r="Z198" s="73"/>
      <c r="AA198" s="73"/>
    </row>
    <row r="199" spans="1:27" ht="15" hidden="1">
      <c r="A199" s="32"/>
      <c r="B199" s="1" t="s">
        <v>220</v>
      </c>
      <c r="C199" s="28" t="s">
        <v>41</v>
      </c>
      <c r="D199" s="28">
        <v>32</v>
      </c>
      <c r="E199" s="26">
        <f>E200+E201</f>
        <v>5.6</v>
      </c>
      <c r="F199" s="29">
        <f>F200+F201</f>
        <v>3.8</v>
      </c>
      <c r="G199" s="29"/>
      <c r="H199" s="26">
        <f t="shared" si="34"/>
        <v>1.7999999999999998</v>
      </c>
      <c r="I199" s="7">
        <v>0</v>
      </c>
      <c r="J199" s="26">
        <v>16.8</v>
      </c>
      <c r="K199" s="26">
        <f t="shared" si="35"/>
        <v>15</v>
      </c>
      <c r="L199" s="71">
        <f>MIN(K199:K201)</f>
        <v>15</v>
      </c>
      <c r="M199" s="71" t="s">
        <v>264</v>
      </c>
      <c r="O199" s="9"/>
      <c r="P199" s="1" t="s">
        <v>220</v>
      </c>
      <c r="Q199" s="28" t="s">
        <v>41</v>
      </c>
      <c r="R199" s="4">
        <f>R200+R201</f>
        <v>0.026</v>
      </c>
      <c r="S199" s="26">
        <f>S200+S201</f>
        <v>5.6259999999999994</v>
      </c>
      <c r="T199" s="29">
        <f>T200+T201</f>
        <v>3.8</v>
      </c>
      <c r="U199" s="29"/>
      <c r="V199" s="4">
        <f t="shared" si="36"/>
        <v>1.8259999999999996</v>
      </c>
      <c r="W199" s="28">
        <v>0</v>
      </c>
      <c r="X199" s="28">
        <v>16.8</v>
      </c>
      <c r="Y199" s="4">
        <f t="shared" si="32"/>
        <v>14.974</v>
      </c>
      <c r="Z199" s="71">
        <f>MIN(Y199:Y201)</f>
        <v>14.974</v>
      </c>
      <c r="AA199" s="71" t="s">
        <v>264</v>
      </c>
    </row>
    <row r="200" spans="1:27" ht="15" customHeight="1" hidden="1">
      <c r="A200" s="32"/>
      <c r="B200" s="28" t="s">
        <v>13</v>
      </c>
      <c r="C200" s="28" t="s">
        <v>41</v>
      </c>
      <c r="D200" s="28"/>
      <c r="E200" s="26">
        <v>4.67</v>
      </c>
      <c r="F200" s="29">
        <v>3</v>
      </c>
      <c r="G200" s="29">
        <v>60</v>
      </c>
      <c r="H200" s="26">
        <f t="shared" si="34"/>
        <v>1.67</v>
      </c>
      <c r="I200" s="7">
        <v>0</v>
      </c>
      <c r="J200" s="26">
        <v>16.8</v>
      </c>
      <c r="K200" s="26">
        <f t="shared" si="35"/>
        <v>15.13</v>
      </c>
      <c r="L200" s="72"/>
      <c r="M200" s="72"/>
      <c r="O200" s="9"/>
      <c r="P200" s="28" t="s">
        <v>13</v>
      </c>
      <c r="Q200" s="28" t="s">
        <v>41</v>
      </c>
      <c r="R200" s="28">
        <f>R96+R108+R112+R86+R99+R95</f>
        <v>0.026</v>
      </c>
      <c r="S200" s="26">
        <f>R200+E200</f>
        <v>4.696</v>
      </c>
      <c r="T200" s="29">
        <v>3</v>
      </c>
      <c r="U200" s="29">
        <v>60</v>
      </c>
      <c r="V200" s="4">
        <f t="shared" si="36"/>
        <v>1.6959999999999997</v>
      </c>
      <c r="W200" s="28">
        <v>0</v>
      </c>
      <c r="X200" s="28">
        <v>16.8</v>
      </c>
      <c r="Y200" s="4">
        <f t="shared" si="32"/>
        <v>15.104000000000001</v>
      </c>
      <c r="Z200" s="72"/>
      <c r="AA200" s="72"/>
    </row>
    <row r="201" spans="1:27" ht="15" customHeight="1" hidden="1">
      <c r="A201" s="32"/>
      <c r="B201" s="28" t="s">
        <v>12</v>
      </c>
      <c r="C201" s="28" t="s">
        <v>41</v>
      </c>
      <c r="D201" s="28"/>
      <c r="E201" s="26">
        <v>0.93</v>
      </c>
      <c r="F201" s="4">
        <v>0.8</v>
      </c>
      <c r="G201" s="29">
        <v>100</v>
      </c>
      <c r="H201" s="26">
        <f t="shared" si="34"/>
        <v>0.13</v>
      </c>
      <c r="I201" s="7">
        <v>0</v>
      </c>
      <c r="J201" s="26">
        <v>16.8</v>
      </c>
      <c r="K201" s="26">
        <f t="shared" si="35"/>
        <v>16.67</v>
      </c>
      <c r="L201" s="73"/>
      <c r="M201" s="73"/>
      <c r="O201" s="9"/>
      <c r="P201" s="28" t="s">
        <v>12</v>
      </c>
      <c r="Q201" s="28" t="s">
        <v>41</v>
      </c>
      <c r="R201" s="28">
        <v>0</v>
      </c>
      <c r="S201" s="26">
        <f>R201+E201</f>
        <v>0.93</v>
      </c>
      <c r="T201" s="4">
        <v>0.8</v>
      </c>
      <c r="U201" s="29">
        <v>100</v>
      </c>
      <c r="V201" s="4">
        <f t="shared" si="36"/>
        <v>0.13</v>
      </c>
      <c r="W201" s="28">
        <v>0</v>
      </c>
      <c r="X201" s="28">
        <v>16.8</v>
      </c>
      <c r="Y201" s="4">
        <f t="shared" si="32"/>
        <v>16.67</v>
      </c>
      <c r="Z201" s="73"/>
      <c r="AA201" s="73"/>
    </row>
    <row r="202" spans="1:27" ht="15" hidden="1">
      <c r="A202" s="32"/>
      <c r="B202" s="1" t="s">
        <v>221</v>
      </c>
      <c r="C202" s="28" t="s">
        <v>222</v>
      </c>
      <c r="D202" s="28">
        <v>26</v>
      </c>
      <c r="E202" s="26">
        <f>E203+E204</f>
        <v>4.58</v>
      </c>
      <c r="F202" s="29">
        <f>F203+F204</f>
        <v>3</v>
      </c>
      <c r="G202" s="29"/>
      <c r="H202" s="26">
        <f t="shared" si="34"/>
        <v>1.58</v>
      </c>
      <c r="I202" s="7">
        <v>0</v>
      </c>
      <c r="J202" s="26">
        <v>10.5</v>
      </c>
      <c r="K202" s="26">
        <f t="shared" si="35"/>
        <v>8.92</v>
      </c>
      <c r="L202" s="71">
        <f>MIN(K202:K204)</f>
        <v>8.92</v>
      </c>
      <c r="M202" s="71" t="s">
        <v>264</v>
      </c>
      <c r="O202" s="9"/>
      <c r="P202" s="1" t="s">
        <v>221</v>
      </c>
      <c r="Q202" s="28" t="s">
        <v>222</v>
      </c>
      <c r="R202" s="4">
        <f>R203+R204</f>
        <v>0</v>
      </c>
      <c r="S202" s="26">
        <f>S203+S204</f>
        <v>4.58</v>
      </c>
      <c r="T202" s="29">
        <f>T203+T204</f>
        <v>3</v>
      </c>
      <c r="U202" s="29"/>
      <c r="V202" s="4">
        <f t="shared" si="36"/>
        <v>1.58</v>
      </c>
      <c r="W202" s="28">
        <v>0</v>
      </c>
      <c r="X202" s="28">
        <v>10.5</v>
      </c>
      <c r="Y202" s="4">
        <f t="shared" si="32"/>
        <v>8.92</v>
      </c>
      <c r="Z202" s="71">
        <f>MIN(Y202:Y204)</f>
        <v>8.92</v>
      </c>
      <c r="AA202" s="71" t="s">
        <v>264</v>
      </c>
    </row>
    <row r="203" spans="1:27" ht="15" customHeight="1" hidden="1">
      <c r="A203" s="32"/>
      <c r="B203" s="28" t="s">
        <v>13</v>
      </c>
      <c r="C203" s="28" t="s">
        <v>222</v>
      </c>
      <c r="D203" s="28"/>
      <c r="E203" s="26">
        <v>3.37</v>
      </c>
      <c r="F203" s="29">
        <v>3</v>
      </c>
      <c r="G203" s="29">
        <v>60</v>
      </c>
      <c r="H203" s="26">
        <f t="shared" si="34"/>
        <v>0.3700000000000001</v>
      </c>
      <c r="I203" s="7">
        <v>0</v>
      </c>
      <c r="J203" s="26">
        <v>10.5</v>
      </c>
      <c r="K203" s="26">
        <f t="shared" si="35"/>
        <v>10.129999999999999</v>
      </c>
      <c r="L203" s="72"/>
      <c r="M203" s="72"/>
      <c r="O203" s="9"/>
      <c r="P203" s="28" t="s">
        <v>13</v>
      </c>
      <c r="Q203" s="28" t="s">
        <v>222</v>
      </c>
      <c r="R203" s="28">
        <f>R97+R107+R102+R26+R104+R113</f>
        <v>0</v>
      </c>
      <c r="S203" s="26">
        <f>R203+E203</f>
        <v>3.37</v>
      </c>
      <c r="T203" s="29">
        <v>3</v>
      </c>
      <c r="U203" s="29">
        <v>60</v>
      </c>
      <c r="V203" s="4">
        <f t="shared" si="36"/>
        <v>0.3700000000000001</v>
      </c>
      <c r="W203" s="28">
        <v>0</v>
      </c>
      <c r="X203" s="28">
        <v>10.5</v>
      </c>
      <c r="Y203" s="4">
        <f t="shared" si="32"/>
        <v>10.129999999999999</v>
      </c>
      <c r="Z203" s="72"/>
      <c r="AA203" s="72"/>
    </row>
    <row r="204" spans="1:27" ht="15" customHeight="1" hidden="1">
      <c r="A204" s="32"/>
      <c r="B204" s="28" t="s">
        <v>12</v>
      </c>
      <c r="C204" s="28" t="s">
        <v>222</v>
      </c>
      <c r="D204" s="28"/>
      <c r="E204" s="26">
        <v>1.21</v>
      </c>
      <c r="F204" s="4">
        <v>0</v>
      </c>
      <c r="G204" s="29">
        <v>0</v>
      </c>
      <c r="H204" s="26">
        <f t="shared" si="34"/>
        <v>1.21</v>
      </c>
      <c r="I204" s="7">
        <v>0</v>
      </c>
      <c r="J204" s="26">
        <v>10.5</v>
      </c>
      <c r="K204" s="26">
        <f t="shared" si="35"/>
        <v>9.29</v>
      </c>
      <c r="L204" s="73"/>
      <c r="M204" s="73"/>
      <c r="O204" s="9"/>
      <c r="P204" s="28" t="s">
        <v>12</v>
      </c>
      <c r="Q204" s="28" t="s">
        <v>222</v>
      </c>
      <c r="R204" s="28">
        <v>0</v>
      </c>
      <c r="S204" s="26">
        <f>R204+E204</f>
        <v>1.21</v>
      </c>
      <c r="T204" s="4">
        <v>0</v>
      </c>
      <c r="U204" s="29">
        <v>0</v>
      </c>
      <c r="V204" s="4">
        <f t="shared" si="36"/>
        <v>1.21</v>
      </c>
      <c r="W204" s="28">
        <v>0</v>
      </c>
      <c r="X204" s="28">
        <v>10.5</v>
      </c>
      <c r="Y204" s="4">
        <f t="shared" si="32"/>
        <v>9.29</v>
      </c>
      <c r="Z204" s="73"/>
      <c r="AA204" s="73"/>
    </row>
    <row r="205" spans="1:27" ht="15" hidden="1">
      <c r="A205" s="32"/>
      <c r="B205" s="1" t="s">
        <v>223</v>
      </c>
      <c r="C205" s="28" t="s">
        <v>41</v>
      </c>
      <c r="D205" s="28">
        <v>32</v>
      </c>
      <c r="E205" s="26">
        <f>E206+E207</f>
        <v>4.62</v>
      </c>
      <c r="F205" s="29">
        <f>F206+F207</f>
        <v>3</v>
      </c>
      <c r="G205" s="29"/>
      <c r="H205" s="26">
        <f t="shared" si="34"/>
        <v>1.62</v>
      </c>
      <c r="I205" s="7">
        <v>0</v>
      </c>
      <c r="J205" s="26">
        <v>16.8</v>
      </c>
      <c r="K205" s="26">
        <f t="shared" si="35"/>
        <v>15.18</v>
      </c>
      <c r="L205" s="71">
        <f>MIN(K205:K207)</f>
        <v>15.18</v>
      </c>
      <c r="M205" s="71" t="s">
        <v>264</v>
      </c>
      <c r="O205" s="9"/>
      <c r="P205" s="1" t="s">
        <v>223</v>
      </c>
      <c r="Q205" s="28" t="s">
        <v>41</v>
      </c>
      <c r="R205" s="4">
        <f>R206+R207</f>
        <v>0.52</v>
      </c>
      <c r="S205" s="26">
        <f>S206+S207</f>
        <v>5.140000000000001</v>
      </c>
      <c r="T205" s="29">
        <f>T206+T207</f>
        <v>3</v>
      </c>
      <c r="U205" s="29"/>
      <c r="V205" s="4">
        <f t="shared" si="36"/>
        <v>2.1400000000000006</v>
      </c>
      <c r="W205" s="28">
        <v>0</v>
      </c>
      <c r="X205" s="28">
        <v>16.8</v>
      </c>
      <c r="Y205" s="4">
        <f t="shared" si="32"/>
        <v>14.66</v>
      </c>
      <c r="Z205" s="71">
        <f>MIN(Y205:Y207)</f>
        <v>14.66</v>
      </c>
      <c r="AA205" s="71" t="s">
        <v>264</v>
      </c>
    </row>
    <row r="206" spans="1:27" ht="15" customHeight="1" hidden="1">
      <c r="A206" s="32"/>
      <c r="B206" s="28" t="s">
        <v>13</v>
      </c>
      <c r="C206" s="28" t="s">
        <v>41</v>
      </c>
      <c r="D206" s="28"/>
      <c r="E206" s="26">
        <v>2.74</v>
      </c>
      <c r="F206" s="29">
        <v>2</v>
      </c>
      <c r="G206" s="29">
        <v>60</v>
      </c>
      <c r="H206" s="26">
        <f t="shared" si="34"/>
        <v>0.7400000000000002</v>
      </c>
      <c r="I206" s="7">
        <v>0</v>
      </c>
      <c r="J206" s="26">
        <v>16.8</v>
      </c>
      <c r="K206" s="26">
        <f t="shared" si="35"/>
        <v>16.060000000000002</v>
      </c>
      <c r="L206" s="72"/>
      <c r="M206" s="72"/>
      <c r="O206" s="9"/>
      <c r="P206" s="28" t="s">
        <v>13</v>
      </c>
      <c r="Q206" s="28" t="s">
        <v>41</v>
      </c>
      <c r="R206" s="28">
        <f>R114/2+R111+R17+R102/2</f>
        <v>0.02</v>
      </c>
      <c r="S206" s="26">
        <f>R206+E206</f>
        <v>2.7600000000000002</v>
      </c>
      <c r="T206" s="29">
        <v>2</v>
      </c>
      <c r="U206" s="29">
        <v>60</v>
      </c>
      <c r="V206" s="4">
        <f t="shared" si="36"/>
        <v>0.7600000000000002</v>
      </c>
      <c r="W206" s="28">
        <v>0</v>
      </c>
      <c r="X206" s="28">
        <v>16.8</v>
      </c>
      <c r="Y206" s="4">
        <f t="shared" si="32"/>
        <v>16.04</v>
      </c>
      <c r="Z206" s="72"/>
      <c r="AA206" s="72"/>
    </row>
    <row r="207" spans="1:27" ht="15" customHeight="1" hidden="1">
      <c r="A207" s="32"/>
      <c r="B207" s="28" t="s">
        <v>12</v>
      </c>
      <c r="C207" s="28" t="s">
        <v>41</v>
      </c>
      <c r="D207" s="28"/>
      <c r="E207" s="26">
        <v>1.88</v>
      </c>
      <c r="F207" s="4">
        <v>1</v>
      </c>
      <c r="G207" s="29">
        <v>60</v>
      </c>
      <c r="H207" s="26">
        <f t="shared" si="34"/>
        <v>0.8799999999999999</v>
      </c>
      <c r="I207" s="7">
        <v>0</v>
      </c>
      <c r="J207" s="26">
        <v>16.8</v>
      </c>
      <c r="K207" s="26">
        <f t="shared" si="35"/>
        <v>15.920000000000002</v>
      </c>
      <c r="L207" s="73"/>
      <c r="M207" s="73"/>
      <c r="O207" s="9"/>
      <c r="P207" s="28" t="s">
        <v>12</v>
      </c>
      <c r="Q207" s="28" t="s">
        <v>41</v>
      </c>
      <c r="R207" s="28">
        <v>0.5</v>
      </c>
      <c r="S207" s="26">
        <f>R207+E207</f>
        <v>2.38</v>
      </c>
      <c r="T207" s="4">
        <v>1</v>
      </c>
      <c r="U207" s="29">
        <v>60</v>
      </c>
      <c r="V207" s="4">
        <f t="shared" si="36"/>
        <v>1.38</v>
      </c>
      <c r="W207" s="28">
        <v>0</v>
      </c>
      <c r="X207" s="28">
        <v>16.8</v>
      </c>
      <c r="Y207" s="4">
        <f t="shared" si="32"/>
        <v>15.420000000000002</v>
      </c>
      <c r="Z207" s="73"/>
      <c r="AA207" s="73"/>
    </row>
    <row r="208" spans="1:27" ht="18.75" customHeight="1" hidden="1">
      <c r="A208" s="32"/>
      <c r="B208" s="1" t="s">
        <v>224</v>
      </c>
      <c r="C208" s="28" t="s">
        <v>41</v>
      </c>
      <c r="D208" s="28">
        <v>32</v>
      </c>
      <c r="E208" s="26">
        <f>E209+E210</f>
        <v>8.46</v>
      </c>
      <c r="F208" s="29">
        <f>F209+F210</f>
        <v>5.5</v>
      </c>
      <c r="G208" s="29"/>
      <c r="H208" s="26">
        <f t="shared" si="34"/>
        <v>2.960000000000001</v>
      </c>
      <c r="I208" s="7">
        <v>0</v>
      </c>
      <c r="J208" s="26">
        <v>16.8</v>
      </c>
      <c r="K208" s="26">
        <f t="shared" si="35"/>
        <v>13.84</v>
      </c>
      <c r="L208" s="71">
        <f>MIN(K208:K210)</f>
        <v>13.84</v>
      </c>
      <c r="M208" s="71" t="s">
        <v>264</v>
      </c>
      <c r="O208" s="9"/>
      <c r="P208" s="1" t="s">
        <v>224</v>
      </c>
      <c r="Q208" s="28" t="s">
        <v>41</v>
      </c>
      <c r="R208" s="4">
        <f>R209+R210</f>
        <v>0.625</v>
      </c>
      <c r="S208" s="26">
        <f>S209+S210</f>
        <v>9.085</v>
      </c>
      <c r="T208" s="29">
        <f>T209+T210</f>
        <v>5.5</v>
      </c>
      <c r="U208" s="29"/>
      <c r="V208" s="4">
        <f t="shared" si="36"/>
        <v>3.585000000000001</v>
      </c>
      <c r="W208" s="28">
        <v>0</v>
      </c>
      <c r="X208" s="28">
        <v>16.8</v>
      </c>
      <c r="Y208" s="4">
        <f t="shared" si="32"/>
        <v>13.215</v>
      </c>
      <c r="Z208" s="71">
        <f>MIN(Y208:Y210)</f>
        <v>13.215</v>
      </c>
      <c r="AA208" s="71" t="s">
        <v>264</v>
      </c>
    </row>
    <row r="209" spans="1:27" ht="15" customHeight="1" hidden="1">
      <c r="A209" s="32"/>
      <c r="B209" s="28" t="s">
        <v>13</v>
      </c>
      <c r="C209" s="28" t="s">
        <v>41</v>
      </c>
      <c r="D209" s="28"/>
      <c r="E209" s="26">
        <v>6.34</v>
      </c>
      <c r="F209" s="29">
        <v>4.5</v>
      </c>
      <c r="G209" s="29">
        <v>60</v>
      </c>
      <c r="H209" s="26">
        <f t="shared" si="34"/>
        <v>1.8399999999999999</v>
      </c>
      <c r="I209" s="7">
        <v>0</v>
      </c>
      <c r="J209" s="26">
        <v>16.8</v>
      </c>
      <c r="K209" s="26">
        <f t="shared" si="35"/>
        <v>14.96</v>
      </c>
      <c r="L209" s="72"/>
      <c r="M209" s="72"/>
      <c r="O209" s="9"/>
      <c r="P209" s="28" t="s">
        <v>13</v>
      </c>
      <c r="Q209" s="28" t="s">
        <v>41</v>
      </c>
      <c r="R209" s="28">
        <f>R88+R87+R98+R109</f>
        <v>0.61</v>
      </c>
      <c r="S209" s="26">
        <f>R209+E209</f>
        <v>6.95</v>
      </c>
      <c r="T209" s="29">
        <v>4.5</v>
      </c>
      <c r="U209" s="29">
        <v>60</v>
      </c>
      <c r="V209" s="4">
        <f t="shared" si="36"/>
        <v>2.45</v>
      </c>
      <c r="W209" s="28">
        <v>0</v>
      </c>
      <c r="X209" s="28">
        <v>16.8</v>
      </c>
      <c r="Y209" s="4">
        <f t="shared" si="32"/>
        <v>14.350000000000001</v>
      </c>
      <c r="Z209" s="72"/>
      <c r="AA209" s="72"/>
    </row>
    <row r="210" spans="1:27" ht="15" customHeight="1" hidden="1">
      <c r="A210" s="32"/>
      <c r="B210" s="28" t="s">
        <v>12</v>
      </c>
      <c r="C210" s="28" t="s">
        <v>41</v>
      </c>
      <c r="D210" s="28"/>
      <c r="E210" s="26">
        <v>2.12</v>
      </c>
      <c r="F210" s="4">
        <v>1</v>
      </c>
      <c r="G210" s="29">
        <v>60</v>
      </c>
      <c r="H210" s="26">
        <f t="shared" si="34"/>
        <v>1.12</v>
      </c>
      <c r="I210" s="7">
        <v>0</v>
      </c>
      <c r="J210" s="26">
        <v>16.8</v>
      </c>
      <c r="K210" s="26">
        <f t="shared" si="35"/>
        <v>15.68</v>
      </c>
      <c r="L210" s="73"/>
      <c r="M210" s="73"/>
      <c r="O210" s="9"/>
      <c r="P210" s="28" t="s">
        <v>12</v>
      </c>
      <c r="Q210" s="28" t="s">
        <v>41</v>
      </c>
      <c r="R210" s="28">
        <v>0.015</v>
      </c>
      <c r="S210" s="26">
        <f>R210+E210</f>
        <v>2.1350000000000002</v>
      </c>
      <c r="T210" s="4">
        <v>1</v>
      </c>
      <c r="U210" s="29">
        <v>60</v>
      </c>
      <c r="V210" s="4">
        <f t="shared" si="36"/>
        <v>1.1350000000000002</v>
      </c>
      <c r="W210" s="28">
        <v>0</v>
      </c>
      <c r="X210" s="28">
        <v>16.8</v>
      </c>
      <c r="Y210" s="4">
        <f t="shared" si="32"/>
        <v>15.665000000000001</v>
      </c>
      <c r="Z210" s="73"/>
      <c r="AA210" s="73"/>
    </row>
    <row r="211" spans="1:27" ht="15">
      <c r="A211" s="32"/>
      <c r="B211" s="30" t="s">
        <v>225</v>
      </c>
      <c r="C211" s="28" t="s">
        <v>226</v>
      </c>
      <c r="D211" s="28">
        <v>55</v>
      </c>
      <c r="E211" s="26">
        <f>E212+E213</f>
        <v>36.17</v>
      </c>
      <c r="F211" s="29">
        <f>F212+F213</f>
        <v>0.5</v>
      </c>
      <c r="G211" s="29"/>
      <c r="H211" s="26">
        <f t="shared" si="34"/>
        <v>35.67</v>
      </c>
      <c r="I211" s="7">
        <v>1</v>
      </c>
      <c r="J211" s="26">
        <v>31.5</v>
      </c>
      <c r="K211" s="26">
        <f t="shared" si="35"/>
        <v>-5.170000000000002</v>
      </c>
      <c r="L211" s="85">
        <f>MIN(K211:K213)</f>
        <v>-5.170000000000002</v>
      </c>
      <c r="M211" s="85" t="s">
        <v>263</v>
      </c>
      <c r="O211" s="9"/>
      <c r="P211" s="30" t="s">
        <v>225</v>
      </c>
      <c r="Q211" s="28" t="s">
        <v>226</v>
      </c>
      <c r="R211" s="4">
        <f>R212+R213</f>
        <v>11.583</v>
      </c>
      <c r="S211" s="26">
        <f>S212+S213</f>
        <v>47.753</v>
      </c>
      <c r="T211" s="29">
        <f>T212+T213</f>
        <v>0.5</v>
      </c>
      <c r="U211" s="29"/>
      <c r="V211" s="4">
        <f t="shared" si="36"/>
        <v>47.253</v>
      </c>
      <c r="W211" s="28">
        <v>1</v>
      </c>
      <c r="X211" s="28">
        <v>31.5</v>
      </c>
      <c r="Y211" s="4">
        <f t="shared" si="32"/>
        <v>-16.753</v>
      </c>
      <c r="Z211" s="85">
        <f>MIN(Y211:Y213)</f>
        <v>-16.753</v>
      </c>
      <c r="AA211" s="85" t="s">
        <v>263</v>
      </c>
    </row>
    <row r="212" spans="1:27" ht="15" customHeight="1">
      <c r="A212" s="32"/>
      <c r="B212" s="28" t="s">
        <v>13</v>
      </c>
      <c r="C212" s="28" t="s">
        <v>226</v>
      </c>
      <c r="D212" s="28"/>
      <c r="E212" s="26">
        <v>9.37</v>
      </c>
      <c r="F212" s="29">
        <v>0</v>
      </c>
      <c r="G212" s="29">
        <v>0</v>
      </c>
      <c r="H212" s="26">
        <f t="shared" si="34"/>
        <v>9.37</v>
      </c>
      <c r="I212" s="7">
        <v>0</v>
      </c>
      <c r="J212" s="26">
        <v>31.5</v>
      </c>
      <c r="K212" s="26">
        <f t="shared" si="35"/>
        <v>22.130000000000003</v>
      </c>
      <c r="L212" s="85"/>
      <c r="M212" s="85"/>
      <c r="O212" s="9"/>
      <c r="P212" s="28" t="s">
        <v>13</v>
      </c>
      <c r="Q212" s="28" t="s">
        <v>226</v>
      </c>
      <c r="R212" s="28">
        <v>10.4</v>
      </c>
      <c r="S212" s="26">
        <f>R212+E212</f>
        <v>19.77</v>
      </c>
      <c r="T212" s="29">
        <v>0</v>
      </c>
      <c r="U212" s="29">
        <v>0</v>
      </c>
      <c r="V212" s="4">
        <f t="shared" si="36"/>
        <v>19.77</v>
      </c>
      <c r="W212" s="28">
        <v>0</v>
      </c>
      <c r="X212" s="28">
        <v>31.5</v>
      </c>
      <c r="Y212" s="4">
        <f t="shared" si="32"/>
        <v>11.73</v>
      </c>
      <c r="Z212" s="85"/>
      <c r="AA212" s="85"/>
    </row>
    <row r="213" spans="1:27" ht="15" customHeight="1">
      <c r="A213" s="32"/>
      <c r="B213" s="28" t="s">
        <v>12</v>
      </c>
      <c r="C213" s="28" t="s">
        <v>226</v>
      </c>
      <c r="D213" s="28"/>
      <c r="E213" s="26">
        <v>26.8</v>
      </c>
      <c r="F213" s="4">
        <v>0.5</v>
      </c>
      <c r="G213" s="5">
        <v>40</v>
      </c>
      <c r="H213" s="26">
        <f t="shared" si="34"/>
        <v>26.3</v>
      </c>
      <c r="I213" s="7">
        <v>1</v>
      </c>
      <c r="J213" s="26">
        <v>31.5</v>
      </c>
      <c r="K213" s="26">
        <f t="shared" si="35"/>
        <v>4.199999999999999</v>
      </c>
      <c r="L213" s="85"/>
      <c r="M213" s="85"/>
      <c r="O213" s="9"/>
      <c r="P213" s="28" t="s">
        <v>12</v>
      </c>
      <c r="Q213" s="28" t="s">
        <v>226</v>
      </c>
      <c r="R213" s="28">
        <v>1.183</v>
      </c>
      <c r="S213" s="26">
        <f>R213+E213</f>
        <v>27.983</v>
      </c>
      <c r="T213" s="4">
        <v>0.5</v>
      </c>
      <c r="U213" s="5">
        <v>40</v>
      </c>
      <c r="V213" s="4">
        <f t="shared" si="36"/>
        <v>27.483</v>
      </c>
      <c r="W213" s="28">
        <v>1</v>
      </c>
      <c r="X213" s="28">
        <v>31.5</v>
      </c>
      <c r="Y213" s="4">
        <f t="shared" si="32"/>
        <v>3.0169999999999995</v>
      </c>
      <c r="Z213" s="85"/>
      <c r="AA213" s="85"/>
    </row>
    <row r="214" spans="1:27" ht="15" customHeight="1">
      <c r="A214" s="32"/>
      <c r="B214" s="30" t="s">
        <v>227</v>
      </c>
      <c r="C214" s="28" t="s">
        <v>245</v>
      </c>
      <c r="D214" s="28">
        <v>115</v>
      </c>
      <c r="E214" s="26">
        <f>E215+E216</f>
        <v>47.33</v>
      </c>
      <c r="F214" s="29">
        <f>F215+F216</f>
        <v>0</v>
      </c>
      <c r="G214" s="29"/>
      <c r="H214" s="26">
        <f t="shared" si="34"/>
        <v>47.33</v>
      </c>
      <c r="I214" s="7">
        <v>0</v>
      </c>
      <c r="J214" s="26">
        <f>52*1.05</f>
        <v>54.6</v>
      </c>
      <c r="K214" s="26">
        <f t="shared" si="35"/>
        <v>7.270000000000003</v>
      </c>
      <c r="L214" s="85">
        <f>MIN(K214:K216)</f>
        <v>-6.449999999999999</v>
      </c>
      <c r="M214" s="85" t="s">
        <v>263</v>
      </c>
      <c r="O214" s="9"/>
      <c r="P214" s="30" t="s">
        <v>227</v>
      </c>
      <c r="Q214" s="28" t="s">
        <v>245</v>
      </c>
      <c r="R214" s="4">
        <f>R215+R216</f>
        <v>1.3755000000000002</v>
      </c>
      <c r="S214" s="26">
        <f>S215+S216</f>
        <v>48.7055</v>
      </c>
      <c r="T214" s="29">
        <f>T215+T216</f>
        <v>0</v>
      </c>
      <c r="U214" s="29"/>
      <c r="V214" s="4">
        <f t="shared" si="36"/>
        <v>48.7055</v>
      </c>
      <c r="W214" s="28">
        <v>0</v>
      </c>
      <c r="X214" s="28">
        <v>54.6</v>
      </c>
      <c r="Y214" s="4">
        <f t="shared" si="32"/>
        <v>5.894500000000001</v>
      </c>
      <c r="Z214" s="85">
        <f>MIN(Y214:Y216)</f>
        <v>-7.575499999999998</v>
      </c>
      <c r="AA214" s="85" t="s">
        <v>263</v>
      </c>
    </row>
    <row r="215" spans="1:27" ht="15" customHeight="1">
      <c r="A215" s="32"/>
      <c r="B215" s="28" t="s">
        <v>13</v>
      </c>
      <c r="C215" s="28" t="s">
        <v>260</v>
      </c>
      <c r="D215" s="28"/>
      <c r="E215" s="26">
        <v>27.45</v>
      </c>
      <c r="F215" s="29">
        <v>0</v>
      </c>
      <c r="G215" s="29">
        <v>0</v>
      </c>
      <c r="H215" s="26">
        <f t="shared" si="34"/>
        <v>27.45</v>
      </c>
      <c r="I215" s="7">
        <v>0</v>
      </c>
      <c r="J215" s="26">
        <f>20*1.05</f>
        <v>21</v>
      </c>
      <c r="K215" s="26">
        <f t="shared" si="35"/>
        <v>-6.449999999999999</v>
      </c>
      <c r="L215" s="85"/>
      <c r="M215" s="85"/>
      <c r="O215" s="9"/>
      <c r="P215" s="28" t="s">
        <v>13</v>
      </c>
      <c r="Q215" s="28" t="s">
        <v>260</v>
      </c>
      <c r="R215" s="28">
        <f>R147+R135+R116+R146/2+R131+R120</f>
        <v>1.1255000000000002</v>
      </c>
      <c r="S215" s="26">
        <f>R215+E215</f>
        <v>28.575499999999998</v>
      </c>
      <c r="T215" s="29">
        <v>0</v>
      </c>
      <c r="U215" s="29">
        <v>0</v>
      </c>
      <c r="V215" s="4">
        <f t="shared" si="36"/>
        <v>28.575499999999998</v>
      </c>
      <c r="W215" s="28">
        <v>0</v>
      </c>
      <c r="X215" s="28">
        <v>21</v>
      </c>
      <c r="Y215" s="4">
        <f t="shared" si="32"/>
        <v>-7.575499999999998</v>
      </c>
      <c r="Z215" s="85"/>
      <c r="AA215" s="85"/>
    </row>
    <row r="216" spans="1:27" ht="15" customHeight="1">
      <c r="A216" s="32"/>
      <c r="B216" s="28" t="s">
        <v>12</v>
      </c>
      <c r="C216" s="28" t="s">
        <v>245</v>
      </c>
      <c r="D216" s="28"/>
      <c r="E216" s="26">
        <v>19.88</v>
      </c>
      <c r="F216" s="4">
        <v>0</v>
      </c>
      <c r="G216" s="5">
        <v>30</v>
      </c>
      <c r="H216" s="26">
        <f t="shared" si="34"/>
        <v>19.88</v>
      </c>
      <c r="I216" s="7">
        <v>0</v>
      </c>
      <c r="J216" s="26">
        <f>52*1.05</f>
        <v>54.6</v>
      </c>
      <c r="K216" s="26">
        <f t="shared" si="35"/>
        <v>34.72</v>
      </c>
      <c r="L216" s="85"/>
      <c r="M216" s="85"/>
      <c r="O216" s="9"/>
      <c r="P216" s="28" t="s">
        <v>12</v>
      </c>
      <c r="Q216" s="28" t="s">
        <v>245</v>
      </c>
      <c r="R216" s="28">
        <v>0.25</v>
      </c>
      <c r="S216" s="26">
        <f>R216+E216</f>
        <v>20.13</v>
      </c>
      <c r="T216" s="4">
        <v>0</v>
      </c>
      <c r="U216" s="5">
        <v>30</v>
      </c>
      <c r="V216" s="4">
        <f t="shared" si="36"/>
        <v>20.13</v>
      </c>
      <c r="W216" s="28">
        <v>0</v>
      </c>
      <c r="X216" s="28">
        <v>54.6</v>
      </c>
      <c r="Y216" s="4">
        <f t="shared" si="32"/>
        <v>34.47</v>
      </c>
      <c r="Z216" s="85"/>
      <c r="AA216" s="85"/>
    </row>
    <row r="217" spans="1:27" ht="30">
      <c r="A217" s="32"/>
      <c r="B217" s="30" t="s">
        <v>228</v>
      </c>
      <c r="C217" s="28" t="s">
        <v>229</v>
      </c>
      <c r="D217" s="28">
        <v>81.5</v>
      </c>
      <c r="E217" s="26">
        <f>E218+E219</f>
        <v>11.03</v>
      </c>
      <c r="F217" s="29">
        <f>F218+F219</f>
        <v>2.5</v>
      </c>
      <c r="G217" s="29"/>
      <c r="H217" s="26">
        <f>E217-F217</f>
        <v>8.53</v>
      </c>
      <c r="I217" s="7">
        <v>0</v>
      </c>
      <c r="J217" s="26">
        <f>50*1.05</f>
        <v>52.5</v>
      </c>
      <c r="K217" s="26">
        <f t="shared" si="35"/>
        <v>43.97</v>
      </c>
      <c r="L217" s="85">
        <f>MIN(K217:K219)</f>
        <v>-3.5999999999999996</v>
      </c>
      <c r="M217" s="85" t="s">
        <v>263</v>
      </c>
      <c r="O217" s="9"/>
      <c r="P217" s="30" t="s">
        <v>280</v>
      </c>
      <c r="Q217" s="28" t="s">
        <v>229</v>
      </c>
      <c r="R217" s="4">
        <f>R218+R219</f>
        <v>1.5510000000000002</v>
      </c>
      <c r="S217" s="26">
        <f>S218+S219</f>
        <v>12.581</v>
      </c>
      <c r="T217" s="29">
        <f>T218+T219</f>
        <v>2.5</v>
      </c>
      <c r="U217" s="29"/>
      <c r="V217" s="4">
        <f t="shared" si="36"/>
        <v>10.081</v>
      </c>
      <c r="W217" s="28">
        <v>0</v>
      </c>
      <c r="X217" s="28">
        <v>52.5</v>
      </c>
      <c r="Y217" s="4">
        <f>X217-W217-V217</f>
        <v>42.419</v>
      </c>
      <c r="Z217" s="85">
        <f>MIN(Y217:Y219)</f>
        <v>-4.351999999999999</v>
      </c>
      <c r="AA217" s="85" t="s">
        <v>263</v>
      </c>
    </row>
    <row r="218" spans="1:27" ht="15" customHeight="1">
      <c r="A218" s="32"/>
      <c r="B218" s="28" t="s">
        <v>13</v>
      </c>
      <c r="C218" s="28">
        <v>31.5</v>
      </c>
      <c r="D218" s="28"/>
      <c r="E218" s="26">
        <v>5.6</v>
      </c>
      <c r="F218" s="29">
        <v>2</v>
      </c>
      <c r="G218" s="29">
        <v>10</v>
      </c>
      <c r="H218" s="26">
        <f>E218-F218</f>
        <v>3.5999999999999996</v>
      </c>
      <c r="I218" s="7">
        <v>0</v>
      </c>
      <c r="J218" s="26">
        <f>F218</f>
        <v>2</v>
      </c>
      <c r="K218" s="26">
        <f>J218-E218</f>
        <v>-3.5999999999999996</v>
      </c>
      <c r="L218" s="85"/>
      <c r="M218" s="85"/>
      <c r="O218" s="9"/>
      <c r="P218" s="28" t="s">
        <v>13</v>
      </c>
      <c r="Q218" s="28">
        <v>31.5</v>
      </c>
      <c r="R218" s="28">
        <v>0.752</v>
      </c>
      <c r="S218" s="26">
        <f>R218+E218</f>
        <v>6.351999999999999</v>
      </c>
      <c r="T218" s="29">
        <v>2</v>
      </c>
      <c r="U218" s="29">
        <v>10</v>
      </c>
      <c r="V218" s="4">
        <f>S218-T218</f>
        <v>4.351999999999999</v>
      </c>
      <c r="W218" s="28">
        <v>0</v>
      </c>
      <c r="X218" s="28">
        <f>T218</f>
        <v>2</v>
      </c>
      <c r="Y218" s="4">
        <f>X218-S218</f>
        <v>-4.351999999999999</v>
      </c>
      <c r="Z218" s="85"/>
      <c r="AA218" s="85"/>
    </row>
    <row r="219" spans="1:27" ht="15" customHeight="1">
      <c r="A219" s="32"/>
      <c r="B219" s="28" t="s">
        <v>12</v>
      </c>
      <c r="C219" s="28" t="s">
        <v>229</v>
      </c>
      <c r="D219" s="28"/>
      <c r="E219" s="26">
        <v>5.43</v>
      </c>
      <c r="F219" s="4">
        <v>0.5</v>
      </c>
      <c r="G219" s="5">
        <v>80</v>
      </c>
      <c r="H219" s="26">
        <f t="shared" si="34"/>
        <v>4.93</v>
      </c>
      <c r="I219" s="7">
        <v>0</v>
      </c>
      <c r="J219" s="26">
        <f>50*1.05</f>
        <v>52.5</v>
      </c>
      <c r="K219" s="26">
        <f t="shared" si="35"/>
        <v>47.57</v>
      </c>
      <c r="L219" s="85"/>
      <c r="M219" s="85"/>
      <c r="O219" s="9"/>
      <c r="P219" s="28" t="s">
        <v>12</v>
      </c>
      <c r="Q219" s="28" t="s">
        <v>279</v>
      </c>
      <c r="R219" s="28">
        <v>0.799</v>
      </c>
      <c r="S219" s="26">
        <f>R219+E219</f>
        <v>6.229</v>
      </c>
      <c r="T219" s="4">
        <v>0.5</v>
      </c>
      <c r="U219" s="5">
        <v>80</v>
      </c>
      <c r="V219" s="4">
        <f>S219-T219</f>
        <v>5.729</v>
      </c>
      <c r="W219" s="28">
        <v>0</v>
      </c>
      <c r="X219" s="28">
        <f>25*1.05</f>
        <v>26.25</v>
      </c>
      <c r="Y219" s="4">
        <f t="shared" si="32"/>
        <v>20.521</v>
      </c>
      <c r="Z219" s="85"/>
      <c r="AA219" s="85"/>
    </row>
    <row r="220" spans="1:27" ht="15" hidden="1">
      <c r="A220" s="32"/>
      <c r="B220" s="30" t="s">
        <v>230</v>
      </c>
      <c r="C220" s="28" t="s">
        <v>41</v>
      </c>
      <c r="D220" s="28">
        <v>32</v>
      </c>
      <c r="E220" s="26">
        <f>E221+E222</f>
        <v>15.28</v>
      </c>
      <c r="F220" s="29">
        <f>F221+F222</f>
        <v>6.5</v>
      </c>
      <c r="G220" s="29"/>
      <c r="H220" s="26">
        <f t="shared" si="34"/>
        <v>8.78</v>
      </c>
      <c r="I220" s="7">
        <v>0</v>
      </c>
      <c r="J220" s="26">
        <v>16.8</v>
      </c>
      <c r="K220" s="26">
        <f t="shared" si="35"/>
        <v>8.020000000000001</v>
      </c>
      <c r="L220" s="85">
        <f>MIN(K220:K222)</f>
        <v>7.9300000000000015</v>
      </c>
      <c r="M220" s="85" t="s">
        <v>264</v>
      </c>
      <c r="O220" s="9"/>
      <c r="P220" s="30" t="s">
        <v>230</v>
      </c>
      <c r="Q220" s="28" t="s">
        <v>41</v>
      </c>
      <c r="R220" s="4">
        <f>R221+R222</f>
        <v>0.23199999999999998</v>
      </c>
      <c r="S220" s="26">
        <f>S221+S222</f>
        <v>15.511999999999999</v>
      </c>
      <c r="T220" s="29">
        <f>T221+T222</f>
        <v>6.5</v>
      </c>
      <c r="U220" s="29"/>
      <c r="V220" s="4">
        <f t="shared" si="36"/>
        <v>9.011999999999999</v>
      </c>
      <c r="W220" s="28">
        <v>0</v>
      </c>
      <c r="X220" s="28">
        <v>16.8</v>
      </c>
      <c r="Y220" s="4">
        <f t="shared" si="32"/>
        <v>7.788000000000002</v>
      </c>
      <c r="Z220" s="85">
        <f>MIN(Y220:Y222)</f>
        <v>7.746000000000002</v>
      </c>
      <c r="AA220" s="85" t="s">
        <v>264</v>
      </c>
    </row>
    <row r="221" spans="1:27" ht="15" customHeight="1" hidden="1">
      <c r="A221" s="32"/>
      <c r="B221" s="28" t="s">
        <v>13</v>
      </c>
      <c r="C221" s="28" t="s">
        <v>41</v>
      </c>
      <c r="D221" s="28"/>
      <c r="E221" s="26">
        <v>4.91</v>
      </c>
      <c r="F221" s="29">
        <v>5</v>
      </c>
      <c r="G221" s="29">
        <v>20</v>
      </c>
      <c r="H221" s="26">
        <f>E221-F221</f>
        <v>-0.08999999999999986</v>
      </c>
      <c r="I221" s="7">
        <v>0</v>
      </c>
      <c r="J221" s="26">
        <v>16.8</v>
      </c>
      <c r="K221" s="26">
        <f t="shared" si="35"/>
        <v>16.89</v>
      </c>
      <c r="L221" s="85"/>
      <c r="M221" s="85"/>
      <c r="O221" s="9"/>
      <c r="P221" s="28" t="s">
        <v>13</v>
      </c>
      <c r="Q221" s="28" t="s">
        <v>41</v>
      </c>
      <c r="R221" s="28">
        <f>R159+R161</f>
        <v>0.048</v>
      </c>
      <c r="S221" s="26">
        <f>R221+E221</f>
        <v>4.958</v>
      </c>
      <c r="T221" s="29">
        <v>5</v>
      </c>
      <c r="U221" s="29">
        <v>20</v>
      </c>
      <c r="V221" s="4">
        <f t="shared" si="36"/>
        <v>-0.041999999999999815</v>
      </c>
      <c r="W221" s="28">
        <v>0</v>
      </c>
      <c r="X221" s="28">
        <v>16.8</v>
      </c>
      <c r="Y221" s="4">
        <f t="shared" si="32"/>
        <v>16.842</v>
      </c>
      <c r="Z221" s="85"/>
      <c r="AA221" s="85"/>
    </row>
    <row r="222" spans="1:27" ht="15" customHeight="1" hidden="1">
      <c r="A222" s="32"/>
      <c r="B222" s="28" t="s">
        <v>12</v>
      </c>
      <c r="C222" s="28" t="s">
        <v>41</v>
      </c>
      <c r="D222" s="28"/>
      <c r="E222" s="26">
        <v>10.37</v>
      </c>
      <c r="F222" s="4">
        <v>1.5</v>
      </c>
      <c r="G222" s="5">
        <v>100</v>
      </c>
      <c r="H222" s="26">
        <f t="shared" si="34"/>
        <v>8.87</v>
      </c>
      <c r="I222" s="7">
        <v>0</v>
      </c>
      <c r="J222" s="26">
        <v>16.8</v>
      </c>
      <c r="K222" s="26">
        <f t="shared" si="35"/>
        <v>7.9300000000000015</v>
      </c>
      <c r="L222" s="85"/>
      <c r="M222" s="85"/>
      <c r="O222" s="9"/>
      <c r="P222" s="28" t="s">
        <v>12</v>
      </c>
      <c r="Q222" s="28" t="s">
        <v>41</v>
      </c>
      <c r="R222" s="28">
        <v>0.184</v>
      </c>
      <c r="S222" s="26">
        <f>R222+E222</f>
        <v>10.553999999999998</v>
      </c>
      <c r="T222" s="4">
        <v>1.5</v>
      </c>
      <c r="U222" s="5">
        <v>100</v>
      </c>
      <c r="V222" s="4">
        <f t="shared" si="36"/>
        <v>9.053999999999998</v>
      </c>
      <c r="W222" s="28">
        <v>0</v>
      </c>
      <c r="X222" s="28">
        <v>16.8</v>
      </c>
      <c r="Y222" s="4">
        <f t="shared" si="32"/>
        <v>7.746000000000002</v>
      </c>
      <c r="Z222" s="85"/>
      <c r="AA222" s="85"/>
    </row>
    <row r="223" spans="1:27" ht="15" hidden="1">
      <c r="A223" s="32"/>
      <c r="B223" s="30" t="s">
        <v>231</v>
      </c>
      <c r="C223" s="28" t="s">
        <v>51</v>
      </c>
      <c r="D223" s="28">
        <v>20</v>
      </c>
      <c r="E223" s="26">
        <f>E224+E225</f>
        <v>8.32</v>
      </c>
      <c r="F223" s="29">
        <f>F224+F225</f>
        <v>1.12</v>
      </c>
      <c r="G223" s="29"/>
      <c r="H223" s="26">
        <f t="shared" si="34"/>
        <v>7.2</v>
      </c>
      <c r="I223" s="7">
        <v>0</v>
      </c>
      <c r="J223" s="26">
        <v>10.5</v>
      </c>
      <c r="K223" s="26">
        <f t="shared" si="35"/>
        <v>3.3</v>
      </c>
      <c r="L223" s="85">
        <f>MIN(K223:K225)</f>
        <v>3.3</v>
      </c>
      <c r="M223" s="85" t="s">
        <v>264</v>
      </c>
      <c r="O223" s="9"/>
      <c r="P223" s="30" t="s">
        <v>231</v>
      </c>
      <c r="Q223" s="28" t="s">
        <v>51</v>
      </c>
      <c r="R223" s="4">
        <f>R224+R225</f>
        <v>0.0435</v>
      </c>
      <c r="S223" s="26">
        <f>S224+S225</f>
        <v>8.3635</v>
      </c>
      <c r="T223" s="29">
        <f>T224+T225</f>
        <v>1.12</v>
      </c>
      <c r="U223" s="29"/>
      <c r="V223" s="4">
        <f>S223-T223</f>
        <v>7.2435</v>
      </c>
      <c r="W223" s="28">
        <v>0</v>
      </c>
      <c r="X223" s="28">
        <v>10.5</v>
      </c>
      <c r="Y223" s="4">
        <f t="shared" si="32"/>
        <v>3.2565</v>
      </c>
      <c r="Z223" s="85">
        <f>MIN(Y223:Y225)</f>
        <v>3.2565</v>
      </c>
      <c r="AA223" s="85" t="s">
        <v>264</v>
      </c>
    </row>
    <row r="224" spans="1:27" ht="15" customHeight="1" hidden="1">
      <c r="A224" s="32"/>
      <c r="B224" s="28" t="s">
        <v>13</v>
      </c>
      <c r="C224" s="28" t="s">
        <v>51</v>
      </c>
      <c r="D224" s="28"/>
      <c r="E224" s="26">
        <v>5.82</v>
      </c>
      <c r="F224" s="29">
        <v>0.5</v>
      </c>
      <c r="G224" s="29">
        <v>20</v>
      </c>
      <c r="H224" s="26">
        <f t="shared" si="34"/>
        <v>5.32</v>
      </c>
      <c r="I224" s="7">
        <v>0</v>
      </c>
      <c r="J224" s="26">
        <v>10.5</v>
      </c>
      <c r="K224" s="26">
        <f t="shared" si="35"/>
        <v>5.18</v>
      </c>
      <c r="L224" s="85"/>
      <c r="M224" s="85"/>
      <c r="O224" s="9"/>
      <c r="P224" s="28" t="s">
        <v>13</v>
      </c>
      <c r="Q224" s="28" t="s">
        <v>51</v>
      </c>
      <c r="R224" s="28">
        <f>R158+R122+R124/2+R129/2+R168+R163/2</f>
        <v>0.0385</v>
      </c>
      <c r="S224" s="26">
        <f>R224+E224</f>
        <v>5.8585</v>
      </c>
      <c r="T224" s="29">
        <v>0.5</v>
      </c>
      <c r="U224" s="29">
        <v>20</v>
      </c>
      <c r="V224" s="4">
        <f t="shared" si="36"/>
        <v>5.3585</v>
      </c>
      <c r="W224" s="28">
        <v>0</v>
      </c>
      <c r="X224" s="28">
        <v>10.5</v>
      </c>
      <c r="Y224" s="4">
        <f aca="true" t="shared" si="37" ref="Y224:Y261">X224-W224-V224</f>
        <v>5.1415</v>
      </c>
      <c r="Z224" s="85"/>
      <c r="AA224" s="85"/>
    </row>
    <row r="225" spans="1:27" ht="15" customHeight="1" hidden="1">
      <c r="A225" s="32"/>
      <c r="B225" s="28" t="s">
        <v>12</v>
      </c>
      <c r="C225" s="28" t="s">
        <v>51</v>
      </c>
      <c r="D225" s="28"/>
      <c r="E225" s="26">
        <v>2.5</v>
      </c>
      <c r="F225" s="4">
        <v>0.62</v>
      </c>
      <c r="G225" s="5">
        <v>80</v>
      </c>
      <c r="H225" s="26">
        <f t="shared" si="34"/>
        <v>1.88</v>
      </c>
      <c r="I225" s="7">
        <v>0</v>
      </c>
      <c r="J225" s="26">
        <v>10.5</v>
      </c>
      <c r="K225" s="26">
        <f t="shared" si="35"/>
        <v>8.620000000000001</v>
      </c>
      <c r="L225" s="85"/>
      <c r="M225" s="85"/>
      <c r="O225" s="9"/>
      <c r="P225" s="28" t="s">
        <v>12</v>
      </c>
      <c r="Q225" s="28" t="s">
        <v>51</v>
      </c>
      <c r="R225" s="28">
        <v>0.005</v>
      </c>
      <c r="S225" s="26">
        <f>R225+E225</f>
        <v>2.505</v>
      </c>
      <c r="T225" s="4">
        <v>0.62</v>
      </c>
      <c r="U225" s="5">
        <v>80</v>
      </c>
      <c r="V225" s="4">
        <f t="shared" si="36"/>
        <v>1.8849999999999998</v>
      </c>
      <c r="W225" s="28">
        <v>0</v>
      </c>
      <c r="X225" s="28">
        <v>10.5</v>
      </c>
      <c r="Y225" s="4">
        <f t="shared" si="37"/>
        <v>8.615</v>
      </c>
      <c r="Z225" s="85"/>
      <c r="AA225" s="85"/>
    </row>
    <row r="226" spans="1:27" ht="15" hidden="1">
      <c r="A226" s="32"/>
      <c r="B226" s="30" t="s">
        <v>232</v>
      </c>
      <c r="C226" s="28" t="s">
        <v>85</v>
      </c>
      <c r="D226" s="28">
        <v>12.6</v>
      </c>
      <c r="E226" s="26">
        <f>E227+E228</f>
        <v>4.91</v>
      </c>
      <c r="F226" s="26">
        <f>F227+F228</f>
        <v>3.34</v>
      </c>
      <c r="G226" s="29"/>
      <c r="H226" s="26">
        <f t="shared" si="34"/>
        <v>1.5700000000000003</v>
      </c>
      <c r="I226" s="7">
        <v>0</v>
      </c>
      <c r="J226" s="26">
        <f>6.3*1.05</f>
        <v>6.615</v>
      </c>
      <c r="K226" s="26">
        <f t="shared" si="35"/>
        <v>5.045</v>
      </c>
      <c r="L226" s="85">
        <f>MIN(K226:K228)</f>
        <v>5.045</v>
      </c>
      <c r="M226" s="85" t="s">
        <v>264</v>
      </c>
      <c r="O226" s="9"/>
      <c r="P226" s="30" t="s">
        <v>232</v>
      </c>
      <c r="Q226" s="28" t="s">
        <v>85</v>
      </c>
      <c r="R226" s="4">
        <f>R227+R228</f>
        <v>0.047499999999999994</v>
      </c>
      <c r="S226" s="26">
        <f>S227+S228</f>
        <v>4.9575</v>
      </c>
      <c r="T226" s="26">
        <f>T227+T228</f>
        <v>3.34</v>
      </c>
      <c r="U226" s="29"/>
      <c r="V226" s="4">
        <f t="shared" si="36"/>
        <v>1.6174999999999997</v>
      </c>
      <c r="W226" s="28">
        <v>0</v>
      </c>
      <c r="X226" s="28">
        <v>6.615</v>
      </c>
      <c r="Y226" s="4">
        <f t="shared" si="37"/>
        <v>4.9975000000000005</v>
      </c>
      <c r="Z226" s="85">
        <f>MIN(Y226:Y228)</f>
        <v>4.9975000000000005</v>
      </c>
      <c r="AA226" s="85" t="s">
        <v>264</v>
      </c>
    </row>
    <row r="227" spans="1:27" ht="15" customHeight="1" hidden="1">
      <c r="A227" s="32"/>
      <c r="B227" s="28" t="s">
        <v>13</v>
      </c>
      <c r="C227" s="28" t="s">
        <v>85</v>
      </c>
      <c r="D227" s="28"/>
      <c r="E227" s="26">
        <v>3.55</v>
      </c>
      <c r="F227" s="29">
        <v>3</v>
      </c>
      <c r="G227" s="29">
        <v>10</v>
      </c>
      <c r="H227" s="26">
        <f t="shared" si="34"/>
        <v>0.5499999999999998</v>
      </c>
      <c r="I227" s="7">
        <v>0</v>
      </c>
      <c r="J227" s="26">
        <f>6.3*1.05</f>
        <v>6.615</v>
      </c>
      <c r="K227" s="26">
        <f t="shared" si="35"/>
        <v>6.065</v>
      </c>
      <c r="L227" s="85"/>
      <c r="M227" s="85"/>
      <c r="O227" s="9"/>
      <c r="P227" s="28" t="s">
        <v>13</v>
      </c>
      <c r="Q227" s="28" t="s">
        <v>85</v>
      </c>
      <c r="R227" s="28">
        <f>R160+R163/2+R152+R162+R157/2</f>
        <v>0.042499999999999996</v>
      </c>
      <c r="S227" s="26">
        <f>R227+E227</f>
        <v>3.5925</v>
      </c>
      <c r="T227" s="29">
        <v>3</v>
      </c>
      <c r="U227" s="29">
        <v>10</v>
      </c>
      <c r="V227" s="4">
        <f t="shared" si="36"/>
        <v>0.5924999999999998</v>
      </c>
      <c r="W227" s="28">
        <v>0</v>
      </c>
      <c r="X227" s="28">
        <v>6.615</v>
      </c>
      <c r="Y227" s="4">
        <f t="shared" si="37"/>
        <v>6.022500000000001</v>
      </c>
      <c r="Z227" s="85"/>
      <c r="AA227" s="85"/>
    </row>
    <row r="228" spans="1:27" ht="15" customHeight="1" hidden="1">
      <c r="A228" s="32"/>
      <c r="B228" s="28" t="s">
        <v>12</v>
      </c>
      <c r="C228" s="28" t="s">
        <v>85</v>
      </c>
      <c r="D228" s="28"/>
      <c r="E228" s="26">
        <v>1.36</v>
      </c>
      <c r="F228" s="4">
        <v>0.34</v>
      </c>
      <c r="G228" s="5">
        <v>80</v>
      </c>
      <c r="H228" s="26">
        <f t="shared" si="34"/>
        <v>1.02</v>
      </c>
      <c r="I228" s="7">
        <v>0</v>
      </c>
      <c r="J228" s="26">
        <f>6.3*1.05</f>
        <v>6.615</v>
      </c>
      <c r="K228" s="26">
        <f t="shared" si="35"/>
        <v>5.595000000000001</v>
      </c>
      <c r="L228" s="85"/>
      <c r="M228" s="85"/>
      <c r="O228" s="9"/>
      <c r="P228" s="28" t="s">
        <v>12</v>
      </c>
      <c r="Q228" s="28" t="s">
        <v>85</v>
      </c>
      <c r="R228" s="28">
        <v>0.005</v>
      </c>
      <c r="S228" s="26">
        <f>R228+E228</f>
        <v>1.365</v>
      </c>
      <c r="T228" s="4">
        <v>0.34</v>
      </c>
      <c r="U228" s="5">
        <v>80</v>
      </c>
      <c r="V228" s="4">
        <f t="shared" si="36"/>
        <v>1.025</v>
      </c>
      <c r="W228" s="28">
        <v>0</v>
      </c>
      <c r="X228" s="28">
        <v>6.615</v>
      </c>
      <c r="Y228" s="4">
        <f t="shared" si="37"/>
        <v>5.59</v>
      </c>
      <c r="Z228" s="85"/>
      <c r="AA228" s="85"/>
    </row>
    <row r="229" spans="1:27" ht="15" hidden="1">
      <c r="A229" s="32"/>
      <c r="B229" s="30" t="s">
        <v>233</v>
      </c>
      <c r="C229" s="28" t="s">
        <v>78</v>
      </c>
      <c r="D229" s="28">
        <v>26</v>
      </c>
      <c r="E229" s="26">
        <f>E230+E231</f>
        <v>12.41</v>
      </c>
      <c r="F229" s="29">
        <f>F230+F231</f>
        <v>6.72</v>
      </c>
      <c r="G229" s="29"/>
      <c r="H229" s="26">
        <f>E229-F229</f>
        <v>5.69</v>
      </c>
      <c r="I229" s="7">
        <v>0</v>
      </c>
      <c r="J229" s="26">
        <v>10.5</v>
      </c>
      <c r="K229" s="26">
        <f t="shared" si="35"/>
        <v>4.81</v>
      </c>
      <c r="L229" s="85">
        <f>MIN(K229:K231)</f>
        <v>4.81</v>
      </c>
      <c r="M229" s="85" t="s">
        <v>264</v>
      </c>
      <c r="O229" s="9"/>
      <c r="P229" s="30" t="s">
        <v>233</v>
      </c>
      <c r="Q229" s="28" t="s">
        <v>78</v>
      </c>
      <c r="R229" s="4">
        <f>R230+R231</f>
        <v>0.7935</v>
      </c>
      <c r="S229" s="26">
        <f>S230+S231</f>
        <v>13.2035</v>
      </c>
      <c r="T229" s="29">
        <f>T230+T231</f>
        <v>6.72</v>
      </c>
      <c r="U229" s="29"/>
      <c r="V229" s="4">
        <f t="shared" si="36"/>
        <v>6.4835</v>
      </c>
      <c r="W229" s="28">
        <v>0</v>
      </c>
      <c r="X229" s="28">
        <v>10.5</v>
      </c>
      <c r="Y229" s="4">
        <f t="shared" si="37"/>
        <v>4.0165</v>
      </c>
      <c r="Z229" s="85">
        <f>MIN(Y229:Y231)</f>
        <v>4.0165</v>
      </c>
      <c r="AA229" s="85" t="s">
        <v>264</v>
      </c>
    </row>
    <row r="230" spans="1:27" ht="15" customHeight="1" hidden="1">
      <c r="A230" s="32"/>
      <c r="B230" s="28" t="s">
        <v>13</v>
      </c>
      <c r="C230" s="28" t="s">
        <v>78</v>
      </c>
      <c r="D230" s="28"/>
      <c r="E230" s="26">
        <v>9.32</v>
      </c>
      <c r="F230" s="29">
        <v>6.5</v>
      </c>
      <c r="G230" s="29">
        <v>20</v>
      </c>
      <c r="H230" s="26">
        <f t="shared" si="34"/>
        <v>2.8200000000000003</v>
      </c>
      <c r="I230" s="7">
        <v>0</v>
      </c>
      <c r="J230" s="26">
        <v>10.5</v>
      </c>
      <c r="K230" s="26">
        <f t="shared" si="35"/>
        <v>7.68</v>
      </c>
      <c r="L230" s="85"/>
      <c r="M230" s="85"/>
      <c r="O230" s="9"/>
      <c r="P230" s="28" t="s">
        <v>13</v>
      </c>
      <c r="Q230" s="28" t="s">
        <v>78</v>
      </c>
      <c r="R230" s="28">
        <f>R157/2+R151/2+R153+R150+R148/2+R126+R128+R123+R19</f>
        <v>0.7785</v>
      </c>
      <c r="S230" s="26">
        <f>R230+E230</f>
        <v>10.0985</v>
      </c>
      <c r="T230" s="29">
        <v>6.5</v>
      </c>
      <c r="U230" s="29">
        <v>20</v>
      </c>
      <c r="V230" s="4">
        <f t="shared" si="36"/>
        <v>3.5984999999999996</v>
      </c>
      <c r="W230" s="28">
        <v>0</v>
      </c>
      <c r="X230" s="28">
        <v>10.5</v>
      </c>
      <c r="Y230" s="4">
        <f t="shared" si="37"/>
        <v>6.9015</v>
      </c>
      <c r="Z230" s="85"/>
      <c r="AA230" s="85"/>
    </row>
    <row r="231" spans="1:27" ht="15" customHeight="1" hidden="1">
      <c r="A231" s="32"/>
      <c r="B231" s="28" t="s">
        <v>12</v>
      </c>
      <c r="C231" s="28" t="s">
        <v>78</v>
      </c>
      <c r="D231" s="28"/>
      <c r="E231" s="26">
        <v>3.09</v>
      </c>
      <c r="F231" s="4">
        <v>0.22</v>
      </c>
      <c r="G231" s="5">
        <v>80</v>
      </c>
      <c r="H231" s="26">
        <f t="shared" si="34"/>
        <v>2.8699999999999997</v>
      </c>
      <c r="I231" s="7">
        <v>0</v>
      </c>
      <c r="J231" s="26">
        <v>10.5</v>
      </c>
      <c r="K231" s="26">
        <f t="shared" si="35"/>
        <v>7.630000000000001</v>
      </c>
      <c r="L231" s="85"/>
      <c r="M231" s="85"/>
      <c r="O231" s="9"/>
      <c r="P231" s="28" t="s">
        <v>12</v>
      </c>
      <c r="Q231" s="28" t="s">
        <v>78</v>
      </c>
      <c r="R231" s="28">
        <v>0.015</v>
      </c>
      <c r="S231" s="26">
        <f>R231+E231</f>
        <v>3.105</v>
      </c>
      <c r="T231" s="4">
        <v>0.22</v>
      </c>
      <c r="U231" s="5">
        <v>80</v>
      </c>
      <c r="V231" s="4">
        <f t="shared" si="36"/>
        <v>2.885</v>
      </c>
      <c r="W231" s="28">
        <v>0</v>
      </c>
      <c r="X231" s="28">
        <v>10.5</v>
      </c>
      <c r="Y231" s="4">
        <f t="shared" si="37"/>
        <v>7.615</v>
      </c>
      <c r="Z231" s="85"/>
      <c r="AA231" s="85"/>
    </row>
    <row r="232" spans="1:27" ht="15" hidden="1">
      <c r="A232" s="32"/>
      <c r="B232" s="30" t="s">
        <v>234</v>
      </c>
      <c r="C232" s="28" t="s">
        <v>222</v>
      </c>
      <c r="D232" s="28">
        <v>26</v>
      </c>
      <c r="E232" s="26">
        <f>E233+E234</f>
        <v>6.89</v>
      </c>
      <c r="F232" s="29">
        <f>F233+F234</f>
        <v>5.68</v>
      </c>
      <c r="G232" s="29"/>
      <c r="H232" s="26">
        <f t="shared" si="34"/>
        <v>1.21</v>
      </c>
      <c r="I232" s="7">
        <v>0</v>
      </c>
      <c r="J232" s="26">
        <v>10.5</v>
      </c>
      <c r="K232" s="26">
        <f t="shared" si="35"/>
        <v>9.29</v>
      </c>
      <c r="L232" s="85">
        <f>MIN(K232:K234)</f>
        <v>8.88</v>
      </c>
      <c r="M232" s="85" t="s">
        <v>264</v>
      </c>
      <c r="O232" s="9"/>
      <c r="P232" s="30" t="s">
        <v>234</v>
      </c>
      <c r="Q232" s="28" t="s">
        <v>222</v>
      </c>
      <c r="R232" s="4">
        <f>R233+R234</f>
        <v>0.154</v>
      </c>
      <c r="S232" s="26">
        <f>S233+S234</f>
        <v>7.044</v>
      </c>
      <c r="T232" s="29">
        <f>T233+T234</f>
        <v>5.68</v>
      </c>
      <c r="U232" s="29"/>
      <c r="V232" s="4">
        <f t="shared" si="36"/>
        <v>1.3639999999999999</v>
      </c>
      <c r="W232" s="28">
        <v>0</v>
      </c>
      <c r="X232" s="28">
        <v>10.5</v>
      </c>
      <c r="Y232" s="4">
        <f t="shared" si="37"/>
        <v>9.136</v>
      </c>
      <c r="Z232" s="85">
        <f>MIN(Y232:Y234)</f>
        <v>8.776</v>
      </c>
      <c r="AA232" s="85" t="s">
        <v>264</v>
      </c>
    </row>
    <row r="233" spans="1:27" ht="15" customHeight="1" hidden="1">
      <c r="A233" s="32"/>
      <c r="B233" s="28" t="s">
        <v>13</v>
      </c>
      <c r="C233" s="28" t="s">
        <v>222</v>
      </c>
      <c r="D233" s="28"/>
      <c r="E233" s="26">
        <v>3.59</v>
      </c>
      <c r="F233" s="29">
        <v>4</v>
      </c>
      <c r="G233" s="29">
        <v>80</v>
      </c>
      <c r="H233" s="26">
        <f t="shared" si="34"/>
        <v>-0.41000000000000014</v>
      </c>
      <c r="I233" s="7">
        <v>0</v>
      </c>
      <c r="J233" s="26">
        <v>10.5</v>
      </c>
      <c r="K233" s="26">
        <f t="shared" si="35"/>
        <v>10.91</v>
      </c>
      <c r="L233" s="85"/>
      <c r="M233" s="85"/>
      <c r="O233" s="9"/>
      <c r="P233" s="28" t="s">
        <v>13</v>
      </c>
      <c r="Q233" s="28" t="s">
        <v>222</v>
      </c>
      <c r="R233" s="28">
        <f>R149+R154+R155+R148/2</f>
        <v>0.05</v>
      </c>
      <c r="S233" s="26">
        <f>R233+E233</f>
        <v>3.6399999999999997</v>
      </c>
      <c r="T233" s="29">
        <v>4</v>
      </c>
      <c r="U233" s="29">
        <v>80</v>
      </c>
      <c r="V233" s="4">
        <f t="shared" si="36"/>
        <v>-0.3600000000000003</v>
      </c>
      <c r="W233" s="28">
        <v>0</v>
      </c>
      <c r="X233" s="28">
        <v>10.5</v>
      </c>
      <c r="Y233" s="4">
        <f t="shared" si="37"/>
        <v>10.86</v>
      </c>
      <c r="Z233" s="85"/>
      <c r="AA233" s="85"/>
    </row>
    <row r="234" spans="1:27" ht="15" customHeight="1" hidden="1">
      <c r="A234" s="32"/>
      <c r="B234" s="28" t="s">
        <v>12</v>
      </c>
      <c r="C234" s="28" t="s">
        <v>222</v>
      </c>
      <c r="D234" s="28"/>
      <c r="E234" s="26">
        <v>3.3</v>
      </c>
      <c r="F234" s="4">
        <v>1.68</v>
      </c>
      <c r="G234" s="5">
        <v>100</v>
      </c>
      <c r="H234" s="26">
        <f t="shared" si="34"/>
        <v>1.6199999999999999</v>
      </c>
      <c r="I234" s="7">
        <v>0</v>
      </c>
      <c r="J234" s="26">
        <v>10.5</v>
      </c>
      <c r="K234" s="26">
        <f t="shared" si="35"/>
        <v>8.88</v>
      </c>
      <c r="L234" s="85"/>
      <c r="M234" s="85"/>
      <c r="O234" s="9"/>
      <c r="P234" s="28" t="s">
        <v>12</v>
      </c>
      <c r="Q234" s="28" t="s">
        <v>222</v>
      </c>
      <c r="R234" s="28">
        <v>0.104</v>
      </c>
      <c r="S234" s="26">
        <f>R234+E234</f>
        <v>3.404</v>
      </c>
      <c r="T234" s="4">
        <v>1.68</v>
      </c>
      <c r="U234" s="5">
        <v>100</v>
      </c>
      <c r="V234" s="4">
        <f t="shared" si="36"/>
        <v>1.724</v>
      </c>
      <c r="W234" s="28">
        <v>0</v>
      </c>
      <c r="X234" s="28">
        <v>10.5</v>
      </c>
      <c r="Y234" s="4">
        <f t="shared" si="37"/>
        <v>8.776</v>
      </c>
      <c r="Z234" s="85"/>
      <c r="AA234" s="85"/>
    </row>
    <row r="235" spans="1:27" ht="30" hidden="1">
      <c r="A235" s="32"/>
      <c r="B235" s="30" t="s">
        <v>235</v>
      </c>
      <c r="C235" s="28" t="s">
        <v>85</v>
      </c>
      <c r="D235" s="28">
        <v>12.6</v>
      </c>
      <c r="E235" s="26">
        <f>E236+E237</f>
        <v>1.3900000000000001</v>
      </c>
      <c r="F235" s="29">
        <f>F236+F237</f>
        <v>0.4</v>
      </c>
      <c r="G235" s="29"/>
      <c r="H235" s="26">
        <f t="shared" si="34"/>
        <v>0.9900000000000001</v>
      </c>
      <c r="I235" s="7">
        <v>0</v>
      </c>
      <c r="J235" s="26">
        <f>6.3*1.05</f>
        <v>6.615</v>
      </c>
      <c r="K235" s="26">
        <f t="shared" si="35"/>
        <v>5.625</v>
      </c>
      <c r="L235" s="85">
        <f>MIN(K235:K237)</f>
        <v>5.625</v>
      </c>
      <c r="M235" s="85" t="s">
        <v>264</v>
      </c>
      <c r="O235" s="9"/>
      <c r="P235" s="30" t="s">
        <v>235</v>
      </c>
      <c r="Q235" s="28" t="s">
        <v>85</v>
      </c>
      <c r="R235" s="4">
        <f>R236+R237</f>
        <v>0.01</v>
      </c>
      <c r="S235" s="26">
        <f>S236+S237</f>
        <v>1.4</v>
      </c>
      <c r="T235" s="29">
        <f>T236+T237</f>
        <v>0.4</v>
      </c>
      <c r="U235" s="29"/>
      <c r="V235" s="4">
        <f t="shared" si="36"/>
        <v>0.9999999999999999</v>
      </c>
      <c r="W235" s="28">
        <v>0</v>
      </c>
      <c r="X235" s="28">
        <v>6.615</v>
      </c>
      <c r="Y235" s="4">
        <f t="shared" si="37"/>
        <v>5.615</v>
      </c>
      <c r="Z235" s="85">
        <f>MIN(Y235:Y237)</f>
        <v>5.615</v>
      </c>
      <c r="AA235" s="85" t="s">
        <v>264</v>
      </c>
    </row>
    <row r="236" spans="1:27" ht="15" customHeight="1" hidden="1">
      <c r="A236" s="32"/>
      <c r="B236" s="28" t="s">
        <v>13</v>
      </c>
      <c r="C236" s="28" t="s">
        <v>85</v>
      </c>
      <c r="D236" s="28"/>
      <c r="E236" s="26">
        <v>0.62</v>
      </c>
      <c r="F236" s="29">
        <v>0</v>
      </c>
      <c r="G236" s="29">
        <v>0</v>
      </c>
      <c r="H236" s="26">
        <f t="shared" si="34"/>
        <v>0.62</v>
      </c>
      <c r="I236" s="7">
        <v>0</v>
      </c>
      <c r="J236" s="26">
        <f>6.3*1.05</f>
        <v>6.615</v>
      </c>
      <c r="K236" s="26">
        <f t="shared" si="35"/>
        <v>5.995</v>
      </c>
      <c r="L236" s="85"/>
      <c r="M236" s="85"/>
      <c r="O236" s="9"/>
      <c r="P236" s="28" t="s">
        <v>13</v>
      </c>
      <c r="Q236" s="28" t="s">
        <v>85</v>
      </c>
      <c r="R236" s="28">
        <f>R156</f>
        <v>0</v>
      </c>
      <c r="S236" s="26">
        <f>R236+E236</f>
        <v>0.62</v>
      </c>
      <c r="T236" s="29">
        <v>0</v>
      </c>
      <c r="U236" s="29">
        <v>0</v>
      </c>
      <c r="V236" s="4">
        <f t="shared" si="36"/>
        <v>0.62</v>
      </c>
      <c r="W236" s="28">
        <v>0</v>
      </c>
      <c r="X236" s="28">
        <v>6.615</v>
      </c>
      <c r="Y236" s="4">
        <f t="shared" si="37"/>
        <v>5.995</v>
      </c>
      <c r="Z236" s="85"/>
      <c r="AA236" s="85"/>
    </row>
    <row r="237" spans="1:27" ht="15" customHeight="1" hidden="1">
      <c r="A237" s="32"/>
      <c r="B237" s="28" t="s">
        <v>12</v>
      </c>
      <c r="C237" s="28" t="s">
        <v>85</v>
      </c>
      <c r="D237" s="28"/>
      <c r="E237" s="26">
        <v>0.77</v>
      </c>
      <c r="F237" s="4">
        <v>0.4</v>
      </c>
      <c r="G237" s="5">
        <v>90</v>
      </c>
      <c r="H237" s="26">
        <f aca="true" t="shared" si="38" ref="H237:H255">E237-F237</f>
        <v>0.37</v>
      </c>
      <c r="I237" s="7">
        <v>0</v>
      </c>
      <c r="J237" s="26">
        <f>6.3*1.05</f>
        <v>6.615</v>
      </c>
      <c r="K237" s="26">
        <f aca="true" t="shared" si="39" ref="K237:K261">J237-I237-H237</f>
        <v>6.245</v>
      </c>
      <c r="L237" s="85"/>
      <c r="M237" s="85"/>
      <c r="O237" s="9"/>
      <c r="P237" s="28" t="s">
        <v>12</v>
      </c>
      <c r="Q237" s="28" t="s">
        <v>85</v>
      </c>
      <c r="R237" s="28">
        <v>0.01</v>
      </c>
      <c r="S237" s="26">
        <f>R237+E237</f>
        <v>0.78</v>
      </c>
      <c r="T237" s="4">
        <v>0.4</v>
      </c>
      <c r="U237" s="5">
        <v>90</v>
      </c>
      <c r="V237" s="4">
        <f aca="true" t="shared" si="40" ref="V237:V261">S237-T237</f>
        <v>0.38</v>
      </c>
      <c r="W237" s="28">
        <v>0</v>
      </c>
      <c r="X237" s="28">
        <v>6.615</v>
      </c>
      <c r="Y237" s="4">
        <f t="shared" si="37"/>
        <v>6.235</v>
      </c>
      <c r="Z237" s="85"/>
      <c r="AA237" s="85"/>
    </row>
    <row r="238" spans="1:27" ht="30">
      <c r="A238" s="32"/>
      <c r="B238" s="30" t="s">
        <v>236</v>
      </c>
      <c r="C238" s="28" t="s">
        <v>41</v>
      </c>
      <c r="D238" s="28">
        <v>32</v>
      </c>
      <c r="E238" s="26">
        <f>E239+E240</f>
        <v>15.809999999999999</v>
      </c>
      <c r="F238" s="29">
        <f>F239+F240</f>
        <v>0</v>
      </c>
      <c r="G238" s="29"/>
      <c r="H238" s="26">
        <f t="shared" si="38"/>
        <v>15.809999999999999</v>
      </c>
      <c r="I238" s="7">
        <v>0</v>
      </c>
      <c r="J238" s="26">
        <v>16.8</v>
      </c>
      <c r="K238" s="26">
        <f t="shared" si="39"/>
        <v>0.990000000000002</v>
      </c>
      <c r="L238" s="85">
        <f>MIN(K238:K240)</f>
        <v>0.990000000000002</v>
      </c>
      <c r="M238" s="85" t="s">
        <v>264</v>
      </c>
      <c r="O238" s="9"/>
      <c r="P238" s="30" t="s">
        <v>236</v>
      </c>
      <c r="Q238" s="28" t="s">
        <v>41</v>
      </c>
      <c r="R238" s="4">
        <f>R239+R240</f>
        <v>2.4379999999999997</v>
      </c>
      <c r="S238" s="26">
        <f>S239+S240</f>
        <v>18.248</v>
      </c>
      <c r="T238" s="29">
        <f>T239+T240</f>
        <v>0</v>
      </c>
      <c r="U238" s="29"/>
      <c r="V238" s="4">
        <f>S238-T238</f>
        <v>18.248</v>
      </c>
      <c r="W238" s="28">
        <v>0</v>
      </c>
      <c r="X238" s="28">
        <v>16.8</v>
      </c>
      <c r="Y238" s="4">
        <f t="shared" si="37"/>
        <v>-1.4480000000000004</v>
      </c>
      <c r="Z238" s="85">
        <f>MIN(Y238:Y240)</f>
        <v>-1.4480000000000004</v>
      </c>
      <c r="AA238" s="85" t="s">
        <v>263</v>
      </c>
    </row>
    <row r="239" spans="1:27" ht="15" customHeight="1">
      <c r="A239" s="32"/>
      <c r="B239" s="28" t="s">
        <v>13</v>
      </c>
      <c r="C239" s="28" t="s">
        <v>41</v>
      </c>
      <c r="D239" s="28"/>
      <c r="E239" s="26">
        <v>10.36</v>
      </c>
      <c r="F239" s="4">
        <v>0</v>
      </c>
      <c r="G239" s="29">
        <v>0</v>
      </c>
      <c r="H239" s="26">
        <f t="shared" si="38"/>
        <v>10.36</v>
      </c>
      <c r="I239" s="7">
        <v>0</v>
      </c>
      <c r="J239" s="26">
        <v>16.8</v>
      </c>
      <c r="K239" s="26">
        <f t="shared" si="39"/>
        <v>6.440000000000001</v>
      </c>
      <c r="L239" s="85"/>
      <c r="M239" s="85"/>
      <c r="O239" s="9"/>
      <c r="P239" s="28" t="s">
        <v>13</v>
      </c>
      <c r="Q239" s="28" t="s">
        <v>41</v>
      </c>
      <c r="R239" s="28">
        <v>1.611</v>
      </c>
      <c r="S239" s="26">
        <f>R239+E239</f>
        <v>11.971</v>
      </c>
      <c r="T239" s="4">
        <v>0</v>
      </c>
      <c r="U239" s="29">
        <v>0</v>
      </c>
      <c r="V239" s="4">
        <f t="shared" si="40"/>
        <v>11.971</v>
      </c>
      <c r="W239" s="28">
        <v>0</v>
      </c>
      <c r="X239" s="28">
        <v>16.8</v>
      </c>
      <c r="Y239" s="4">
        <f t="shared" si="37"/>
        <v>4.829000000000001</v>
      </c>
      <c r="Z239" s="85"/>
      <c r="AA239" s="85"/>
    </row>
    <row r="240" spans="1:27" ht="15" customHeight="1">
      <c r="A240" s="32"/>
      <c r="B240" s="28" t="s">
        <v>12</v>
      </c>
      <c r="C240" s="28" t="s">
        <v>41</v>
      </c>
      <c r="D240" s="28"/>
      <c r="E240" s="26">
        <v>5.45</v>
      </c>
      <c r="F240" s="4">
        <v>0</v>
      </c>
      <c r="G240" s="5">
        <v>0</v>
      </c>
      <c r="H240" s="26">
        <f t="shared" si="38"/>
        <v>5.45</v>
      </c>
      <c r="I240" s="7">
        <v>0</v>
      </c>
      <c r="J240" s="26">
        <v>16.8</v>
      </c>
      <c r="K240" s="26">
        <f t="shared" si="39"/>
        <v>11.350000000000001</v>
      </c>
      <c r="L240" s="85"/>
      <c r="M240" s="85"/>
      <c r="O240" s="9"/>
      <c r="P240" s="28" t="s">
        <v>12</v>
      </c>
      <c r="Q240" s="28" t="s">
        <v>41</v>
      </c>
      <c r="R240" s="28">
        <v>0.827</v>
      </c>
      <c r="S240" s="26">
        <f>R240+E240</f>
        <v>6.277</v>
      </c>
      <c r="T240" s="4">
        <v>0</v>
      </c>
      <c r="U240" s="5">
        <v>0</v>
      </c>
      <c r="V240" s="4">
        <f t="shared" si="40"/>
        <v>6.277</v>
      </c>
      <c r="W240" s="28">
        <v>0</v>
      </c>
      <c r="X240" s="28">
        <v>16.8</v>
      </c>
      <c r="Y240" s="4">
        <f t="shared" si="37"/>
        <v>10.523</v>
      </c>
      <c r="Z240" s="85"/>
      <c r="AA240" s="85"/>
    </row>
    <row r="241" spans="1:27" ht="15" customHeight="1">
      <c r="A241" s="32"/>
      <c r="B241" s="30" t="s">
        <v>237</v>
      </c>
      <c r="C241" s="28" t="s">
        <v>41</v>
      </c>
      <c r="D241" s="28">
        <v>32</v>
      </c>
      <c r="E241" s="26">
        <f>E242+E243</f>
        <v>11.399999999999999</v>
      </c>
      <c r="F241" s="29">
        <f>F242+F243</f>
        <v>3</v>
      </c>
      <c r="G241" s="29"/>
      <c r="H241" s="26">
        <f t="shared" si="38"/>
        <v>8.399999999999999</v>
      </c>
      <c r="I241" s="7">
        <v>0</v>
      </c>
      <c r="J241" s="26">
        <v>16.8</v>
      </c>
      <c r="K241" s="26">
        <f t="shared" si="39"/>
        <v>8.400000000000002</v>
      </c>
      <c r="L241" s="85">
        <f>MIN(K241:K243)</f>
        <v>8.400000000000002</v>
      </c>
      <c r="M241" s="86" t="s">
        <v>262</v>
      </c>
      <c r="O241" s="9"/>
      <c r="P241" s="30" t="s">
        <v>237</v>
      </c>
      <c r="Q241" s="28" t="s">
        <v>41</v>
      </c>
      <c r="R241" s="4">
        <f>R242+R243</f>
        <v>1.139</v>
      </c>
      <c r="S241" s="26">
        <f>S242+S243</f>
        <v>12.539</v>
      </c>
      <c r="T241" s="29">
        <f>T242+T243</f>
        <v>3</v>
      </c>
      <c r="U241" s="29"/>
      <c r="V241" s="4">
        <f>S241-T241</f>
        <v>9.539</v>
      </c>
      <c r="W241" s="28">
        <v>0</v>
      </c>
      <c r="X241" s="28">
        <v>16.8</v>
      </c>
      <c r="Y241" s="4">
        <f t="shared" si="37"/>
        <v>7.261000000000001</v>
      </c>
      <c r="Z241" s="85">
        <f>MIN(Y241:Y243)</f>
        <v>7.261000000000001</v>
      </c>
      <c r="AA241" s="86" t="s">
        <v>262</v>
      </c>
    </row>
    <row r="242" spans="1:27" ht="15" customHeight="1">
      <c r="A242" s="32"/>
      <c r="B242" s="28" t="s">
        <v>13</v>
      </c>
      <c r="C242" s="28" t="s">
        <v>41</v>
      </c>
      <c r="D242" s="28"/>
      <c r="E242" s="26">
        <v>6.22</v>
      </c>
      <c r="F242" s="29">
        <v>3</v>
      </c>
      <c r="G242" s="29">
        <v>20</v>
      </c>
      <c r="H242" s="26">
        <f t="shared" si="38"/>
        <v>3.2199999999999998</v>
      </c>
      <c r="I242" s="7">
        <v>0</v>
      </c>
      <c r="J242" s="26">
        <v>16.8</v>
      </c>
      <c r="K242" s="26">
        <f t="shared" si="39"/>
        <v>13.580000000000002</v>
      </c>
      <c r="L242" s="85"/>
      <c r="M242" s="87"/>
      <c r="O242" s="9"/>
      <c r="P242" s="28" t="s">
        <v>13</v>
      </c>
      <c r="Q242" s="28" t="s">
        <v>41</v>
      </c>
      <c r="R242" s="28">
        <f>R132+R133+R134</f>
        <v>0.732</v>
      </c>
      <c r="S242" s="26">
        <f>R242+E242</f>
        <v>6.952</v>
      </c>
      <c r="T242" s="29">
        <v>3</v>
      </c>
      <c r="U242" s="29">
        <v>20</v>
      </c>
      <c r="V242" s="4">
        <f t="shared" si="40"/>
        <v>3.952</v>
      </c>
      <c r="W242" s="28">
        <v>0</v>
      </c>
      <c r="X242" s="28">
        <v>16.8</v>
      </c>
      <c r="Y242" s="4">
        <f t="shared" si="37"/>
        <v>12.848</v>
      </c>
      <c r="Z242" s="85"/>
      <c r="AA242" s="87"/>
    </row>
    <row r="243" spans="1:27" ht="15" customHeight="1">
      <c r="A243" s="32"/>
      <c r="B243" s="28" t="s">
        <v>12</v>
      </c>
      <c r="C243" s="28" t="s">
        <v>41</v>
      </c>
      <c r="D243" s="28"/>
      <c r="E243" s="26">
        <v>5.18</v>
      </c>
      <c r="F243" s="4">
        <v>0</v>
      </c>
      <c r="G243" s="5">
        <v>0</v>
      </c>
      <c r="H243" s="26">
        <f t="shared" si="38"/>
        <v>5.18</v>
      </c>
      <c r="I243" s="7">
        <v>0</v>
      </c>
      <c r="J243" s="26">
        <v>16.8</v>
      </c>
      <c r="K243" s="26">
        <f t="shared" si="39"/>
        <v>11.620000000000001</v>
      </c>
      <c r="L243" s="85"/>
      <c r="M243" s="88"/>
      <c r="O243" s="9"/>
      <c r="P243" s="28" t="s">
        <v>12</v>
      </c>
      <c r="Q243" s="28" t="s">
        <v>41</v>
      </c>
      <c r="R243" s="28">
        <v>0.407</v>
      </c>
      <c r="S243" s="26">
        <f>R243+E243</f>
        <v>5.587</v>
      </c>
      <c r="T243" s="4">
        <v>0</v>
      </c>
      <c r="U243" s="5">
        <v>0</v>
      </c>
      <c r="V243" s="4">
        <f t="shared" si="40"/>
        <v>5.587</v>
      </c>
      <c r="W243" s="28">
        <v>0</v>
      </c>
      <c r="X243" s="28">
        <v>16.8</v>
      </c>
      <c r="Y243" s="4">
        <f t="shared" si="37"/>
        <v>11.213000000000001</v>
      </c>
      <c r="Z243" s="85"/>
      <c r="AA243" s="88"/>
    </row>
    <row r="244" spans="1:27" ht="30">
      <c r="A244" s="32"/>
      <c r="B244" s="30" t="s">
        <v>238</v>
      </c>
      <c r="C244" s="28" t="s">
        <v>57</v>
      </c>
      <c r="D244" s="28">
        <v>16.3</v>
      </c>
      <c r="E244" s="26">
        <f>E245+E246</f>
        <v>7.640000000000001</v>
      </c>
      <c r="F244" s="26">
        <f>F245+F246</f>
        <v>5</v>
      </c>
      <c r="G244" s="29"/>
      <c r="H244" s="26">
        <f t="shared" si="38"/>
        <v>2.6400000000000006</v>
      </c>
      <c r="I244" s="7">
        <v>0</v>
      </c>
      <c r="J244" s="26">
        <f>6.3*1.05</f>
        <v>6.615</v>
      </c>
      <c r="K244" s="26">
        <f t="shared" si="39"/>
        <v>3.9749999999999996</v>
      </c>
      <c r="L244" s="85">
        <f>MIN(K244:K246)</f>
        <v>3.9749999999999996</v>
      </c>
      <c r="M244" s="86" t="s">
        <v>262</v>
      </c>
      <c r="O244" s="9"/>
      <c r="P244" s="30" t="s">
        <v>238</v>
      </c>
      <c r="Q244" s="28" t="s">
        <v>57</v>
      </c>
      <c r="R244" s="4">
        <f>R245+R246</f>
        <v>0.3255</v>
      </c>
      <c r="S244" s="26">
        <f>S245+S246</f>
        <v>7.9655000000000005</v>
      </c>
      <c r="T244" s="26">
        <f>T245+T246</f>
        <v>5</v>
      </c>
      <c r="U244" s="29"/>
      <c r="V244" s="4">
        <f t="shared" si="40"/>
        <v>2.9655000000000005</v>
      </c>
      <c r="W244" s="28">
        <v>0</v>
      </c>
      <c r="X244" s="28">
        <v>6.615</v>
      </c>
      <c r="Y244" s="4">
        <f t="shared" si="37"/>
        <v>3.6494999999999997</v>
      </c>
      <c r="Z244" s="85">
        <f>MIN(Y244:Y246)</f>
        <v>3.6494999999999997</v>
      </c>
      <c r="AA244" s="86" t="s">
        <v>262</v>
      </c>
    </row>
    <row r="245" spans="1:27" ht="15" customHeight="1">
      <c r="A245" s="32"/>
      <c r="B245" s="28" t="s">
        <v>13</v>
      </c>
      <c r="C245" s="28" t="s">
        <v>57</v>
      </c>
      <c r="D245" s="28"/>
      <c r="E245" s="26">
        <v>5.4</v>
      </c>
      <c r="F245" s="29">
        <v>5</v>
      </c>
      <c r="G245" s="29">
        <v>10</v>
      </c>
      <c r="H245" s="26">
        <f t="shared" si="38"/>
        <v>0.40000000000000036</v>
      </c>
      <c r="I245" s="7">
        <v>0</v>
      </c>
      <c r="J245" s="26">
        <f>6.3*1.05</f>
        <v>6.615</v>
      </c>
      <c r="K245" s="26">
        <f t="shared" si="39"/>
        <v>6.215</v>
      </c>
      <c r="L245" s="85"/>
      <c r="M245" s="87"/>
      <c r="O245" s="9"/>
      <c r="P245" s="28" t="s">
        <v>13</v>
      </c>
      <c r="Q245" s="28" t="s">
        <v>57</v>
      </c>
      <c r="R245" s="28">
        <f>R140+R141+R118+R146/2+R169</f>
        <v>0.21050000000000002</v>
      </c>
      <c r="S245" s="26">
        <f>R245+E245</f>
        <v>5.6105</v>
      </c>
      <c r="T245" s="29">
        <v>5</v>
      </c>
      <c r="U245" s="29">
        <v>10</v>
      </c>
      <c r="V245" s="4">
        <f t="shared" si="40"/>
        <v>0.6105</v>
      </c>
      <c r="W245" s="28">
        <v>0</v>
      </c>
      <c r="X245" s="28">
        <v>6.615</v>
      </c>
      <c r="Y245" s="4">
        <f t="shared" si="37"/>
        <v>6.0045</v>
      </c>
      <c r="Z245" s="85"/>
      <c r="AA245" s="87"/>
    </row>
    <row r="246" spans="1:27" ht="15" customHeight="1">
      <c r="A246" s="32"/>
      <c r="B246" s="28" t="s">
        <v>12</v>
      </c>
      <c r="C246" s="28" t="s">
        <v>57</v>
      </c>
      <c r="D246" s="28"/>
      <c r="E246" s="26">
        <v>2.24</v>
      </c>
      <c r="F246" s="4">
        <v>0</v>
      </c>
      <c r="G246" s="5">
        <v>0</v>
      </c>
      <c r="H246" s="26">
        <f t="shared" si="38"/>
        <v>2.24</v>
      </c>
      <c r="I246" s="7">
        <v>0</v>
      </c>
      <c r="J246" s="26">
        <f>6.3*1.05</f>
        <v>6.615</v>
      </c>
      <c r="K246" s="26">
        <f t="shared" si="39"/>
        <v>4.375</v>
      </c>
      <c r="L246" s="85"/>
      <c r="M246" s="88"/>
      <c r="O246" s="9"/>
      <c r="P246" s="28" t="s">
        <v>12</v>
      </c>
      <c r="Q246" s="28" t="s">
        <v>57</v>
      </c>
      <c r="R246" s="28">
        <v>0.115</v>
      </c>
      <c r="S246" s="26">
        <f>R246+E246</f>
        <v>2.3550000000000004</v>
      </c>
      <c r="T246" s="4">
        <v>0</v>
      </c>
      <c r="U246" s="5">
        <v>0</v>
      </c>
      <c r="V246" s="4">
        <f t="shared" si="40"/>
        <v>2.3550000000000004</v>
      </c>
      <c r="W246" s="28">
        <v>0</v>
      </c>
      <c r="X246" s="28">
        <v>6.615</v>
      </c>
      <c r="Y246" s="4">
        <f t="shared" si="37"/>
        <v>4.26</v>
      </c>
      <c r="Z246" s="85"/>
      <c r="AA246" s="88"/>
    </row>
    <row r="247" spans="1:27" ht="30">
      <c r="A247" s="32"/>
      <c r="B247" s="30" t="s">
        <v>239</v>
      </c>
      <c r="C247" s="28" t="s">
        <v>57</v>
      </c>
      <c r="D247" s="28">
        <v>16.3</v>
      </c>
      <c r="E247" s="26">
        <f>E248+E249</f>
        <v>3.96</v>
      </c>
      <c r="F247" s="29">
        <f>F248+F249</f>
        <v>0</v>
      </c>
      <c r="G247" s="29"/>
      <c r="H247" s="26">
        <f t="shared" si="38"/>
        <v>3.96</v>
      </c>
      <c r="I247" s="7">
        <v>0</v>
      </c>
      <c r="J247" s="26">
        <v>6.62</v>
      </c>
      <c r="K247" s="26">
        <f t="shared" si="39"/>
        <v>2.66</v>
      </c>
      <c r="L247" s="85">
        <f>MIN(K247:K249)</f>
        <v>2.66</v>
      </c>
      <c r="M247" s="86" t="s">
        <v>262</v>
      </c>
      <c r="O247" s="9"/>
      <c r="P247" s="30" t="s">
        <v>239</v>
      </c>
      <c r="Q247" s="28" t="s">
        <v>57</v>
      </c>
      <c r="R247" s="4">
        <f>R248+R249</f>
        <v>0.698</v>
      </c>
      <c r="S247" s="26">
        <f>S248+S249</f>
        <v>4.6579999999999995</v>
      </c>
      <c r="T247" s="29">
        <f>T248+T249</f>
        <v>0</v>
      </c>
      <c r="U247" s="29"/>
      <c r="V247" s="4">
        <f t="shared" si="40"/>
        <v>4.6579999999999995</v>
      </c>
      <c r="W247" s="28">
        <v>0</v>
      </c>
      <c r="X247" s="28">
        <v>6.62</v>
      </c>
      <c r="Y247" s="4">
        <f t="shared" si="37"/>
        <v>1.9620000000000006</v>
      </c>
      <c r="Z247" s="85">
        <f>MIN(Y247:Y249)</f>
        <v>1.9620000000000006</v>
      </c>
      <c r="AA247" s="86" t="s">
        <v>262</v>
      </c>
    </row>
    <row r="248" spans="1:27" ht="15" customHeight="1">
      <c r="A248" s="32"/>
      <c r="B248" s="28" t="s">
        <v>13</v>
      </c>
      <c r="C248" s="28" t="s">
        <v>57</v>
      </c>
      <c r="D248" s="28"/>
      <c r="E248" s="26">
        <v>2.76</v>
      </c>
      <c r="F248" s="29">
        <v>0</v>
      </c>
      <c r="G248" s="29">
        <v>0</v>
      </c>
      <c r="H248" s="26">
        <f t="shared" si="38"/>
        <v>2.76</v>
      </c>
      <c r="I248" s="7">
        <v>0</v>
      </c>
      <c r="J248" s="26">
        <v>6.62</v>
      </c>
      <c r="K248" s="26">
        <f t="shared" si="39"/>
        <v>3.8600000000000003</v>
      </c>
      <c r="L248" s="85"/>
      <c r="M248" s="87"/>
      <c r="O248" s="9"/>
      <c r="P248" s="28" t="s">
        <v>13</v>
      </c>
      <c r="Q248" s="28" t="s">
        <v>57</v>
      </c>
      <c r="R248" s="28">
        <f>R136+R142</f>
        <v>0.625</v>
      </c>
      <c r="S248" s="26">
        <f>R248+E248</f>
        <v>3.385</v>
      </c>
      <c r="T248" s="29">
        <v>0</v>
      </c>
      <c r="U248" s="29">
        <v>0</v>
      </c>
      <c r="V248" s="4">
        <f t="shared" si="40"/>
        <v>3.385</v>
      </c>
      <c r="W248" s="28">
        <v>0</v>
      </c>
      <c r="X248" s="28">
        <v>6.62</v>
      </c>
      <c r="Y248" s="4">
        <f t="shared" si="37"/>
        <v>3.2350000000000003</v>
      </c>
      <c r="Z248" s="85"/>
      <c r="AA248" s="87"/>
    </row>
    <row r="249" spans="1:27" ht="15" customHeight="1">
      <c r="A249" s="32"/>
      <c r="B249" s="28" t="s">
        <v>12</v>
      </c>
      <c r="C249" s="28" t="s">
        <v>57</v>
      </c>
      <c r="D249" s="28"/>
      <c r="E249" s="26">
        <v>1.2</v>
      </c>
      <c r="F249" s="29">
        <v>0</v>
      </c>
      <c r="G249" s="29">
        <v>0</v>
      </c>
      <c r="H249" s="26">
        <f t="shared" si="38"/>
        <v>1.2</v>
      </c>
      <c r="I249" s="7">
        <v>0</v>
      </c>
      <c r="J249" s="26">
        <v>6.62</v>
      </c>
      <c r="K249" s="26">
        <f t="shared" si="39"/>
        <v>5.42</v>
      </c>
      <c r="L249" s="85"/>
      <c r="M249" s="88"/>
      <c r="O249" s="9"/>
      <c r="P249" s="28" t="s">
        <v>12</v>
      </c>
      <c r="Q249" s="28" t="s">
        <v>57</v>
      </c>
      <c r="R249" s="28">
        <v>0.073</v>
      </c>
      <c r="S249" s="26">
        <f>R249+E249</f>
        <v>1.273</v>
      </c>
      <c r="T249" s="29">
        <v>0</v>
      </c>
      <c r="U249" s="29">
        <v>0</v>
      </c>
      <c r="V249" s="4">
        <f t="shared" si="40"/>
        <v>1.273</v>
      </c>
      <c r="W249" s="28">
        <v>0</v>
      </c>
      <c r="X249" s="28">
        <v>6.62</v>
      </c>
      <c r="Y249" s="4">
        <f t="shared" si="37"/>
        <v>5.347</v>
      </c>
      <c r="Z249" s="85"/>
      <c r="AA249" s="88"/>
    </row>
    <row r="250" spans="1:27" ht="15" customHeight="1">
      <c r="A250" s="32"/>
      <c r="B250" s="30" t="s">
        <v>240</v>
      </c>
      <c r="C250" s="28" t="s">
        <v>41</v>
      </c>
      <c r="D250" s="28">
        <v>32</v>
      </c>
      <c r="E250" s="26">
        <f>E251+E252</f>
        <v>10.04</v>
      </c>
      <c r="F250" s="29">
        <f>F251+F252</f>
        <v>0</v>
      </c>
      <c r="G250" s="29"/>
      <c r="H250" s="26">
        <f t="shared" si="38"/>
        <v>10.04</v>
      </c>
      <c r="I250" s="7">
        <v>0</v>
      </c>
      <c r="J250" s="26">
        <v>16.8</v>
      </c>
      <c r="K250" s="26">
        <f t="shared" si="39"/>
        <v>6.760000000000002</v>
      </c>
      <c r="L250" s="85">
        <f>MIN(K250:K252)</f>
        <v>6.760000000000002</v>
      </c>
      <c r="M250" s="86" t="s">
        <v>262</v>
      </c>
      <c r="O250" s="9"/>
      <c r="P250" s="30" t="s">
        <v>240</v>
      </c>
      <c r="Q250" s="28" t="s">
        <v>41</v>
      </c>
      <c r="R250" s="4">
        <f>R251+R252</f>
        <v>4.93</v>
      </c>
      <c r="S250" s="26">
        <f>S251+S252</f>
        <v>14.969999999999999</v>
      </c>
      <c r="T250" s="29">
        <f>T251+T252</f>
        <v>0</v>
      </c>
      <c r="U250" s="29"/>
      <c r="V250" s="4">
        <f t="shared" si="40"/>
        <v>14.969999999999999</v>
      </c>
      <c r="W250" s="28">
        <v>0</v>
      </c>
      <c r="X250" s="28">
        <v>16.8</v>
      </c>
      <c r="Y250" s="4">
        <f t="shared" si="37"/>
        <v>1.8300000000000018</v>
      </c>
      <c r="Z250" s="85">
        <f>MIN(Y250:Y252)</f>
        <v>1.8300000000000018</v>
      </c>
      <c r="AA250" s="86" t="s">
        <v>262</v>
      </c>
    </row>
    <row r="251" spans="1:27" ht="15" customHeight="1">
      <c r="A251" s="32"/>
      <c r="B251" s="28" t="s">
        <v>13</v>
      </c>
      <c r="C251" s="28" t="s">
        <v>41</v>
      </c>
      <c r="D251" s="28"/>
      <c r="E251" s="26">
        <v>5.86</v>
      </c>
      <c r="F251" s="29">
        <v>0</v>
      </c>
      <c r="G251" s="29">
        <v>0</v>
      </c>
      <c r="H251" s="26">
        <f t="shared" si="38"/>
        <v>5.86</v>
      </c>
      <c r="I251" s="7">
        <v>0</v>
      </c>
      <c r="J251" s="26">
        <v>16.8</v>
      </c>
      <c r="K251" s="26">
        <f t="shared" si="39"/>
        <v>10.940000000000001</v>
      </c>
      <c r="L251" s="85"/>
      <c r="M251" s="87"/>
      <c r="O251" s="9"/>
      <c r="P251" s="28" t="s">
        <v>13</v>
      </c>
      <c r="Q251" s="28" t="s">
        <v>41</v>
      </c>
      <c r="R251" s="28">
        <f>R25+R24+R23+R166+R167+R165+R164</f>
        <v>1.377</v>
      </c>
      <c r="S251" s="26">
        <f>R251+E251</f>
        <v>7.237</v>
      </c>
      <c r="T251" s="29">
        <v>0</v>
      </c>
      <c r="U251" s="29">
        <v>0</v>
      </c>
      <c r="V251" s="4">
        <f t="shared" si="40"/>
        <v>7.237</v>
      </c>
      <c r="W251" s="28">
        <v>0</v>
      </c>
      <c r="X251" s="28">
        <v>16.8</v>
      </c>
      <c r="Y251" s="4">
        <f t="shared" si="37"/>
        <v>9.563</v>
      </c>
      <c r="Z251" s="85"/>
      <c r="AA251" s="87"/>
    </row>
    <row r="252" spans="1:27" ht="15" customHeight="1">
      <c r="A252" s="32"/>
      <c r="B252" s="28" t="s">
        <v>12</v>
      </c>
      <c r="C252" s="28" t="s">
        <v>41</v>
      </c>
      <c r="D252" s="28"/>
      <c r="E252" s="26">
        <v>4.18</v>
      </c>
      <c r="F252" s="4">
        <v>0</v>
      </c>
      <c r="G252" s="5">
        <v>0</v>
      </c>
      <c r="H252" s="26">
        <f t="shared" si="38"/>
        <v>4.18</v>
      </c>
      <c r="I252" s="7">
        <v>0</v>
      </c>
      <c r="J252" s="26">
        <v>16.8</v>
      </c>
      <c r="K252" s="26">
        <f t="shared" si="39"/>
        <v>12.620000000000001</v>
      </c>
      <c r="L252" s="85"/>
      <c r="M252" s="88"/>
      <c r="O252" s="9"/>
      <c r="P252" s="28" t="s">
        <v>12</v>
      </c>
      <c r="Q252" s="28" t="s">
        <v>41</v>
      </c>
      <c r="R252" s="28">
        <v>3.553</v>
      </c>
      <c r="S252" s="26">
        <f>R252+E252</f>
        <v>7.733</v>
      </c>
      <c r="T252" s="4">
        <v>0</v>
      </c>
      <c r="U252" s="5">
        <v>0</v>
      </c>
      <c r="V252" s="4">
        <f t="shared" si="40"/>
        <v>7.733</v>
      </c>
      <c r="W252" s="28">
        <v>0</v>
      </c>
      <c r="X252" s="28">
        <v>16.8</v>
      </c>
      <c r="Y252" s="4">
        <f t="shared" si="37"/>
        <v>9.067</v>
      </c>
      <c r="Z252" s="85"/>
      <c r="AA252" s="88"/>
    </row>
    <row r="253" spans="1:27" ht="15.75" customHeight="1" hidden="1">
      <c r="A253" s="32"/>
      <c r="B253" s="2" t="s">
        <v>38</v>
      </c>
      <c r="C253" s="28" t="s">
        <v>39</v>
      </c>
      <c r="D253" s="28">
        <v>16.3</v>
      </c>
      <c r="E253" s="26">
        <f>E254+E255</f>
        <v>2.46</v>
      </c>
      <c r="F253" s="4">
        <f>F254+F255</f>
        <v>4.5</v>
      </c>
      <c r="G253" s="29"/>
      <c r="H253" s="26">
        <f t="shared" si="38"/>
        <v>-2.04</v>
      </c>
      <c r="I253" s="7">
        <v>0</v>
      </c>
      <c r="J253" s="26">
        <v>6.62</v>
      </c>
      <c r="K253" s="26">
        <f t="shared" si="39"/>
        <v>8.66</v>
      </c>
      <c r="L253" s="85">
        <f>MIN(K253:K255)</f>
        <v>5.45</v>
      </c>
      <c r="M253" s="85" t="s">
        <v>264</v>
      </c>
      <c r="O253" s="9"/>
      <c r="P253" s="2" t="s">
        <v>38</v>
      </c>
      <c r="Q253" s="28" t="s">
        <v>39</v>
      </c>
      <c r="R253" s="4">
        <f>R254+R255</f>
        <v>1.07</v>
      </c>
      <c r="S253" s="26">
        <f>S254+S255</f>
        <v>3.5300000000000002</v>
      </c>
      <c r="T253" s="4">
        <f>T254+T255</f>
        <v>4.5</v>
      </c>
      <c r="U253" s="29"/>
      <c r="V253" s="4">
        <f t="shared" si="40"/>
        <v>-0.9699999999999998</v>
      </c>
      <c r="W253" s="28">
        <v>0</v>
      </c>
      <c r="X253" s="28">
        <v>6.62</v>
      </c>
      <c r="Y253" s="4">
        <f t="shared" si="37"/>
        <v>7.59</v>
      </c>
      <c r="Z253" s="85">
        <f>MIN(Y253:Y255)</f>
        <v>5.45</v>
      </c>
      <c r="AA253" s="85" t="s">
        <v>264</v>
      </c>
    </row>
    <row r="254" spans="1:27" s="12" customFormat="1" ht="15" hidden="1">
      <c r="A254" s="29"/>
      <c r="B254" s="28" t="s">
        <v>13</v>
      </c>
      <c r="C254" s="28" t="s">
        <v>39</v>
      </c>
      <c r="D254" s="28"/>
      <c r="E254" s="26">
        <v>1.29</v>
      </c>
      <c r="F254" s="28">
        <v>4.5</v>
      </c>
      <c r="G254" s="28">
        <v>10</v>
      </c>
      <c r="H254" s="26">
        <f t="shared" si="38"/>
        <v>-3.21</v>
      </c>
      <c r="I254" s="7">
        <v>0</v>
      </c>
      <c r="J254" s="26">
        <v>6.62</v>
      </c>
      <c r="K254" s="26">
        <f t="shared" si="39"/>
        <v>9.83</v>
      </c>
      <c r="L254" s="85"/>
      <c r="M254" s="85"/>
      <c r="O254" s="9"/>
      <c r="P254" s="28" t="s">
        <v>13</v>
      </c>
      <c r="Q254" s="28" t="s">
        <v>39</v>
      </c>
      <c r="R254" s="28">
        <f>R67+R80+R56</f>
        <v>1.07</v>
      </c>
      <c r="S254" s="26">
        <f>R254+E254</f>
        <v>2.3600000000000003</v>
      </c>
      <c r="T254" s="28">
        <v>4.5</v>
      </c>
      <c r="U254" s="28">
        <v>10</v>
      </c>
      <c r="V254" s="4">
        <f t="shared" si="40"/>
        <v>-2.1399999999999997</v>
      </c>
      <c r="W254" s="28">
        <v>0</v>
      </c>
      <c r="X254" s="28">
        <v>6.62</v>
      </c>
      <c r="Y254" s="4">
        <f t="shared" si="37"/>
        <v>8.76</v>
      </c>
      <c r="Z254" s="85"/>
      <c r="AA254" s="85"/>
    </row>
    <row r="255" spans="1:27" s="12" customFormat="1" ht="15" hidden="1">
      <c r="A255" s="29"/>
      <c r="B255" s="28" t="s">
        <v>12</v>
      </c>
      <c r="C255" s="28" t="s">
        <v>39</v>
      </c>
      <c r="D255" s="28"/>
      <c r="E255" s="26">
        <v>1.17</v>
      </c>
      <c r="F255" s="4">
        <v>0</v>
      </c>
      <c r="G255" s="29">
        <v>0</v>
      </c>
      <c r="H255" s="26">
        <f t="shared" si="38"/>
        <v>1.17</v>
      </c>
      <c r="I255" s="7">
        <v>0</v>
      </c>
      <c r="J255" s="26">
        <v>6.62</v>
      </c>
      <c r="K255" s="26">
        <f t="shared" si="39"/>
        <v>5.45</v>
      </c>
      <c r="L255" s="85"/>
      <c r="M255" s="85"/>
      <c r="O255" s="9"/>
      <c r="P255" s="28" t="s">
        <v>12</v>
      </c>
      <c r="Q255" s="28" t="s">
        <v>39</v>
      </c>
      <c r="R255" s="28">
        <v>0</v>
      </c>
      <c r="S255" s="26">
        <f>R255+E255</f>
        <v>1.17</v>
      </c>
      <c r="T255" s="4">
        <v>0</v>
      </c>
      <c r="U255" s="29">
        <v>0</v>
      </c>
      <c r="V255" s="4">
        <f t="shared" si="40"/>
        <v>1.17</v>
      </c>
      <c r="W255" s="28">
        <v>0</v>
      </c>
      <c r="X255" s="28">
        <v>6.62</v>
      </c>
      <c r="Y255" s="4">
        <f t="shared" si="37"/>
        <v>5.45</v>
      </c>
      <c r="Z255" s="85"/>
      <c r="AA255" s="85"/>
    </row>
    <row r="256" spans="1:27" ht="15" hidden="1">
      <c r="A256" s="32"/>
      <c r="B256" s="1" t="s">
        <v>48</v>
      </c>
      <c r="C256" s="28" t="s">
        <v>49</v>
      </c>
      <c r="D256" s="28">
        <v>13.8</v>
      </c>
      <c r="E256" s="26">
        <f>E257+E258</f>
        <v>5.54</v>
      </c>
      <c r="F256" s="4">
        <f>F257+F258</f>
        <v>4.5</v>
      </c>
      <c r="G256" s="29"/>
      <c r="H256" s="26">
        <f aca="true" t="shared" si="41" ref="H256:H261">E256-F256</f>
        <v>1.04</v>
      </c>
      <c r="I256" s="7">
        <v>0</v>
      </c>
      <c r="J256" s="26">
        <v>6.62</v>
      </c>
      <c r="K256" s="26">
        <f t="shared" si="39"/>
        <v>5.58</v>
      </c>
      <c r="L256" s="85">
        <f>MIN(K256:K258)</f>
        <v>5.58</v>
      </c>
      <c r="M256" s="85" t="s">
        <v>264</v>
      </c>
      <c r="O256" s="9"/>
      <c r="P256" s="1" t="s">
        <v>48</v>
      </c>
      <c r="Q256" s="28" t="s">
        <v>49</v>
      </c>
      <c r="R256" s="4">
        <f>R257+R258</f>
        <v>0.005</v>
      </c>
      <c r="S256" s="26">
        <f>S257+S258</f>
        <v>5.545</v>
      </c>
      <c r="T256" s="4">
        <f>T257+T258</f>
        <v>4.5</v>
      </c>
      <c r="U256" s="29"/>
      <c r="V256" s="4">
        <f t="shared" si="40"/>
        <v>1.045</v>
      </c>
      <c r="W256" s="28">
        <v>0</v>
      </c>
      <c r="X256" s="28">
        <v>6.62</v>
      </c>
      <c r="Y256" s="4">
        <f t="shared" si="37"/>
        <v>5.575</v>
      </c>
      <c r="Z256" s="85">
        <f>MIN(Y256:Y258)</f>
        <v>5.575</v>
      </c>
      <c r="AA256" s="85" t="s">
        <v>264</v>
      </c>
    </row>
    <row r="257" spans="1:27" ht="15" hidden="1">
      <c r="A257" s="27"/>
      <c r="B257" s="28" t="s">
        <v>13</v>
      </c>
      <c r="C257" s="28" t="s">
        <v>49</v>
      </c>
      <c r="D257" s="28"/>
      <c r="E257" s="26">
        <v>0</v>
      </c>
      <c r="F257" s="28">
        <v>0</v>
      </c>
      <c r="G257" s="28">
        <v>0</v>
      </c>
      <c r="H257" s="26">
        <f t="shared" si="41"/>
        <v>0</v>
      </c>
      <c r="I257" s="7">
        <v>0</v>
      </c>
      <c r="J257" s="26">
        <v>6.62</v>
      </c>
      <c r="K257" s="26">
        <f t="shared" si="39"/>
        <v>6.62</v>
      </c>
      <c r="L257" s="85"/>
      <c r="M257" s="85"/>
      <c r="O257" s="9"/>
      <c r="P257" s="28" t="s">
        <v>13</v>
      </c>
      <c r="Q257" s="28" t="s">
        <v>49</v>
      </c>
      <c r="R257" s="28"/>
      <c r="S257" s="26">
        <f>R257+E257</f>
        <v>0</v>
      </c>
      <c r="T257" s="28">
        <v>0</v>
      </c>
      <c r="U257" s="28">
        <v>0</v>
      </c>
      <c r="V257" s="4">
        <f t="shared" si="40"/>
        <v>0</v>
      </c>
      <c r="W257" s="28">
        <v>0</v>
      </c>
      <c r="X257" s="28">
        <v>6.62</v>
      </c>
      <c r="Y257" s="4">
        <f t="shared" si="37"/>
        <v>6.62</v>
      </c>
      <c r="Z257" s="85"/>
      <c r="AA257" s="85"/>
    </row>
    <row r="258" spans="1:27" ht="15" hidden="1">
      <c r="A258" s="27"/>
      <c r="B258" s="28" t="s">
        <v>12</v>
      </c>
      <c r="C258" s="28" t="s">
        <v>49</v>
      </c>
      <c r="D258" s="28"/>
      <c r="E258" s="26">
        <v>5.54</v>
      </c>
      <c r="F258" s="4">
        <v>4.5</v>
      </c>
      <c r="G258" s="29">
        <v>30</v>
      </c>
      <c r="H258" s="26">
        <f t="shared" si="41"/>
        <v>1.04</v>
      </c>
      <c r="I258" s="7">
        <v>0</v>
      </c>
      <c r="J258" s="26">
        <v>6.62</v>
      </c>
      <c r="K258" s="26">
        <f t="shared" si="39"/>
        <v>5.58</v>
      </c>
      <c r="L258" s="85"/>
      <c r="M258" s="85"/>
      <c r="O258" s="9"/>
      <c r="P258" s="28" t="s">
        <v>12</v>
      </c>
      <c r="Q258" s="28" t="s">
        <v>49</v>
      </c>
      <c r="R258" s="28">
        <v>0.005</v>
      </c>
      <c r="S258" s="26">
        <f>R258+E258</f>
        <v>5.545</v>
      </c>
      <c r="T258" s="4">
        <v>4.5</v>
      </c>
      <c r="U258" s="29">
        <v>30</v>
      </c>
      <c r="V258" s="4">
        <f t="shared" si="40"/>
        <v>1.045</v>
      </c>
      <c r="W258" s="28">
        <v>0</v>
      </c>
      <c r="X258" s="28">
        <v>6.62</v>
      </c>
      <c r="Y258" s="4">
        <f t="shared" si="37"/>
        <v>5.575</v>
      </c>
      <c r="Z258" s="85"/>
      <c r="AA258" s="85"/>
    </row>
    <row r="259" spans="1:27" ht="15" customHeight="1" hidden="1">
      <c r="A259" s="32"/>
      <c r="B259" s="1" t="s">
        <v>56</v>
      </c>
      <c r="C259" s="28" t="s">
        <v>57</v>
      </c>
      <c r="D259" s="28">
        <v>16.3</v>
      </c>
      <c r="E259" s="26">
        <f>E260+E261</f>
        <v>1.75</v>
      </c>
      <c r="F259" s="4">
        <f>F260+F261</f>
        <v>0.5</v>
      </c>
      <c r="G259" s="29"/>
      <c r="H259" s="26">
        <f t="shared" si="41"/>
        <v>1.25</v>
      </c>
      <c r="I259" s="7">
        <v>0</v>
      </c>
      <c r="J259" s="26">
        <v>6.62</v>
      </c>
      <c r="K259" s="26">
        <f t="shared" si="39"/>
        <v>5.37</v>
      </c>
      <c r="L259" s="85">
        <f>MIN(K259:K261)</f>
        <v>5.32</v>
      </c>
      <c r="M259" s="85" t="s">
        <v>264</v>
      </c>
      <c r="O259" s="9"/>
      <c r="P259" s="1" t="s">
        <v>56</v>
      </c>
      <c r="Q259" s="28" t="s">
        <v>57</v>
      </c>
      <c r="R259" s="4">
        <f>R260+R261</f>
        <v>0</v>
      </c>
      <c r="S259" s="26">
        <f>S260+S261</f>
        <v>1.75</v>
      </c>
      <c r="T259" s="4">
        <f>T260+T261</f>
        <v>0.5</v>
      </c>
      <c r="U259" s="29"/>
      <c r="V259" s="4">
        <f t="shared" si="40"/>
        <v>1.25</v>
      </c>
      <c r="W259" s="28">
        <v>0</v>
      </c>
      <c r="X259" s="28">
        <v>6.62</v>
      </c>
      <c r="Y259" s="4">
        <f t="shared" si="37"/>
        <v>5.37</v>
      </c>
      <c r="Z259" s="85">
        <f>MIN(Y259:Y261)</f>
        <v>5.32</v>
      </c>
      <c r="AA259" s="85" t="s">
        <v>264</v>
      </c>
    </row>
    <row r="260" spans="1:27" ht="15" hidden="1">
      <c r="A260" s="27"/>
      <c r="B260" s="28" t="s">
        <v>13</v>
      </c>
      <c r="C260" s="28" t="s">
        <v>57</v>
      </c>
      <c r="D260" s="28"/>
      <c r="E260" s="26">
        <v>1.3</v>
      </c>
      <c r="F260" s="28">
        <v>0</v>
      </c>
      <c r="G260" s="28">
        <v>0</v>
      </c>
      <c r="H260" s="26">
        <f t="shared" si="41"/>
        <v>1.3</v>
      </c>
      <c r="I260" s="7">
        <v>0</v>
      </c>
      <c r="J260" s="26">
        <v>6.62</v>
      </c>
      <c r="K260" s="26">
        <f t="shared" si="39"/>
        <v>5.32</v>
      </c>
      <c r="L260" s="85"/>
      <c r="M260" s="85"/>
      <c r="O260" s="9"/>
      <c r="P260" s="28" t="s">
        <v>13</v>
      </c>
      <c r="Q260" s="28" t="s">
        <v>57</v>
      </c>
      <c r="R260" s="28">
        <f>R101/2</f>
        <v>0</v>
      </c>
      <c r="S260" s="26">
        <f>R260+E260</f>
        <v>1.3</v>
      </c>
      <c r="T260" s="28">
        <v>0</v>
      </c>
      <c r="U260" s="28">
        <v>0</v>
      </c>
      <c r="V260" s="4">
        <f t="shared" si="40"/>
        <v>1.3</v>
      </c>
      <c r="W260" s="28">
        <v>0</v>
      </c>
      <c r="X260" s="28">
        <v>6.62</v>
      </c>
      <c r="Y260" s="4">
        <f t="shared" si="37"/>
        <v>5.32</v>
      </c>
      <c r="Z260" s="85"/>
      <c r="AA260" s="85"/>
    </row>
    <row r="261" spans="1:27" ht="15" hidden="1">
      <c r="A261" s="27"/>
      <c r="B261" s="28" t="s">
        <v>12</v>
      </c>
      <c r="C261" s="28" t="s">
        <v>57</v>
      </c>
      <c r="D261" s="28"/>
      <c r="E261" s="26">
        <v>0.45</v>
      </c>
      <c r="F261" s="4">
        <v>0.5</v>
      </c>
      <c r="G261" s="29">
        <v>120</v>
      </c>
      <c r="H261" s="26">
        <f t="shared" si="41"/>
        <v>-0.04999999999999999</v>
      </c>
      <c r="I261" s="7">
        <v>0</v>
      </c>
      <c r="J261" s="26">
        <v>6.62</v>
      </c>
      <c r="K261" s="26">
        <f t="shared" si="39"/>
        <v>6.67</v>
      </c>
      <c r="L261" s="85"/>
      <c r="M261" s="85"/>
      <c r="O261" s="9"/>
      <c r="P261" s="28" t="s">
        <v>12</v>
      </c>
      <c r="Q261" s="28" t="s">
        <v>57</v>
      </c>
      <c r="R261" s="28">
        <v>0</v>
      </c>
      <c r="S261" s="26">
        <f>R261+E261</f>
        <v>0.45</v>
      </c>
      <c r="T261" s="4">
        <v>0.5</v>
      </c>
      <c r="U261" s="29">
        <v>120</v>
      </c>
      <c r="V261" s="4">
        <f t="shared" si="40"/>
        <v>-0.04999999999999999</v>
      </c>
      <c r="W261" s="28">
        <v>0</v>
      </c>
      <c r="X261" s="28">
        <v>6.62</v>
      </c>
      <c r="Y261" s="4">
        <f t="shared" si="37"/>
        <v>6.67</v>
      </c>
      <c r="Z261" s="85"/>
      <c r="AA261" s="85"/>
    </row>
    <row r="262" spans="1:27" s="23" customFormat="1" ht="15">
      <c r="A262" s="54"/>
      <c r="B262" s="18" t="s">
        <v>254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20">
        <f>L9+L10+L11+L12+L13+L15+L16+L17+L18+L19+L21+L22+L24+L25+L26+L40+L63+L116+L120+L125+L134+L211+L214+L217</f>
        <v>-37.199395</v>
      </c>
      <c r="M262" s="21"/>
      <c r="O262" s="54"/>
      <c r="P262" s="18" t="s">
        <v>254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24">
        <f>SUM(Z9:Z26)+Z39+Z40+Z46+Z63+Z116+Z120+Z125+Z130+Z134+Z135+Z138+Z211+Z214+Z217+Z238</f>
        <v>-66.35689500000001</v>
      </c>
      <c r="AA262" s="22"/>
    </row>
    <row r="263" ht="15"/>
    <row r="264" ht="15"/>
    <row r="265" spans="1:26" s="33" customFormat="1" ht="15">
      <c r="A265" s="33" t="s">
        <v>266</v>
      </c>
      <c r="E265" s="34"/>
      <c r="F265" s="34"/>
      <c r="G265" s="36"/>
      <c r="H265" s="35"/>
      <c r="Z265" s="35"/>
    </row>
    <row r="266" ht="15">
      <c r="L266" s="38"/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>
      <c r="O295" s="31"/>
    </row>
    <row r="296" ht="15">
      <c r="O296" s="31"/>
    </row>
    <row r="297" ht="15">
      <c r="O297" s="31"/>
    </row>
    <row r="298" ht="15">
      <c r="O298" s="31"/>
    </row>
    <row r="299" ht="15">
      <c r="O299" s="31"/>
    </row>
    <row r="300" ht="15">
      <c r="O300" s="31"/>
    </row>
    <row r="301" ht="15">
      <c r="O301" s="31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526" s="23" customFormat="1" ht="12.75">
      <c r="G526" s="37"/>
    </row>
    <row r="527" s="23" customFormat="1" ht="12.75">
      <c r="G527" s="37"/>
    </row>
    <row r="528" s="23" customFormat="1" ht="12.75">
      <c r="G528" s="37"/>
    </row>
    <row r="529" spans="1:14" ht="15">
      <c r="A529" s="13"/>
      <c r="B529" s="14"/>
      <c r="C529" s="14"/>
      <c r="D529" s="14"/>
      <c r="E529" s="14"/>
      <c r="F529" s="15"/>
      <c r="G529" s="15"/>
      <c r="H529" s="16"/>
      <c r="I529" s="15"/>
      <c r="J529" s="14"/>
      <c r="K529" s="14"/>
      <c r="L529" s="15"/>
      <c r="M529" s="17"/>
      <c r="N529" s="13"/>
    </row>
  </sheetData>
  <sheetProtection/>
  <mergeCells count="153">
    <mergeCell ref="F5:G5"/>
    <mergeCell ref="H5:H6"/>
    <mergeCell ref="I5:I6"/>
    <mergeCell ref="J5:J6"/>
    <mergeCell ref="O2:AA2"/>
    <mergeCell ref="X5:X6"/>
    <mergeCell ref="Y5:Z6"/>
    <mergeCell ref="Q5:Q6"/>
    <mergeCell ref="AA4:AA6"/>
    <mergeCell ref="R5:R6"/>
    <mergeCell ref="S5:S6"/>
    <mergeCell ref="T5:U5"/>
    <mergeCell ref="V5:V6"/>
    <mergeCell ref="W5:W6"/>
    <mergeCell ref="K1:L1"/>
    <mergeCell ref="A2:M2"/>
    <mergeCell ref="K3:L3"/>
    <mergeCell ref="A4:A6"/>
    <mergeCell ref="B4:B6"/>
    <mergeCell ref="C4:L4"/>
    <mergeCell ref="M4:M6"/>
    <mergeCell ref="K5:L6"/>
    <mergeCell ref="C5:C6"/>
    <mergeCell ref="E5:E6"/>
    <mergeCell ref="AA187:AA189"/>
    <mergeCell ref="L190:L192"/>
    <mergeCell ref="M190:M192"/>
    <mergeCell ref="Z190:Z192"/>
    <mergeCell ref="AA190:AA192"/>
    <mergeCell ref="L175:L177"/>
    <mergeCell ref="M175:M177"/>
    <mergeCell ref="Z175:Z177"/>
    <mergeCell ref="L187:L189"/>
    <mergeCell ref="M187:M189"/>
    <mergeCell ref="Z187:Z189"/>
    <mergeCell ref="L181:L183"/>
    <mergeCell ref="A8:M8"/>
    <mergeCell ref="O8:AA8"/>
    <mergeCell ref="A28:M28"/>
    <mergeCell ref="O28:AA28"/>
    <mergeCell ref="AA205:AA207"/>
    <mergeCell ref="Z205:Z207"/>
    <mergeCell ref="M205:M207"/>
    <mergeCell ref="L205:L207"/>
    <mergeCell ref="AA208:AA210"/>
    <mergeCell ref="Z208:Z210"/>
    <mergeCell ref="M208:M210"/>
    <mergeCell ref="L208:L210"/>
    <mergeCell ref="A171:M171"/>
    <mergeCell ref="O171:AA171"/>
    <mergeCell ref="L172:L174"/>
    <mergeCell ref="M172:M174"/>
    <mergeCell ref="Z172:Z174"/>
    <mergeCell ref="AA172:AA174"/>
    <mergeCell ref="L178:L180"/>
    <mergeCell ref="M178:M180"/>
    <mergeCell ref="Z178:Z180"/>
    <mergeCell ref="AA178:AA180"/>
    <mergeCell ref="O4:O6"/>
    <mergeCell ref="P4:P6"/>
    <mergeCell ref="Q4:Z4"/>
    <mergeCell ref="AA175:AA177"/>
    <mergeCell ref="L199:L201"/>
    <mergeCell ref="M199:M201"/>
    <mergeCell ref="Z199:Z201"/>
    <mergeCell ref="AA199:AA201"/>
    <mergeCell ref="M181:M183"/>
    <mergeCell ref="Z181:Z183"/>
    <mergeCell ref="AA181:AA183"/>
    <mergeCell ref="L184:L186"/>
    <mergeCell ref="M184:M186"/>
    <mergeCell ref="Z184:Z186"/>
    <mergeCell ref="AA184:AA186"/>
    <mergeCell ref="L196:L198"/>
    <mergeCell ref="M196:M198"/>
    <mergeCell ref="Z196:Z198"/>
    <mergeCell ref="AA196:AA198"/>
    <mergeCell ref="L193:L195"/>
    <mergeCell ref="M193:M195"/>
    <mergeCell ref="Z193:Z195"/>
    <mergeCell ref="AA193:AA195"/>
    <mergeCell ref="L202:L204"/>
    <mergeCell ref="M202:M204"/>
    <mergeCell ref="Z202:Z204"/>
    <mergeCell ref="AA202:AA204"/>
    <mergeCell ref="L223:L225"/>
    <mergeCell ref="M223:M225"/>
    <mergeCell ref="Z223:Z225"/>
    <mergeCell ref="AA223:AA225"/>
    <mergeCell ref="L214:L216"/>
    <mergeCell ref="M214:M216"/>
    <mergeCell ref="Z214:Z216"/>
    <mergeCell ref="AA214:AA216"/>
    <mergeCell ref="L211:L213"/>
    <mergeCell ref="M211:M213"/>
    <mergeCell ref="Z211:Z213"/>
    <mergeCell ref="AA211:AA213"/>
    <mergeCell ref="L220:L222"/>
    <mergeCell ref="M220:M222"/>
    <mergeCell ref="Z220:Z222"/>
    <mergeCell ref="AA220:AA222"/>
    <mergeCell ref="L217:L219"/>
    <mergeCell ref="M217:M219"/>
    <mergeCell ref="Z217:Z219"/>
    <mergeCell ref="AA217:AA219"/>
    <mergeCell ref="L226:L228"/>
    <mergeCell ref="M226:M228"/>
    <mergeCell ref="Z226:Z228"/>
    <mergeCell ref="AA226:AA228"/>
    <mergeCell ref="L232:L234"/>
    <mergeCell ref="M232:M234"/>
    <mergeCell ref="Z232:Z234"/>
    <mergeCell ref="AA232:AA234"/>
    <mergeCell ref="L229:L231"/>
    <mergeCell ref="M229:M231"/>
    <mergeCell ref="Z229:Z231"/>
    <mergeCell ref="AA229:AA231"/>
    <mergeCell ref="L238:L240"/>
    <mergeCell ref="M238:M240"/>
    <mergeCell ref="Z238:Z240"/>
    <mergeCell ref="AA238:AA240"/>
    <mergeCell ref="L235:L237"/>
    <mergeCell ref="M235:M237"/>
    <mergeCell ref="Z235:Z237"/>
    <mergeCell ref="AA235:AA237"/>
    <mergeCell ref="L244:L246"/>
    <mergeCell ref="M244:M246"/>
    <mergeCell ref="Z244:Z246"/>
    <mergeCell ref="AA244:AA246"/>
    <mergeCell ref="L241:L243"/>
    <mergeCell ref="M241:M243"/>
    <mergeCell ref="Z241:Z243"/>
    <mergeCell ref="AA241:AA243"/>
    <mergeCell ref="L250:L252"/>
    <mergeCell ref="M250:M252"/>
    <mergeCell ref="Z250:Z252"/>
    <mergeCell ref="AA250:AA252"/>
    <mergeCell ref="L247:L249"/>
    <mergeCell ref="M247:M249"/>
    <mergeCell ref="Z247:Z249"/>
    <mergeCell ref="AA247:AA249"/>
    <mergeCell ref="L256:L258"/>
    <mergeCell ref="M256:M258"/>
    <mergeCell ref="Z256:Z258"/>
    <mergeCell ref="AA256:AA258"/>
    <mergeCell ref="L253:L255"/>
    <mergeCell ref="M253:M255"/>
    <mergeCell ref="Z253:Z255"/>
    <mergeCell ref="AA253:AA255"/>
    <mergeCell ref="L259:L261"/>
    <mergeCell ref="M259:M261"/>
    <mergeCell ref="Z259:Z261"/>
    <mergeCell ref="AA259:AA261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2010-12-03T13:31:27Z</dcterms:modified>
  <cp:category/>
  <cp:version/>
  <cp:contentType/>
  <cp:contentStatus/>
</cp:coreProperties>
</file>