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tabRatio="664" activeTab="0"/>
  </bookViews>
  <sheets>
    <sheet name="Костромаэнерго" sheetId="1" r:id="rId1"/>
  </sheets>
  <definedNames>
    <definedName name="_xlnm.Print_Area" localSheetId="0">'Костромаэнерго'!$A$1:$M$239</definedName>
  </definedNames>
  <calcPr fullCalcOnLoad="1"/>
</workbook>
</file>

<file path=xl/sharedStrings.xml><?xml version="1.0" encoding="utf-8"?>
<sst xmlns="http://schemas.openxmlformats.org/spreadsheetml/2006/main" count="417" uniqueCount="221">
  <si>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</si>
  <si>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</si>
  <si>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</si>
  <si>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25+25</t>
  </si>
  <si>
    <t>МВА</t>
  </si>
  <si>
    <t>1 сутки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</si>
  <si>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</si>
  <si>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</si>
  <si>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</si>
  <si>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</si>
  <si>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>дефицит</t>
  </si>
  <si>
    <t>профицит</t>
  </si>
  <si>
    <t>№п/п</t>
  </si>
  <si>
    <t xml:space="preserve">Ном. Мощность СН, МВА </t>
  </si>
  <si>
    <t>40+40</t>
  </si>
  <si>
    <t>Примечание</t>
  </si>
  <si>
    <t>Дефицит/профицит  ЦП, МВА</t>
  </si>
  <si>
    <t>Однотрансформаторные ПС</t>
  </si>
  <si>
    <t>Сандогора
35/6 кВ</t>
  </si>
  <si>
    <t>Гридино 
 35/10 кВ</t>
  </si>
  <si>
    <t>Новинки
35/10 кВ</t>
  </si>
  <si>
    <t>Прискоково 
35/10кВ</t>
  </si>
  <si>
    <t>Григорцево 
110/10 кВ</t>
  </si>
  <si>
    <t>Клементьево 
110/10 кВ</t>
  </si>
  <si>
    <t>Рудино
35/10 кВ</t>
  </si>
  <si>
    <t>Стоянково
35/10 кВ</t>
  </si>
  <si>
    <t>Адищево
35/10 кВ</t>
  </si>
  <si>
    <t>Столбово 
110/10 кВ</t>
  </si>
  <si>
    <t>Раслово 
35/10 кВ</t>
  </si>
  <si>
    <t>Андреевское 
35/10 кВ</t>
  </si>
  <si>
    <t>Попадьино 
35/10 кВ</t>
  </si>
  <si>
    <t>Елегино 
110/10 кВ</t>
  </si>
  <si>
    <t>Кренёво
35/10 кВ</t>
  </si>
  <si>
    <t>Семеновское 
35/10 кВ</t>
  </si>
  <si>
    <t>Химик 
35/10 кВ</t>
  </si>
  <si>
    <t>Н. Берёзовец 
35/10 кВ</t>
  </si>
  <si>
    <t>Степаново 
35/10 кВ</t>
  </si>
  <si>
    <t>Горбачево
35/10 кВ</t>
  </si>
  <si>
    <t>Калинино 
35/10 кВ</t>
  </si>
  <si>
    <t>Куземино  
35/10 кВ</t>
  </si>
  <si>
    <t>Совега 
35/10 кВ</t>
  </si>
  <si>
    <t>Луковцино 
110/10 кВ</t>
  </si>
  <si>
    <t>Фёдоровское 
110/10 кВ</t>
  </si>
  <si>
    <t>Панкратово 
35/10 кВ</t>
  </si>
  <si>
    <t>Петровское 
35/10 кВ</t>
  </si>
  <si>
    <t>Котельниково 
35/10 кВ</t>
  </si>
  <si>
    <t>Легитово 
35/10 кВ</t>
  </si>
  <si>
    <t>Слобода 
35/10 кВ</t>
  </si>
  <si>
    <t>Завражье 
35/10 кВ</t>
  </si>
  <si>
    <t>Окулово 
 35/10 кВ</t>
  </si>
  <si>
    <t>Чернышево 
35/10 кВ</t>
  </si>
  <si>
    <t>Яковлево 
110/35/10 кВ</t>
  </si>
  <si>
    <t>Ном. Мощность НН, МВА</t>
  </si>
  <si>
    <t>Черменино 
35/10 кВ</t>
  </si>
  <si>
    <t>Нежитино 
35/10 кВ</t>
  </si>
  <si>
    <t>Николо-Макарово 
35/10 кВ</t>
  </si>
  <si>
    <t>Гусево 
110/10 кВ</t>
  </si>
  <si>
    <t>Медведица
35/10 кВ</t>
  </si>
  <si>
    <t>Новинское
110/10 кВ</t>
  </si>
  <si>
    <t>Филино
35/10 кВ</t>
  </si>
  <si>
    <t>Дьяконово 
110/10 кВ</t>
  </si>
  <si>
    <t>Октябрьская 
110/10 кВ</t>
  </si>
  <si>
    <t>Кужбал
35/10 кВ</t>
  </si>
  <si>
    <t>Николо-Полома
 110/10 кВ</t>
  </si>
  <si>
    <t>Никола 
110/35/10 кВ</t>
  </si>
  <si>
    <t>Заветлужье
 35/10 кВ</t>
  </si>
  <si>
    <t>Талица 
35/10 кВ</t>
  </si>
  <si>
    <t>Хорошая
35/10 кВ</t>
  </si>
  <si>
    <t>Забегаево
35/10 кВ</t>
  </si>
  <si>
    <t>Ильинское 
35/10 кВ</t>
  </si>
  <si>
    <t>Луптюг 
35/10 кВ</t>
  </si>
  <si>
    <t>Соловецкое  
35/10 кВ</t>
  </si>
  <si>
    <t>Гудково 
110/10 кВ</t>
  </si>
  <si>
    <t>Шортюг 
110/10 кВ</t>
  </si>
  <si>
    <t>Якшанга  
110/10 кВ</t>
  </si>
  <si>
    <t>Катунино 
35/10 кВ</t>
  </si>
  <si>
    <t>Конёво 
35/10 кВ</t>
  </si>
  <si>
    <t>Шекшема 
110/10 кВ</t>
  </si>
  <si>
    <t>Головино 
35/10 кВ</t>
  </si>
  <si>
    <t>Пищёвка 
 35/10 кВ</t>
  </si>
  <si>
    <t>Двух- и более трансформаторные ПС</t>
  </si>
  <si>
    <t>Василёво 
110/35/10 кВ</t>
  </si>
  <si>
    <t>10+10</t>
  </si>
  <si>
    <t>Калинки 
110/35/10/6 кВ</t>
  </si>
  <si>
    <t>10+10+1,6</t>
  </si>
  <si>
    <t>Апраксино  
35/10 кВ</t>
  </si>
  <si>
    <t>2,5+2,5</t>
  </si>
  <si>
    <t>Борщино 
35/10 кВ</t>
  </si>
  <si>
    <t>4+4</t>
  </si>
  <si>
    <t>Горьковская 
35/10 кВ</t>
  </si>
  <si>
    <t>1,6+1,6</t>
  </si>
  <si>
    <t>Ильинское
35/10 кВ</t>
  </si>
  <si>
    <t>Кузнецово
35/10 кВ</t>
  </si>
  <si>
    <t>Кузьмищи  
35/10 кВ</t>
  </si>
  <si>
    <t>Минское  
35/10 кВ</t>
  </si>
  <si>
    <t>Мисково 
 35/6 кВ</t>
  </si>
  <si>
    <t>1,8+1,8</t>
  </si>
  <si>
    <t>Никольское 
35/6 кВ</t>
  </si>
  <si>
    <t>Саметь
35/6 кВ</t>
  </si>
  <si>
    <t>1,6+4</t>
  </si>
  <si>
    <t>Сухоногово 
35/10 кВ</t>
  </si>
  <si>
    <t>3,2+4</t>
  </si>
  <si>
    <t>Сущево 
35/10 кВ</t>
  </si>
  <si>
    <t>ЭМЗ 
 35/6 кВ</t>
  </si>
  <si>
    <t>1+1</t>
  </si>
  <si>
    <t>Красное 
110/35/10 кВ</t>
  </si>
  <si>
    <t>16+16</t>
  </si>
  <si>
    <t>Исаево  
35/10 кВ</t>
  </si>
  <si>
    <t>Чапаево
 35/10 кВ</t>
  </si>
  <si>
    <t>Чернево  
35/10 кВ</t>
  </si>
  <si>
    <t xml:space="preserve">25+25 </t>
  </si>
  <si>
    <t>Нерехта-1 
 110/10 кВ</t>
  </si>
  <si>
    <t>Нерехта-2 
110/10/6 кВ</t>
  </si>
  <si>
    <t>5,6+10</t>
  </si>
  <si>
    <t>Владычное  
35/10 кВ</t>
  </si>
  <si>
    <t>Татарское
35/10 кВ</t>
  </si>
  <si>
    <t>Александрово 
110/35/10 кВ</t>
  </si>
  <si>
    <t>6,3+6,3</t>
  </si>
  <si>
    <t>Красная Поляна 
110/35/10 кВ</t>
  </si>
  <si>
    <t>Игодово 
35/10 кВ</t>
  </si>
  <si>
    <t>Клеванцово 
 35/10 кВ</t>
  </si>
  <si>
    <t>Островское  
 35/10 кВ</t>
  </si>
  <si>
    <t>Судиславль 
110/10 кВ</t>
  </si>
  <si>
    <t>Воронье 
35/10 кВ</t>
  </si>
  <si>
    <t>Сусанино 
110/35/10 кВ</t>
  </si>
  <si>
    <t>Калининская
 35/10 кВ</t>
  </si>
  <si>
    <t>Аэропорт 
110/35/6 кВ</t>
  </si>
  <si>
    <t>Восточная-2 
110/35/10 кВ</t>
  </si>
  <si>
    <t>10+16</t>
  </si>
  <si>
    <t>Южная 
110/35/10 кВ</t>
  </si>
  <si>
    <t>Кострома-1 
110/6 кВ</t>
  </si>
  <si>
    <t xml:space="preserve"> Северная 
110/6 кВ</t>
  </si>
  <si>
    <t>20+25</t>
  </si>
  <si>
    <t xml:space="preserve">Строммашина
110/6 кВ </t>
  </si>
  <si>
    <t>Центральная 
110/10/6 кВ</t>
  </si>
  <si>
    <t>Байдарка 
 35/6 кВ</t>
  </si>
  <si>
    <t>Волжская 
35/6 кВ</t>
  </si>
  <si>
    <t>Восточная-1 
 35/6 кВ</t>
  </si>
  <si>
    <t>10+10+6,3</t>
  </si>
  <si>
    <t>Караваево 
35/10 кВ</t>
  </si>
  <si>
    <t>Коркино 
 35/10 кВ</t>
  </si>
  <si>
    <t>КПД  
110/35/10 кВ</t>
  </si>
  <si>
    <t>СУ ГРЭС 
110/35/6 кВ</t>
  </si>
  <si>
    <t>Сидоровское  
35/6 кВ</t>
  </si>
  <si>
    <t>2,5+4</t>
  </si>
  <si>
    <t>Буй (р) 
110/35/10 кВ</t>
  </si>
  <si>
    <t>4+10</t>
  </si>
  <si>
    <t>Буй (с/х)
110/10 кВ</t>
  </si>
  <si>
    <t>Западная 
 110/10 кВ</t>
  </si>
  <si>
    <t>Дор
35/10 кВ</t>
  </si>
  <si>
    <t>Дьяконово 
35/10 кВ</t>
  </si>
  <si>
    <t>Ликурга
35/10 кВ</t>
  </si>
  <si>
    <t>1,8+1,6</t>
  </si>
  <si>
    <t>Шушкодом  
35/10 кВ</t>
  </si>
  <si>
    <t>Новая 
110/35/10 кВ</t>
  </si>
  <si>
    <t>Орехово
 110/35/10 кВ</t>
  </si>
  <si>
    <t>Лопарево  
 110/10 кВ</t>
  </si>
  <si>
    <t>Кабаново  
35/10 кВ</t>
  </si>
  <si>
    <t>Левково 
35/10 кВ</t>
  </si>
  <si>
    <t xml:space="preserve">Пронино 
 35/10 кВ </t>
  </si>
  <si>
    <t>4+2,5</t>
  </si>
  <si>
    <t>Толтуново 
35/10 кВ</t>
  </si>
  <si>
    <t>Солигалич
 110/35/10 кВ</t>
  </si>
  <si>
    <t>Починок  
35/10 кВ</t>
  </si>
  <si>
    <t>1,6+2,5</t>
  </si>
  <si>
    <t>Чухлома 
110/35/10 кВ</t>
  </si>
  <si>
    <t>Судай  
35/10 кВ</t>
  </si>
  <si>
    <t>Антропово (р) 
110/35/10 кВ</t>
  </si>
  <si>
    <t>6,3+16</t>
  </si>
  <si>
    <t>Палкино  
35/10 кВ</t>
  </si>
  <si>
    <t>Словинка 
35/10 кВ</t>
  </si>
  <si>
    <t>Кадый 
110/35/10 кВ</t>
  </si>
  <si>
    <t>Екатеринкино
 35/10 кВ</t>
  </si>
  <si>
    <t>Ильинское 
110/35/10 кВ</t>
  </si>
  <si>
    <t>Кологрив 
 35/10 кВ</t>
  </si>
  <si>
    <t>Овсянниково 
35/10 кВ</t>
  </si>
  <si>
    <t>Макарьев-1 
110/35/10 кВ</t>
  </si>
  <si>
    <t>Горчуха  
35/10 кВ</t>
  </si>
  <si>
    <t>Макарьев-2 
35/10 кВ</t>
  </si>
  <si>
    <t>Тимошино 
35/10 кВ</t>
  </si>
  <si>
    <t>Унжа 
 35/10 кВ</t>
  </si>
  <si>
    <t>1+1,6</t>
  </si>
  <si>
    <t>Якимово
35/10 кВ</t>
  </si>
  <si>
    <t>Сосновка 
35/10 кВ</t>
  </si>
  <si>
    <t>2,5+1,6</t>
  </si>
  <si>
    <t>Георгиевское 
35/10 кВ</t>
  </si>
  <si>
    <t>Нея 
110/35/27,5/10 кВ</t>
  </si>
  <si>
    <t>40+40+6,3</t>
  </si>
  <si>
    <t>Вожерово  
 35/10 кВ</t>
  </si>
  <si>
    <t>Матвеево 
 35/10 кВ</t>
  </si>
  <si>
    <t>1,8+4</t>
  </si>
  <si>
    <t>Парфеньево
 35/10 кВ</t>
  </si>
  <si>
    <t>Вохма 
110/35/10 кВ</t>
  </si>
  <si>
    <t>Лапшино  
35/10 кВ</t>
  </si>
  <si>
    <t>Спасс
35/10 кВ</t>
  </si>
  <si>
    <t>Боговарово  
35/10 кВ</t>
  </si>
  <si>
    <t>Павино 
110/35/10 кВ</t>
  </si>
  <si>
    <t>10+6,3</t>
  </si>
  <si>
    <t>Леденгская  
35/10 кВ</t>
  </si>
  <si>
    <t>Пыщуг 
 110/35/10 кВ</t>
  </si>
  <si>
    <t>Рождественское 
110/35/10 кВ</t>
  </si>
  <si>
    <t>10+4</t>
  </si>
  <si>
    <t>Одоевское  
35/10 кВ</t>
  </si>
  <si>
    <t>Шарья (р) 
110/35/6 кВ</t>
  </si>
  <si>
    <t>Промузел 
110/6/6 кВ</t>
  </si>
  <si>
    <t>Кривячка  
 35/10 кВ</t>
  </si>
  <si>
    <t>1,6+1</t>
  </si>
  <si>
    <t>Николо-Шанга 
35/10 кВ</t>
  </si>
  <si>
    <t>Центральная 
 35/6 кВ</t>
  </si>
  <si>
    <t>Итого по Костромаэнерго</t>
  </si>
  <si>
    <t>6,3+8</t>
  </si>
  <si>
    <t xml:space="preserve"> </t>
  </si>
  <si>
    <t>ПТФ
 35/10 кВ</t>
  </si>
  <si>
    <t>Допустимая нагрузка расчётная в режиме N-1, МВА</t>
  </si>
  <si>
    <t xml:space="preserve">Ограничивающие факторы,
 МВА </t>
  </si>
  <si>
    <t xml:space="preserve"> Пропускная способность, МВА</t>
  </si>
  <si>
    <t>открыт</t>
  </si>
  <si>
    <t>Давыдовская
110/10 кВ</t>
  </si>
  <si>
    <t>Кострома-3 
110/35/6 кВ</t>
  </si>
  <si>
    <t xml:space="preserve">Нерехта-1
110/35/6 кВ </t>
  </si>
  <si>
    <t>БХЗ 
110/6/10 кВ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</si>
</sst>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</numFmts>
  <fonts count="23"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Times New Roman"/>
      <family val="1"/>
    </font>
    <font>
      <i/>
      <sz val="8"/>
      <color indexed="10"/>
      <name val="Times New Roman"/>
      <family val="1"/>
    </font>
    <font>
      <b/>
      <i/>
      <sz val="8"/>
      <name val="Times New Roman"/>
      <family val="1"/>
    </font>
    <font>
      <i/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/>
      <bottom style="medium"/>
    </border>
    <border>
      <left/>
      <right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wrapText="1"/>
    </xf>
    <xf numFmtId="0" fontId="0" fillId="1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4" borderId="0" xfId="0" applyFill="1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20" fillId="1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2" fontId="21" fillId="0" borderId="12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22" fillId="1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2" fontId="19" fillId="24" borderId="17" xfId="53" applyNumberFormat="1" applyFont="1" applyFill="1" applyBorder="1" applyAlignment="1" applyProtection="1">
      <alignment horizontal="center" vertical="center"/>
      <protection/>
    </xf>
    <xf numFmtId="0" fontId="19" fillId="0" borderId="17" xfId="0" applyFont="1" applyFill="1" applyBorder="1" applyAlignment="1">
      <alignment horizontal="center" vertical="center" wrapText="1"/>
    </xf>
    <xf numFmtId="2" fontId="19" fillId="0" borderId="17" xfId="0" applyNumberFormat="1" applyFont="1" applyFill="1" applyBorder="1" applyAlignment="1">
      <alignment horizontal="center" vertical="center" wrapText="1"/>
    </xf>
    <xf numFmtId="2" fontId="19" fillId="24" borderId="10" xfId="0" applyNumberFormat="1" applyFont="1" applyFill="1" applyBorder="1" applyAlignment="1">
      <alignment horizontal="center" vertical="center" wrapText="1"/>
    </xf>
    <xf numFmtId="2" fontId="19" fillId="0" borderId="21" xfId="0" applyNumberFormat="1" applyFont="1" applyFill="1" applyBorder="1" applyAlignment="1">
      <alignment horizontal="center" vertical="center" wrapText="1"/>
    </xf>
    <xf numFmtId="2" fontId="19" fillId="0" borderId="17" xfId="54" applyNumberFormat="1" applyFont="1" applyFill="1" applyBorder="1" applyAlignment="1" applyProtection="1">
      <alignment horizontal="center" vertical="center"/>
      <protection/>
    </xf>
    <xf numFmtId="2" fontId="19" fillId="0" borderId="22" xfId="0" applyNumberFormat="1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2" fontId="19" fillId="24" borderId="10" xfId="53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>
      <alignment horizontal="center" vertical="center" wrapText="1"/>
    </xf>
    <xf numFmtId="2" fontId="19" fillId="0" borderId="25" xfId="0" applyNumberFormat="1" applyFont="1" applyFill="1" applyBorder="1" applyAlignment="1">
      <alignment horizontal="center" vertical="center" wrapText="1"/>
    </xf>
    <xf numFmtId="2" fontId="19" fillId="0" borderId="25" xfId="54" applyNumberFormat="1" applyFont="1" applyFill="1" applyBorder="1" applyAlignment="1" applyProtection="1">
      <alignment horizontal="center" vertical="center"/>
      <protection/>
    </xf>
    <xf numFmtId="2" fontId="19" fillId="0" borderId="26" xfId="0" applyNumberFormat="1" applyFont="1" applyFill="1" applyBorder="1" applyAlignment="1">
      <alignment horizontal="center" vertical="center" wrapText="1"/>
    </xf>
    <xf numFmtId="2" fontId="19" fillId="0" borderId="27" xfId="0" applyNumberFormat="1" applyFont="1" applyFill="1" applyBorder="1" applyAlignment="1">
      <alignment horizontal="center" vertical="center" wrapText="1"/>
    </xf>
    <xf numFmtId="2" fontId="19" fillId="0" borderId="10" xfId="54" applyNumberFormat="1" applyFont="1" applyFill="1" applyBorder="1" applyAlignment="1" applyProtection="1">
      <alignment horizontal="center" vertical="center"/>
      <protection/>
    </xf>
    <xf numFmtId="0" fontId="19" fillId="0" borderId="23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2" fontId="19" fillId="0" borderId="10" xfId="53" applyNumberFormat="1" applyFont="1" applyFill="1" applyBorder="1" applyAlignment="1" applyProtection="1">
      <alignment horizontal="center" vertical="center"/>
      <protection/>
    </xf>
    <xf numFmtId="2" fontId="19" fillId="0" borderId="14" xfId="54" applyNumberFormat="1" applyFont="1" applyFill="1" applyBorder="1" applyAlignment="1" applyProtection="1">
      <alignment horizontal="center" vertical="center"/>
      <protection/>
    </xf>
    <xf numFmtId="2" fontId="19" fillId="0" borderId="28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Fill="1" applyBorder="1" applyAlignment="1">
      <alignment horizontal="center" vertical="center" wrapText="1"/>
    </xf>
    <xf numFmtId="2" fontId="19" fillId="0" borderId="29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/>
    </xf>
    <xf numFmtId="2" fontId="19" fillId="0" borderId="10" xfId="58" applyNumberFormat="1" applyFont="1" applyFill="1" applyBorder="1" applyAlignment="1" applyProtection="1">
      <alignment horizontal="center" vertical="center"/>
      <protection/>
    </xf>
    <xf numFmtId="2" fontId="19" fillId="0" borderId="29" xfId="0" applyNumberFormat="1" applyFont="1" applyFill="1" applyBorder="1" applyAlignment="1">
      <alignment horizontal="center" vertical="center" wrapText="1"/>
    </xf>
    <xf numFmtId="2" fontId="19" fillId="0" borderId="30" xfId="0" applyNumberFormat="1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NumberFormat="1" applyFont="1" applyFill="1" applyBorder="1" applyAlignment="1" applyProtection="1">
      <alignment horizontal="center" vertical="center" wrapText="1"/>
      <protection/>
    </xf>
    <xf numFmtId="0" fontId="19" fillId="0" borderId="27" xfId="0" applyNumberFormat="1" applyFont="1" applyFill="1" applyBorder="1" applyAlignment="1" applyProtection="1">
      <alignment horizontal="center" vertical="center"/>
      <protection/>
    </xf>
    <xf numFmtId="2" fontId="19" fillId="24" borderId="27" xfId="53" applyNumberFormat="1" applyFont="1" applyFill="1" applyBorder="1" applyAlignment="1" applyProtection="1">
      <alignment horizontal="center" vertical="center"/>
      <protection/>
    </xf>
    <xf numFmtId="2" fontId="19" fillId="0" borderId="12" xfId="0" applyNumberFormat="1" applyFont="1" applyFill="1" applyBorder="1" applyAlignment="1">
      <alignment horizontal="center" vertical="center" wrapText="1"/>
    </xf>
    <xf numFmtId="0" fontId="19" fillId="0" borderId="16" xfId="55" applyNumberFormat="1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>
      <alignment horizontal="center" vertical="center"/>
    </xf>
    <xf numFmtId="0" fontId="19" fillId="0" borderId="17" xfId="56" applyNumberFormat="1" applyFont="1" applyFill="1" applyBorder="1" applyAlignment="1" applyProtection="1">
      <alignment horizontal="center" vertical="center"/>
      <protection/>
    </xf>
    <xf numFmtId="2" fontId="19" fillId="24" borderId="17" xfId="57" applyNumberFormat="1" applyFont="1" applyFill="1" applyBorder="1" applyAlignment="1" applyProtection="1">
      <alignment horizontal="center" vertical="center"/>
      <protection/>
    </xf>
    <xf numFmtId="2" fontId="19" fillId="24" borderId="17" xfId="0" applyNumberFormat="1" applyFont="1" applyFill="1" applyBorder="1" applyAlignment="1">
      <alignment horizontal="center" vertical="center" wrapText="1"/>
    </xf>
    <xf numFmtId="2" fontId="19" fillId="0" borderId="17" xfId="58" applyNumberFormat="1" applyFont="1" applyFill="1" applyBorder="1" applyAlignment="1" applyProtection="1">
      <alignment horizontal="center" vertical="center"/>
      <protection/>
    </xf>
    <xf numFmtId="0" fontId="19" fillId="0" borderId="24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19" fillId="0" borderId="10" xfId="56" applyNumberFormat="1" applyFont="1" applyFill="1" applyBorder="1" applyAlignment="1" applyProtection="1">
      <alignment horizontal="center" vertical="center"/>
      <protection/>
    </xf>
    <xf numFmtId="2" fontId="19" fillId="24" borderId="10" xfId="57" applyNumberFormat="1" applyFont="1" applyFill="1" applyBorder="1" applyAlignment="1" applyProtection="1">
      <alignment horizontal="center" vertical="center"/>
      <protection/>
    </xf>
    <xf numFmtId="0" fontId="19" fillId="0" borderId="24" xfId="55" applyNumberFormat="1" applyFont="1" applyFill="1" applyBorder="1" applyAlignment="1" applyProtection="1">
      <alignment horizontal="center" vertical="center" wrapText="1"/>
      <protection/>
    </xf>
    <xf numFmtId="2" fontId="19" fillId="24" borderId="14" xfId="57" applyNumberFormat="1" applyFont="1" applyFill="1" applyBorder="1" applyAlignment="1" applyProtection="1">
      <alignment horizontal="center" vertical="center"/>
      <protection/>
    </xf>
    <xf numFmtId="2" fontId="19" fillId="0" borderId="10" xfId="52" applyNumberFormat="1" applyFont="1" applyFill="1" applyBorder="1" applyAlignment="1" applyProtection="1">
      <alignment horizontal="center" vertical="center"/>
      <protection/>
    </xf>
    <xf numFmtId="2" fontId="19" fillId="0" borderId="10" xfId="57" applyNumberFormat="1" applyFont="1" applyFill="1" applyBorder="1" applyAlignment="1" applyProtection="1">
      <alignment horizontal="center" vertical="center"/>
      <protection/>
    </xf>
    <xf numFmtId="0" fontId="22" fillId="0" borderId="34" xfId="0" applyFont="1" applyBorder="1" applyAlignment="1">
      <alignment horizontal="center" wrapText="1"/>
    </xf>
    <xf numFmtId="0" fontId="22" fillId="0" borderId="34" xfId="0" applyFont="1" applyBorder="1" applyAlignment="1">
      <alignment horizontal="center" vertical="center" wrapText="1"/>
    </xf>
    <xf numFmtId="2" fontId="19" fillId="0" borderId="27" xfId="54" applyNumberFormat="1" applyFont="1" applyFill="1" applyBorder="1" applyAlignment="1" applyProtection="1">
      <alignment horizontal="center" vertical="center"/>
      <protection/>
    </xf>
    <xf numFmtId="2" fontId="19" fillId="0" borderId="25" xfId="54" applyNumberFormat="1" applyFont="1" applyFill="1" applyBorder="1" applyAlignment="1" applyProtection="1">
      <alignment horizontal="center" vertical="center"/>
      <protection/>
    </xf>
    <xf numFmtId="2" fontId="19" fillId="0" borderId="14" xfId="54" applyNumberFormat="1" applyFont="1" applyFill="1" applyBorder="1" applyAlignment="1" applyProtection="1">
      <alignment horizontal="center" vertical="center"/>
      <protection/>
    </xf>
    <xf numFmtId="2" fontId="19" fillId="0" borderId="26" xfId="0" applyNumberFormat="1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2" fontId="19" fillId="0" borderId="27" xfId="52" applyNumberFormat="1" applyFont="1" applyFill="1" applyBorder="1" applyAlignment="1" applyProtection="1">
      <alignment horizontal="center" vertical="center"/>
      <protection/>
    </xf>
    <xf numFmtId="0" fontId="19" fillId="0" borderId="27" xfId="55" applyNumberFormat="1" applyFont="1" applyFill="1" applyBorder="1" applyAlignment="1" applyProtection="1">
      <alignment horizont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19" fillId="0" borderId="10" xfId="56" applyNumberFormat="1" applyFont="1" applyFill="1" applyBorder="1" applyAlignment="1" applyProtection="1">
      <alignment horizontal="center" vertical="center" wrapText="1"/>
      <protection/>
    </xf>
    <xf numFmtId="2" fontId="19" fillId="0" borderId="10" xfId="58" applyNumberFormat="1" applyFont="1" applyFill="1" applyBorder="1" applyAlignment="1" applyProtection="1">
      <alignment horizontal="center" vertical="center" wrapText="1"/>
      <protection/>
    </xf>
    <xf numFmtId="2" fontId="19" fillId="0" borderId="10" xfId="57" applyNumberFormat="1" applyFont="1" applyFill="1" applyBorder="1" applyAlignment="1" applyProtection="1">
      <alignment horizontal="center" vertical="center" wrapText="1"/>
      <protection/>
    </xf>
    <xf numFmtId="0" fontId="19" fillId="0" borderId="10" xfId="55" applyNumberFormat="1" applyFont="1" applyFill="1" applyBorder="1" applyAlignment="1" applyProtection="1">
      <alignment horizontal="center" vertical="center" wrapText="1"/>
      <protection/>
    </xf>
    <xf numFmtId="2" fontId="19" fillId="24" borderId="10" xfId="57" applyNumberFormat="1" applyFont="1" applyFill="1" applyBorder="1" applyAlignment="1" applyProtection="1">
      <alignment horizontal="center" vertical="center" wrapText="1"/>
      <protection/>
    </xf>
    <xf numFmtId="2" fontId="19" fillId="0" borderId="10" xfId="52" applyNumberFormat="1" applyFont="1" applyFill="1" applyBorder="1" applyAlignment="1" applyProtection="1">
      <alignment horizontal="center" vertical="center" wrapText="1"/>
      <protection/>
    </xf>
    <xf numFmtId="2" fontId="22" fillId="0" borderId="34" xfId="0" applyNumberFormat="1" applyFont="1" applyBorder="1" applyAlignment="1">
      <alignment horizontal="center" vertical="center" wrapText="1"/>
    </xf>
    <xf numFmtId="0" fontId="19" fillId="10" borderId="24" xfId="55" applyNumberFormat="1" applyFont="1" applyFill="1" applyBorder="1" applyAlignment="1" applyProtection="1">
      <alignment horizontal="center" vertical="center" wrapText="1"/>
      <protection/>
    </xf>
    <xf numFmtId="0" fontId="22" fillId="10" borderId="10" xfId="0" applyFont="1" applyFill="1" applyBorder="1" applyAlignment="1">
      <alignment horizontal="center" vertical="center"/>
    </xf>
    <xf numFmtId="0" fontId="19" fillId="10" borderId="10" xfId="56" applyNumberFormat="1" applyFont="1" applyFill="1" applyBorder="1" applyAlignment="1" applyProtection="1">
      <alignment horizontal="center" vertical="center"/>
      <protection/>
    </xf>
    <xf numFmtId="2" fontId="19" fillId="10" borderId="14" xfId="57" applyNumberFormat="1" applyFont="1" applyFill="1" applyBorder="1" applyAlignment="1" applyProtection="1">
      <alignment horizontal="center" vertical="center"/>
      <protection/>
    </xf>
    <xf numFmtId="0" fontId="19" fillId="10" borderId="10" xfId="0" applyFont="1" applyFill="1" applyBorder="1" applyAlignment="1">
      <alignment horizontal="center" vertical="center" wrapText="1"/>
    </xf>
    <xf numFmtId="2" fontId="19" fillId="10" borderId="27" xfId="0" applyNumberFormat="1" applyFont="1" applyFill="1" applyBorder="1" applyAlignment="1">
      <alignment horizontal="center" vertical="center" wrapText="1"/>
    </xf>
    <xf numFmtId="2" fontId="19" fillId="10" borderId="10" xfId="0" applyNumberFormat="1" applyFont="1" applyFill="1" applyBorder="1" applyAlignment="1">
      <alignment horizontal="center" vertical="center" wrapText="1"/>
    </xf>
    <xf numFmtId="2" fontId="19" fillId="10" borderId="10" xfId="58" applyNumberFormat="1" applyFont="1" applyFill="1" applyBorder="1" applyAlignment="1" applyProtection="1">
      <alignment horizontal="center" vertical="center"/>
      <protection/>
    </xf>
    <xf numFmtId="2" fontId="19" fillId="10" borderId="26" xfId="0" applyNumberFormat="1" applyFont="1" applyFill="1" applyBorder="1" applyAlignment="1">
      <alignment horizontal="center" vertical="center" wrapText="1"/>
    </xf>
    <xf numFmtId="0" fontId="19" fillId="10" borderId="24" xfId="0" applyFont="1" applyFill="1" applyBorder="1" applyAlignment="1">
      <alignment horizontal="center"/>
    </xf>
    <xf numFmtId="2" fontId="19" fillId="10" borderId="10" xfId="57" applyNumberFormat="1" applyFont="1" applyFill="1" applyBorder="1" applyAlignment="1" applyProtection="1">
      <alignment horizontal="center" vertical="center"/>
      <protection/>
    </xf>
    <xf numFmtId="0" fontId="19" fillId="0" borderId="31" xfId="0" applyFont="1" applyFill="1" applyBorder="1" applyAlignment="1">
      <alignment horizontal="center" vertical="center" wrapText="1"/>
    </xf>
    <xf numFmtId="0" fontId="19" fillId="10" borderId="23" xfId="0" applyFont="1" applyFill="1" applyBorder="1" applyAlignment="1">
      <alignment horizontal="center" vertical="center" wrapText="1"/>
    </xf>
    <xf numFmtId="0" fontId="22" fillId="10" borderId="34" xfId="0" applyFont="1" applyFill="1" applyBorder="1" applyAlignment="1">
      <alignment horizontal="center" vertical="center" wrapText="1"/>
    </xf>
    <xf numFmtId="2" fontId="19" fillId="10" borderId="25" xfId="0" applyNumberFormat="1" applyFont="1" applyFill="1" applyBorder="1" applyAlignment="1">
      <alignment horizontal="center" vertical="center" wrapText="1"/>
    </xf>
    <xf numFmtId="2" fontId="19" fillId="10" borderId="10" xfId="52" applyNumberFormat="1" applyFont="1" applyFill="1" applyBorder="1" applyAlignment="1" applyProtection="1">
      <alignment horizontal="center" vertical="center"/>
      <protection/>
    </xf>
    <xf numFmtId="0" fontId="22" fillId="0" borderId="10" xfId="0" applyFont="1" applyBorder="1" applyAlignment="1">
      <alignment horizontal="center" vertical="center"/>
    </xf>
    <xf numFmtId="2" fontId="19" fillId="0" borderId="14" xfId="57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/>
    </xf>
    <xf numFmtId="0" fontId="19" fillId="0" borderId="10" xfId="0" applyFont="1" applyBorder="1" applyAlignment="1">
      <alignment/>
    </xf>
    <xf numFmtId="2" fontId="20" fillId="0" borderId="0" xfId="0" applyNumberFormat="1" applyFont="1" applyFill="1" applyBorder="1" applyAlignment="1">
      <alignment horizontal="center"/>
    </xf>
    <xf numFmtId="0" fontId="22" fillId="0" borderId="28" xfId="0" applyFont="1" applyBorder="1" applyAlignment="1">
      <alignment/>
    </xf>
    <xf numFmtId="0" fontId="19" fillId="0" borderId="12" xfId="0" applyFont="1" applyBorder="1" applyAlignment="1">
      <alignment/>
    </xf>
    <xf numFmtId="0" fontId="22" fillId="0" borderId="35" xfId="0" applyFont="1" applyBorder="1" applyAlignment="1">
      <alignment/>
    </xf>
    <xf numFmtId="0" fontId="22" fillId="24" borderId="27" xfId="0" applyFont="1" applyFill="1" applyBorder="1" applyAlignment="1">
      <alignment horizontal="center" vertical="center" wrapText="1"/>
    </xf>
    <xf numFmtId="0" fontId="22" fillId="24" borderId="36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2" fontId="19" fillId="0" borderId="10" xfId="52" applyNumberFormat="1" applyFont="1" applyFill="1" applyBorder="1" applyAlignment="1" applyProtection="1">
      <alignment horizontal="center" vertical="center"/>
      <protection/>
    </xf>
    <xf numFmtId="0" fontId="21" fillId="0" borderId="45" xfId="0" applyFont="1" applyFill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2" fontId="19" fillId="0" borderId="21" xfId="52" applyNumberFormat="1" applyFont="1" applyFill="1" applyBorder="1" applyAlignment="1" applyProtection="1">
      <alignment horizontal="center" vertical="center"/>
      <protection/>
    </xf>
    <xf numFmtId="2" fontId="19" fillId="0" borderId="25" xfId="52" applyNumberFormat="1" applyFont="1" applyFill="1" applyBorder="1" applyAlignment="1" applyProtection="1">
      <alignment horizontal="center" vertical="center"/>
      <protection/>
    </xf>
    <xf numFmtId="2" fontId="19" fillId="0" borderId="22" xfId="0" applyNumberFormat="1" applyFont="1" applyFill="1" applyBorder="1" applyAlignment="1">
      <alignment horizontal="center" vertical="center" wrapText="1"/>
    </xf>
    <xf numFmtId="2" fontId="19" fillId="0" borderId="27" xfId="52" applyNumberFormat="1" applyFont="1" applyFill="1" applyBorder="1" applyAlignment="1" applyProtection="1">
      <alignment horizontal="center" vertical="center"/>
      <protection/>
    </xf>
    <xf numFmtId="2" fontId="19" fillId="0" borderId="14" xfId="52" applyNumberFormat="1" applyFont="1" applyFill="1" applyBorder="1" applyAlignment="1" applyProtection="1">
      <alignment horizontal="center" vertical="center"/>
      <protection/>
    </xf>
    <xf numFmtId="2" fontId="19" fillId="0" borderId="27" xfId="52" applyNumberFormat="1" applyFont="1" applyFill="1" applyBorder="1" applyAlignment="1" applyProtection="1">
      <alignment horizontal="center" vertical="center" wrapText="1"/>
      <protection/>
    </xf>
    <xf numFmtId="2" fontId="19" fillId="0" borderId="25" xfId="52" applyNumberFormat="1" applyFont="1" applyFill="1" applyBorder="1" applyAlignment="1" applyProtection="1">
      <alignment horizontal="center" vertical="center" wrapText="1"/>
      <protection/>
    </xf>
    <xf numFmtId="2" fontId="22" fillId="0" borderId="14" xfId="0" applyNumberFormat="1" applyFont="1" applyFill="1" applyBorder="1" applyAlignment="1">
      <alignment horizontal="center" vertical="center" wrapText="1"/>
    </xf>
    <xf numFmtId="0" fontId="19" fillId="10" borderId="11" xfId="0" applyFont="1" applyFill="1" applyBorder="1" applyAlignment="1">
      <alignment horizontal="center" vertical="center" wrapText="1"/>
    </xf>
    <xf numFmtId="0" fontId="19" fillId="10" borderId="39" xfId="0" applyFont="1" applyFill="1" applyBorder="1" applyAlignment="1">
      <alignment horizontal="center" vertical="center" wrapText="1"/>
    </xf>
    <xf numFmtId="0" fontId="19" fillId="10" borderId="31" xfId="0" applyFont="1" applyFill="1" applyBorder="1" applyAlignment="1">
      <alignment horizontal="center" vertical="center" wrapText="1"/>
    </xf>
    <xf numFmtId="2" fontId="19" fillId="10" borderId="27" xfId="52" applyNumberFormat="1" applyFont="1" applyFill="1" applyBorder="1" applyAlignment="1" applyProtection="1">
      <alignment horizontal="center" vertical="center"/>
      <protection/>
    </xf>
    <xf numFmtId="2" fontId="19" fillId="10" borderId="25" xfId="52" applyNumberFormat="1" applyFont="1" applyFill="1" applyBorder="1" applyAlignment="1" applyProtection="1">
      <alignment horizontal="center" vertical="center"/>
      <protection/>
    </xf>
    <xf numFmtId="2" fontId="19" fillId="10" borderId="14" xfId="52" applyNumberFormat="1" applyFont="1" applyFill="1" applyBorder="1" applyAlignment="1" applyProtection="1">
      <alignment horizontal="center" vertical="center"/>
      <protection/>
    </xf>
    <xf numFmtId="2" fontId="19" fillId="10" borderId="26" xfId="0" applyNumberFormat="1" applyFont="1" applyFill="1" applyBorder="1" applyAlignment="1">
      <alignment horizontal="center" vertical="center" wrapText="1"/>
    </xf>
    <xf numFmtId="2" fontId="19" fillId="10" borderId="29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3" xfId="53"/>
    <cellStyle name="Обычный 4" xfId="54"/>
    <cellStyle name="Обычный 5" xfId="55"/>
    <cellStyle name="Обычный 7" xfId="56"/>
    <cellStyle name="Обычный 8" xfId="57"/>
    <cellStyle name="Обычный 9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9"/>
  <sheetViews>
    <sheetView tabSelected="1" view="pageBreakPreview" zoomScale="90" zoomScaleNormal="90" zoomScaleSheetLayoutView="90" zoomScalePageLayoutView="0" workbookViewId="0" topLeftCell="A1">
      <pane ySplit="4" topLeftCell="BM5" activePane="bottomLeft" state="frozen"/>
      <selection pane="topLeft" activeCell="A1" sqref="A1"/>
      <selection pane="bottomLeft" activeCell="G220" sqref="G220"/>
    </sheetView>
  </sheetViews>
  <sheetFormatPr defaultColWidth="9.140625" defaultRowHeight="15"/>
  <cols>
    <col min="1" max="1" width="6.00390625" style="0" customWidth="1"/>
    <col min="2" max="2" width="21.57421875" style="0" customWidth="1"/>
    <col min="3" max="3" width="18.00390625" style="0" customWidth="1"/>
    <col min="4" max="4" width="13.28125" style="1" customWidth="1"/>
    <col min="5" max="5" width="15.421875" style="1" customWidth="1"/>
    <col min="6" max="6" width="10.8515625" style="0" customWidth="1"/>
    <col min="7" max="7" width="10.57421875" style="0" customWidth="1"/>
    <col min="8" max="8" width="15.8515625" style="1" customWidth="1"/>
    <col min="9" max="9" width="17.7109375" style="0" customWidth="1"/>
    <col min="10" max="10" width="12.57421875" style="0" customWidth="1"/>
    <col min="11" max="11" width="12.421875" style="2" customWidth="1"/>
    <col min="12" max="12" width="12.57421875" style="0" customWidth="1"/>
    <col min="13" max="13" width="1.57421875" style="4" customWidth="1"/>
  </cols>
  <sheetData>
    <row r="1" spans="1:13" s="23" customFormat="1" ht="15" customHeight="1">
      <c r="A1" s="144" t="s">
        <v>12</v>
      </c>
      <c r="B1" s="147" t="s">
        <v>0</v>
      </c>
      <c r="C1" s="148" t="s">
        <v>1</v>
      </c>
      <c r="D1" s="149"/>
      <c r="E1" s="149"/>
      <c r="F1" s="149"/>
      <c r="G1" s="149"/>
      <c r="H1" s="149"/>
      <c r="I1" s="149"/>
      <c r="J1" s="149"/>
      <c r="K1" s="150"/>
      <c r="L1" s="151" t="s">
        <v>15</v>
      </c>
      <c r="M1" s="22"/>
    </row>
    <row r="2" spans="1:13" s="23" customFormat="1" ht="136.5" customHeight="1">
      <c r="A2" s="145"/>
      <c r="B2" s="135"/>
      <c r="C2" s="135" t="s">
        <v>8</v>
      </c>
      <c r="D2" s="129" t="s">
        <v>9</v>
      </c>
      <c r="E2" s="135" t="s">
        <v>7</v>
      </c>
      <c r="F2" s="154"/>
      <c r="G2" s="135" t="s">
        <v>2</v>
      </c>
      <c r="H2" s="137" t="s">
        <v>214</v>
      </c>
      <c r="I2" s="131" t="s">
        <v>213</v>
      </c>
      <c r="J2" s="133" t="s">
        <v>215</v>
      </c>
      <c r="K2" s="131" t="s">
        <v>16</v>
      </c>
      <c r="L2" s="152"/>
      <c r="M2" s="22"/>
    </row>
    <row r="3" spans="1:13" s="23" customFormat="1" ht="60" customHeight="1" thickBot="1">
      <c r="A3" s="146"/>
      <c r="B3" s="136"/>
      <c r="C3" s="136"/>
      <c r="D3" s="130"/>
      <c r="E3" s="25" t="s">
        <v>4</v>
      </c>
      <c r="F3" s="24" t="s">
        <v>6</v>
      </c>
      <c r="G3" s="136"/>
      <c r="H3" s="138"/>
      <c r="I3" s="132"/>
      <c r="J3" s="134"/>
      <c r="K3" s="132"/>
      <c r="L3" s="153"/>
      <c r="M3" s="22"/>
    </row>
    <row r="4" spans="1:13" s="23" customFormat="1" ht="15" customHeight="1" thickBot="1">
      <c r="A4" s="26">
        <v>1</v>
      </c>
      <c r="B4" s="26">
        <v>2</v>
      </c>
      <c r="C4" s="26">
        <v>3</v>
      </c>
      <c r="D4" s="27">
        <v>4</v>
      </c>
      <c r="E4" s="27">
        <v>5</v>
      </c>
      <c r="F4" s="26">
        <v>6</v>
      </c>
      <c r="G4" s="26">
        <v>7</v>
      </c>
      <c r="H4" s="27">
        <v>8</v>
      </c>
      <c r="I4" s="26">
        <v>9</v>
      </c>
      <c r="J4" s="26">
        <v>10</v>
      </c>
      <c r="K4" s="28">
        <v>11</v>
      </c>
      <c r="L4" s="29">
        <v>12</v>
      </c>
      <c r="M4" s="22"/>
    </row>
    <row r="5" spans="1:13" s="11" customFormat="1" ht="16.5" customHeight="1" thickBot="1">
      <c r="A5" s="33" t="s">
        <v>17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21"/>
      <c r="M5" s="10"/>
    </row>
    <row r="6" spans="1:13" s="11" customFormat="1" ht="22.5">
      <c r="A6" s="30">
        <v>1</v>
      </c>
      <c r="B6" s="31" t="s">
        <v>18</v>
      </c>
      <c r="C6" s="32">
        <v>1</v>
      </c>
      <c r="D6" s="35">
        <v>0.47</v>
      </c>
      <c r="E6" s="36">
        <v>0.55</v>
      </c>
      <c r="F6" s="37">
        <v>120</v>
      </c>
      <c r="G6" s="38">
        <f>E6</f>
        <v>0.55</v>
      </c>
      <c r="H6" s="39">
        <v>0</v>
      </c>
      <c r="I6" s="40">
        <f>G6-H6</f>
        <v>0.55</v>
      </c>
      <c r="J6" s="38">
        <f>I6-D6</f>
        <v>0.08000000000000007</v>
      </c>
      <c r="K6" s="41">
        <f>J6</f>
        <v>0.08000000000000007</v>
      </c>
      <c r="L6" s="42" t="str">
        <f aca="true" t="shared" si="0" ref="L6:L38">IF(K6&lt;0,"закрыт","открыт")</f>
        <v>открыт</v>
      </c>
      <c r="M6" s="10"/>
    </row>
    <row r="7" spans="1:13" s="11" customFormat="1" ht="22.5">
      <c r="A7" s="43">
        <v>2</v>
      </c>
      <c r="B7" s="44" t="s">
        <v>19</v>
      </c>
      <c r="C7" s="45">
        <v>1.8</v>
      </c>
      <c r="D7" s="35">
        <v>0.73</v>
      </c>
      <c r="E7" s="46">
        <v>1.2</v>
      </c>
      <c r="F7" s="47">
        <v>120</v>
      </c>
      <c r="G7" s="48">
        <f aca="true" t="shared" si="1" ref="G7:G69">E7</f>
        <v>1.2</v>
      </c>
      <c r="H7" s="39">
        <v>0</v>
      </c>
      <c r="I7" s="9">
        <f aca="true" t="shared" si="2" ref="I7:I69">G7-H7</f>
        <v>1.2</v>
      </c>
      <c r="J7" s="48">
        <f aca="true" t="shared" si="3" ref="J7:J69">I7-D7</f>
        <v>0.47</v>
      </c>
      <c r="K7" s="49">
        <f aca="true" t="shared" si="4" ref="K7:K38">J7</f>
        <v>0.47</v>
      </c>
      <c r="L7" s="50" t="str">
        <f t="shared" si="0"/>
        <v>открыт</v>
      </c>
      <c r="M7" s="10"/>
    </row>
    <row r="8" spans="1:13" s="11" customFormat="1" ht="22.5">
      <c r="A8" s="43">
        <v>3</v>
      </c>
      <c r="B8" s="44" t="s">
        <v>20</v>
      </c>
      <c r="C8" s="45">
        <v>1.8</v>
      </c>
      <c r="D8" s="35">
        <v>0.13</v>
      </c>
      <c r="E8" s="46">
        <v>1.44</v>
      </c>
      <c r="F8" s="47">
        <v>120</v>
      </c>
      <c r="G8" s="51">
        <f t="shared" si="1"/>
        <v>1.44</v>
      </c>
      <c r="H8" s="39">
        <v>0</v>
      </c>
      <c r="I8" s="9">
        <f t="shared" si="2"/>
        <v>1.44</v>
      </c>
      <c r="J8" s="9">
        <f t="shared" si="3"/>
        <v>1.31</v>
      </c>
      <c r="K8" s="52">
        <f t="shared" si="4"/>
        <v>1.31</v>
      </c>
      <c r="L8" s="50" t="str">
        <f t="shared" si="0"/>
        <v>открыт</v>
      </c>
      <c r="M8" s="10"/>
    </row>
    <row r="9" spans="1:13" s="11" customFormat="1" ht="22.5">
      <c r="A9" s="53">
        <v>4</v>
      </c>
      <c r="B9" s="44" t="s">
        <v>21</v>
      </c>
      <c r="C9" s="45">
        <v>2.5</v>
      </c>
      <c r="D9" s="54">
        <v>1.5</v>
      </c>
      <c r="E9" s="55">
        <v>1.5</v>
      </c>
      <c r="F9" s="47">
        <v>120</v>
      </c>
      <c r="G9" s="9">
        <f>E9</f>
        <v>1.5</v>
      </c>
      <c r="H9" s="9">
        <v>0</v>
      </c>
      <c r="I9" s="9">
        <f t="shared" si="2"/>
        <v>1.5</v>
      </c>
      <c r="J9" s="9">
        <f t="shared" si="3"/>
        <v>0</v>
      </c>
      <c r="K9" s="49">
        <f t="shared" si="4"/>
        <v>0</v>
      </c>
      <c r="L9" s="50" t="str">
        <f t="shared" si="0"/>
        <v>открыт</v>
      </c>
      <c r="M9" s="10"/>
    </row>
    <row r="10" spans="1:13" s="11" customFormat="1" ht="22.5">
      <c r="A10" s="43">
        <v>5</v>
      </c>
      <c r="B10" s="44" t="s">
        <v>22</v>
      </c>
      <c r="C10" s="45">
        <v>2.5</v>
      </c>
      <c r="D10" s="35">
        <v>0.25</v>
      </c>
      <c r="E10" s="46">
        <v>1.5</v>
      </c>
      <c r="F10" s="47">
        <v>120</v>
      </c>
      <c r="G10" s="48">
        <f t="shared" si="1"/>
        <v>1.5</v>
      </c>
      <c r="H10" s="39">
        <v>0</v>
      </c>
      <c r="I10" s="48">
        <f t="shared" si="2"/>
        <v>1.5</v>
      </c>
      <c r="J10" s="9">
        <f t="shared" si="3"/>
        <v>1.25</v>
      </c>
      <c r="K10" s="52">
        <f t="shared" si="4"/>
        <v>1.25</v>
      </c>
      <c r="L10" s="50" t="str">
        <f t="shared" si="0"/>
        <v>открыт</v>
      </c>
      <c r="M10" s="10"/>
    </row>
    <row r="11" spans="1:13" s="11" customFormat="1" ht="22.5">
      <c r="A11" s="43">
        <v>6</v>
      </c>
      <c r="B11" s="44" t="s">
        <v>23</v>
      </c>
      <c r="C11" s="45">
        <v>6.3</v>
      </c>
      <c r="D11" s="35">
        <v>0.38</v>
      </c>
      <c r="E11" s="46">
        <v>3.7</v>
      </c>
      <c r="F11" s="47">
        <v>120</v>
      </c>
      <c r="G11" s="51">
        <f t="shared" si="1"/>
        <v>3.7</v>
      </c>
      <c r="H11" s="39">
        <v>0</v>
      </c>
      <c r="I11" s="9">
        <f t="shared" si="2"/>
        <v>3.7</v>
      </c>
      <c r="J11" s="9">
        <f t="shared" si="3"/>
        <v>3.3200000000000003</v>
      </c>
      <c r="K11" s="56">
        <f t="shared" si="4"/>
        <v>3.3200000000000003</v>
      </c>
      <c r="L11" s="57" t="str">
        <f t="shared" si="0"/>
        <v>открыт</v>
      </c>
      <c r="M11" s="10"/>
    </row>
    <row r="12" spans="1:13" s="11" customFormat="1" ht="22.5">
      <c r="A12" s="43">
        <v>7</v>
      </c>
      <c r="B12" s="44" t="s">
        <v>24</v>
      </c>
      <c r="C12" s="45">
        <v>2.5</v>
      </c>
      <c r="D12" s="35">
        <v>0.25</v>
      </c>
      <c r="E12" s="46">
        <v>1.5</v>
      </c>
      <c r="F12" s="47">
        <v>120</v>
      </c>
      <c r="G12" s="51">
        <f t="shared" si="1"/>
        <v>1.5</v>
      </c>
      <c r="H12" s="39">
        <v>0</v>
      </c>
      <c r="I12" s="58">
        <f t="shared" si="2"/>
        <v>1.5</v>
      </c>
      <c r="J12" s="9">
        <f t="shared" si="3"/>
        <v>1.25</v>
      </c>
      <c r="K12" s="49">
        <f t="shared" si="4"/>
        <v>1.25</v>
      </c>
      <c r="L12" s="59" t="str">
        <f t="shared" si="0"/>
        <v>открыт</v>
      </c>
      <c r="M12" s="10"/>
    </row>
    <row r="13" spans="1:13" s="11" customFormat="1" ht="22.5">
      <c r="A13" s="43">
        <v>8</v>
      </c>
      <c r="B13" s="44" t="s">
        <v>25</v>
      </c>
      <c r="C13" s="45">
        <v>1.6</v>
      </c>
      <c r="D13" s="35">
        <v>0.14</v>
      </c>
      <c r="E13" s="46">
        <v>0.72</v>
      </c>
      <c r="F13" s="47">
        <v>120</v>
      </c>
      <c r="G13" s="51">
        <f t="shared" si="1"/>
        <v>0.72</v>
      </c>
      <c r="H13" s="39">
        <v>0</v>
      </c>
      <c r="I13" s="48">
        <f t="shared" si="2"/>
        <v>0.72</v>
      </c>
      <c r="J13" s="9">
        <f t="shared" si="3"/>
        <v>0.58</v>
      </c>
      <c r="K13" s="52">
        <f t="shared" si="4"/>
        <v>0.58</v>
      </c>
      <c r="L13" s="50" t="str">
        <f t="shared" si="0"/>
        <v>открыт</v>
      </c>
      <c r="M13" s="10"/>
    </row>
    <row r="14" spans="1:13" s="11" customFormat="1" ht="22.5">
      <c r="A14" s="43">
        <v>9</v>
      </c>
      <c r="B14" s="44" t="s">
        <v>26</v>
      </c>
      <c r="C14" s="45">
        <v>4</v>
      </c>
      <c r="D14" s="35">
        <v>1.35</v>
      </c>
      <c r="E14" s="46">
        <v>2.6</v>
      </c>
      <c r="F14" s="47">
        <v>120</v>
      </c>
      <c r="G14" s="51">
        <f t="shared" si="1"/>
        <v>2.6</v>
      </c>
      <c r="H14" s="39">
        <v>0</v>
      </c>
      <c r="I14" s="9">
        <f t="shared" si="2"/>
        <v>2.6</v>
      </c>
      <c r="J14" s="9">
        <f t="shared" si="3"/>
        <v>1.25</v>
      </c>
      <c r="K14" s="52">
        <f t="shared" si="4"/>
        <v>1.25</v>
      </c>
      <c r="L14" s="57" t="str">
        <f t="shared" si="0"/>
        <v>открыт</v>
      </c>
      <c r="M14" s="10"/>
    </row>
    <row r="15" spans="1:13" s="11" customFormat="1" ht="22.5">
      <c r="A15" s="43">
        <v>10</v>
      </c>
      <c r="B15" s="44" t="s">
        <v>27</v>
      </c>
      <c r="C15" s="45">
        <v>10</v>
      </c>
      <c r="D15" s="35">
        <v>0.27</v>
      </c>
      <c r="E15" s="46">
        <v>4.6</v>
      </c>
      <c r="F15" s="47">
        <v>120</v>
      </c>
      <c r="G15" s="51">
        <f t="shared" si="1"/>
        <v>4.6</v>
      </c>
      <c r="H15" s="39">
        <v>0</v>
      </c>
      <c r="I15" s="9">
        <f t="shared" si="2"/>
        <v>4.6</v>
      </c>
      <c r="J15" s="9">
        <f t="shared" si="3"/>
        <v>4.33</v>
      </c>
      <c r="K15" s="52">
        <f t="shared" si="4"/>
        <v>4.33</v>
      </c>
      <c r="L15" s="59" t="str">
        <f t="shared" si="0"/>
        <v>открыт</v>
      </c>
      <c r="M15" s="10"/>
    </row>
    <row r="16" spans="1:13" s="11" customFormat="1" ht="22.5">
      <c r="A16" s="43">
        <v>11</v>
      </c>
      <c r="B16" s="44" t="s">
        <v>28</v>
      </c>
      <c r="C16" s="45">
        <v>2.5</v>
      </c>
      <c r="D16" s="35">
        <v>0.54</v>
      </c>
      <c r="E16" s="46">
        <v>1.38</v>
      </c>
      <c r="F16" s="47">
        <v>120</v>
      </c>
      <c r="G16" s="9">
        <f t="shared" si="1"/>
        <v>1.38</v>
      </c>
      <c r="H16" s="39">
        <v>0</v>
      </c>
      <c r="I16" s="9">
        <f t="shared" si="2"/>
        <v>1.38</v>
      </c>
      <c r="J16" s="9">
        <f t="shared" si="3"/>
        <v>0.8399999999999999</v>
      </c>
      <c r="K16" s="49">
        <f t="shared" si="4"/>
        <v>0.8399999999999999</v>
      </c>
      <c r="L16" s="50" t="str">
        <f t="shared" si="0"/>
        <v>открыт</v>
      </c>
      <c r="M16" s="10"/>
    </row>
    <row r="17" spans="1:13" s="11" customFormat="1" ht="22.5">
      <c r="A17" s="43">
        <v>12</v>
      </c>
      <c r="B17" s="44" t="s">
        <v>29</v>
      </c>
      <c r="C17" s="45">
        <v>1.6</v>
      </c>
      <c r="D17" s="35">
        <v>0.18</v>
      </c>
      <c r="E17" s="46">
        <v>0.93</v>
      </c>
      <c r="F17" s="47">
        <v>120</v>
      </c>
      <c r="G17" s="9">
        <f t="shared" si="1"/>
        <v>0.93</v>
      </c>
      <c r="H17" s="39">
        <v>0</v>
      </c>
      <c r="I17" s="9">
        <f t="shared" si="2"/>
        <v>0.93</v>
      </c>
      <c r="J17" s="9">
        <f t="shared" si="3"/>
        <v>0.75</v>
      </c>
      <c r="K17" s="52">
        <f t="shared" si="4"/>
        <v>0.75</v>
      </c>
      <c r="L17" s="57" t="str">
        <f t="shared" si="0"/>
        <v>открыт</v>
      </c>
      <c r="M17" s="10"/>
    </row>
    <row r="18" spans="1:13" s="11" customFormat="1" ht="22.5">
      <c r="A18" s="43">
        <v>13</v>
      </c>
      <c r="B18" s="44" t="s">
        <v>30</v>
      </c>
      <c r="C18" s="45">
        <v>1.6</v>
      </c>
      <c r="D18" s="35">
        <v>0.22</v>
      </c>
      <c r="E18" s="46">
        <v>0.88</v>
      </c>
      <c r="F18" s="47">
        <v>120</v>
      </c>
      <c r="G18" s="48">
        <f t="shared" si="1"/>
        <v>0.88</v>
      </c>
      <c r="H18" s="39">
        <v>0</v>
      </c>
      <c r="I18" s="9">
        <f t="shared" si="2"/>
        <v>0.88</v>
      </c>
      <c r="J18" s="9">
        <f t="shared" si="3"/>
        <v>0.66</v>
      </c>
      <c r="K18" s="52">
        <f t="shared" si="4"/>
        <v>0.66</v>
      </c>
      <c r="L18" s="59" t="str">
        <f t="shared" si="0"/>
        <v>открыт</v>
      </c>
      <c r="M18" s="10"/>
    </row>
    <row r="19" spans="1:13" s="11" customFormat="1" ht="22.5">
      <c r="A19" s="43">
        <v>14</v>
      </c>
      <c r="B19" s="44" t="s">
        <v>31</v>
      </c>
      <c r="C19" s="45">
        <v>2.5</v>
      </c>
      <c r="D19" s="35">
        <v>0.13</v>
      </c>
      <c r="E19" s="46">
        <v>0.98</v>
      </c>
      <c r="F19" s="47">
        <v>120</v>
      </c>
      <c r="G19" s="51">
        <f t="shared" si="1"/>
        <v>0.98</v>
      </c>
      <c r="H19" s="39">
        <v>0</v>
      </c>
      <c r="I19" s="48">
        <f t="shared" si="2"/>
        <v>0.98</v>
      </c>
      <c r="J19" s="9">
        <f t="shared" si="3"/>
        <v>0.85</v>
      </c>
      <c r="K19" s="52">
        <f t="shared" si="4"/>
        <v>0.85</v>
      </c>
      <c r="L19" s="57" t="str">
        <f t="shared" si="0"/>
        <v>открыт</v>
      </c>
      <c r="M19" s="10"/>
    </row>
    <row r="20" spans="1:13" s="11" customFormat="1" ht="22.5">
      <c r="A20" s="43">
        <v>15</v>
      </c>
      <c r="B20" s="44" t="s">
        <v>32</v>
      </c>
      <c r="C20" s="45">
        <v>2.5</v>
      </c>
      <c r="D20" s="35">
        <v>0.47</v>
      </c>
      <c r="E20" s="46">
        <v>2.5</v>
      </c>
      <c r="F20" s="47" t="s">
        <v>5</v>
      </c>
      <c r="G20" s="51">
        <f t="shared" si="1"/>
        <v>2.5</v>
      </c>
      <c r="H20" s="39">
        <v>0</v>
      </c>
      <c r="I20" s="9">
        <f t="shared" si="2"/>
        <v>2.5</v>
      </c>
      <c r="J20" s="9">
        <f t="shared" si="3"/>
        <v>2.0300000000000002</v>
      </c>
      <c r="K20" s="52">
        <f t="shared" si="4"/>
        <v>2.0300000000000002</v>
      </c>
      <c r="L20" s="59" t="str">
        <f t="shared" si="0"/>
        <v>открыт</v>
      </c>
      <c r="M20" s="10"/>
    </row>
    <row r="21" spans="1:13" s="11" customFormat="1" ht="22.5">
      <c r="A21" s="43">
        <v>16</v>
      </c>
      <c r="B21" s="44" t="s">
        <v>33</v>
      </c>
      <c r="C21" s="45">
        <v>1.6</v>
      </c>
      <c r="D21" s="35">
        <v>0.09</v>
      </c>
      <c r="E21" s="46">
        <v>1.6</v>
      </c>
      <c r="F21" s="47" t="s">
        <v>5</v>
      </c>
      <c r="G21" s="9">
        <f t="shared" si="1"/>
        <v>1.6</v>
      </c>
      <c r="H21" s="39">
        <v>0</v>
      </c>
      <c r="I21" s="9">
        <f t="shared" si="2"/>
        <v>1.6</v>
      </c>
      <c r="J21" s="9">
        <f t="shared" si="3"/>
        <v>1.51</v>
      </c>
      <c r="K21" s="52">
        <f t="shared" si="4"/>
        <v>1.51</v>
      </c>
      <c r="L21" s="57" t="str">
        <f t="shared" si="0"/>
        <v>открыт</v>
      </c>
      <c r="M21" s="10"/>
    </row>
    <row r="22" spans="1:13" s="11" customFormat="1" ht="22.5">
      <c r="A22" s="43">
        <v>17</v>
      </c>
      <c r="B22" s="44" t="s">
        <v>34</v>
      </c>
      <c r="C22" s="45">
        <v>3.2</v>
      </c>
      <c r="D22" s="35">
        <v>0.1</v>
      </c>
      <c r="E22" s="46">
        <v>1.44</v>
      </c>
      <c r="F22" s="47">
        <v>120</v>
      </c>
      <c r="G22" s="48">
        <f t="shared" si="1"/>
        <v>1.44</v>
      </c>
      <c r="H22" s="39">
        <v>0</v>
      </c>
      <c r="I22" s="9">
        <f t="shared" si="2"/>
        <v>1.44</v>
      </c>
      <c r="J22" s="9">
        <f t="shared" si="3"/>
        <v>1.3399999999999999</v>
      </c>
      <c r="K22" s="49">
        <f t="shared" si="4"/>
        <v>1.3399999999999999</v>
      </c>
      <c r="L22" s="59" t="str">
        <f t="shared" si="0"/>
        <v>открыт</v>
      </c>
      <c r="M22" s="10"/>
    </row>
    <row r="23" spans="1:13" s="11" customFormat="1" ht="22.5">
      <c r="A23" s="43">
        <v>18</v>
      </c>
      <c r="B23" s="44" t="s">
        <v>35</v>
      </c>
      <c r="C23" s="45">
        <v>2.5</v>
      </c>
      <c r="D23" s="35">
        <v>0.33</v>
      </c>
      <c r="E23" s="46">
        <v>0.43</v>
      </c>
      <c r="F23" s="47">
        <v>120</v>
      </c>
      <c r="G23" s="51">
        <f t="shared" si="1"/>
        <v>0.43</v>
      </c>
      <c r="H23" s="39">
        <v>0</v>
      </c>
      <c r="I23" s="9">
        <f t="shared" si="2"/>
        <v>0.43</v>
      </c>
      <c r="J23" s="9">
        <f t="shared" si="3"/>
        <v>0.09999999999999998</v>
      </c>
      <c r="K23" s="52">
        <f t="shared" si="4"/>
        <v>0.09999999999999998</v>
      </c>
      <c r="L23" s="50" t="str">
        <f t="shared" si="0"/>
        <v>открыт</v>
      </c>
      <c r="M23" s="10"/>
    </row>
    <row r="24" spans="1:13" s="11" customFormat="1" ht="22.5">
      <c r="A24" s="43">
        <v>19</v>
      </c>
      <c r="B24" s="44" t="s">
        <v>36</v>
      </c>
      <c r="C24" s="45">
        <v>4</v>
      </c>
      <c r="D24" s="35">
        <v>0.32</v>
      </c>
      <c r="E24" s="46">
        <v>2.32</v>
      </c>
      <c r="F24" s="47">
        <v>120</v>
      </c>
      <c r="G24" s="9">
        <f t="shared" si="1"/>
        <v>2.32</v>
      </c>
      <c r="H24" s="39">
        <v>0</v>
      </c>
      <c r="I24" s="58">
        <f t="shared" si="2"/>
        <v>2.32</v>
      </c>
      <c r="J24" s="9">
        <f t="shared" si="3"/>
        <v>1.9999999999999998</v>
      </c>
      <c r="K24" s="52">
        <f t="shared" si="4"/>
        <v>1.9999999999999998</v>
      </c>
      <c r="L24" s="50" t="str">
        <f t="shared" si="0"/>
        <v>открыт</v>
      </c>
      <c r="M24" s="10"/>
    </row>
    <row r="25" spans="1:13" s="11" customFormat="1" ht="22.5">
      <c r="A25" s="43">
        <v>20</v>
      </c>
      <c r="B25" s="44" t="s">
        <v>37</v>
      </c>
      <c r="C25" s="45">
        <v>1</v>
      </c>
      <c r="D25" s="35">
        <v>0.11</v>
      </c>
      <c r="E25" s="46">
        <v>0.78</v>
      </c>
      <c r="F25" s="47">
        <v>120</v>
      </c>
      <c r="G25" s="48">
        <f t="shared" si="1"/>
        <v>0.78</v>
      </c>
      <c r="H25" s="39">
        <v>0</v>
      </c>
      <c r="I25" s="48">
        <f t="shared" si="2"/>
        <v>0.78</v>
      </c>
      <c r="J25" s="9">
        <f t="shared" si="3"/>
        <v>0.67</v>
      </c>
      <c r="K25" s="52">
        <f t="shared" si="4"/>
        <v>0.67</v>
      </c>
      <c r="L25" s="50" t="str">
        <f t="shared" si="0"/>
        <v>открыт</v>
      </c>
      <c r="M25" s="10"/>
    </row>
    <row r="26" spans="1:13" s="11" customFormat="1" ht="22.5">
      <c r="A26" s="43">
        <v>21</v>
      </c>
      <c r="B26" s="44" t="s">
        <v>38</v>
      </c>
      <c r="C26" s="45">
        <v>1</v>
      </c>
      <c r="D26" s="35">
        <v>0.11</v>
      </c>
      <c r="E26" s="46">
        <v>0.56</v>
      </c>
      <c r="F26" s="47">
        <v>120</v>
      </c>
      <c r="G26" s="51">
        <f t="shared" si="1"/>
        <v>0.56</v>
      </c>
      <c r="H26" s="39">
        <v>0</v>
      </c>
      <c r="I26" s="9">
        <f t="shared" si="2"/>
        <v>0.56</v>
      </c>
      <c r="J26" s="9">
        <f t="shared" si="3"/>
        <v>0.45000000000000007</v>
      </c>
      <c r="K26" s="52">
        <f t="shared" si="4"/>
        <v>0.45000000000000007</v>
      </c>
      <c r="L26" s="57" t="str">
        <f t="shared" si="0"/>
        <v>открыт</v>
      </c>
      <c r="M26" s="10"/>
    </row>
    <row r="27" spans="1:13" s="11" customFormat="1" ht="22.5">
      <c r="A27" s="43">
        <v>22</v>
      </c>
      <c r="B27" s="44" t="s">
        <v>39</v>
      </c>
      <c r="C27" s="45">
        <v>1.6</v>
      </c>
      <c r="D27" s="35">
        <v>0.23</v>
      </c>
      <c r="E27" s="46">
        <v>1.6</v>
      </c>
      <c r="F27" s="47" t="s">
        <v>5</v>
      </c>
      <c r="G27" s="51">
        <f t="shared" si="1"/>
        <v>1.6</v>
      </c>
      <c r="H27" s="39">
        <v>0</v>
      </c>
      <c r="I27" s="48">
        <f t="shared" si="2"/>
        <v>1.6</v>
      </c>
      <c r="J27" s="9">
        <f t="shared" si="3"/>
        <v>1.37</v>
      </c>
      <c r="K27" s="56">
        <f t="shared" si="4"/>
        <v>1.37</v>
      </c>
      <c r="L27" s="59" t="str">
        <f t="shared" si="0"/>
        <v>открыт</v>
      </c>
      <c r="M27" s="10"/>
    </row>
    <row r="28" spans="1:13" s="11" customFormat="1" ht="22.5">
      <c r="A28" s="43">
        <v>23</v>
      </c>
      <c r="B28" s="44" t="s">
        <v>40</v>
      </c>
      <c r="C28" s="45">
        <v>1</v>
      </c>
      <c r="D28" s="35">
        <v>0.09</v>
      </c>
      <c r="E28" s="46">
        <v>0.65</v>
      </c>
      <c r="F28" s="47">
        <v>120</v>
      </c>
      <c r="G28" s="51">
        <f t="shared" si="1"/>
        <v>0.65</v>
      </c>
      <c r="H28" s="39">
        <v>0</v>
      </c>
      <c r="I28" s="9">
        <f t="shared" si="2"/>
        <v>0.65</v>
      </c>
      <c r="J28" s="9">
        <f t="shared" si="3"/>
        <v>0.56</v>
      </c>
      <c r="K28" s="49">
        <f t="shared" si="4"/>
        <v>0.56</v>
      </c>
      <c r="L28" s="57" t="str">
        <f t="shared" si="0"/>
        <v>открыт</v>
      </c>
      <c r="M28" s="10"/>
    </row>
    <row r="29" spans="1:13" s="11" customFormat="1" ht="22.5">
      <c r="A29" s="43">
        <v>24</v>
      </c>
      <c r="B29" s="44" t="s">
        <v>41</v>
      </c>
      <c r="C29" s="45">
        <v>2.5</v>
      </c>
      <c r="D29" s="35">
        <v>0.19</v>
      </c>
      <c r="E29" s="46">
        <v>1.38</v>
      </c>
      <c r="F29" s="47">
        <v>120</v>
      </c>
      <c r="G29" s="51">
        <f t="shared" si="1"/>
        <v>1.38</v>
      </c>
      <c r="H29" s="39">
        <v>0</v>
      </c>
      <c r="I29" s="9">
        <f t="shared" si="2"/>
        <v>1.38</v>
      </c>
      <c r="J29" s="9">
        <f t="shared" si="3"/>
        <v>1.19</v>
      </c>
      <c r="K29" s="52">
        <f t="shared" si="4"/>
        <v>1.19</v>
      </c>
      <c r="L29" s="59" t="str">
        <f t="shared" si="0"/>
        <v>открыт</v>
      </c>
      <c r="M29" s="10"/>
    </row>
    <row r="30" spans="1:13" s="11" customFormat="1" ht="22.5">
      <c r="A30" s="43">
        <v>25</v>
      </c>
      <c r="B30" s="44" t="s">
        <v>42</v>
      </c>
      <c r="C30" s="45">
        <v>2.5</v>
      </c>
      <c r="D30" s="35">
        <v>0.15</v>
      </c>
      <c r="E30" s="46">
        <v>1.5</v>
      </c>
      <c r="F30" s="47">
        <v>120</v>
      </c>
      <c r="G30" s="51">
        <f t="shared" si="1"/>
        <v>1.5</v>
      </c>
      <c r="H30" s="39">
        <v>0</v>
      </c>
      <c r="I30" s="9">
        <f t="shared" si="2"/>
        <v>1.5</v>
      </c>
      <c r="J30" s="9">
        <f t="shared" si="3"/>
        <v>1.35</v>
      </c>
      <c r="K30" s="52">
        <f t="shared" si="4"/>
        <v>1.35</v>
      </c>
      <c r="L30" s="50" t="str">
        <f t="shared" si="0"/>
        <v>открыт</v>
      </c>
      <c r="M30" s="10"/>
    </row>
    <row r="31" spans="1:13" s="11" customFormat="1" ht="22.5">
      <c r="A31" s="43">
        <v>26</v>
      </c>
      <c r="B31" s="44" t="s">
        <v>43</v>
      </c>
      <c r="C31" s="45">
        <v>1</v>
      </c>
      <c r="D31" s="35">
        <v>0.06</v>
      </c>
      <c r="E31" s="46">
        <v>0.39</v>
      </c>
      <c r="F31" s="47">
        <v>120</v>
      </c>
      <c r="G31" s="51">
        <f t="shared" si="1"/>
        <v>0.39</v>
      </c>
      <c r="H31" s="39">
        <v>0</v>
      </c>
      <c r="I31" s="9">
        <f t="shared" si="2"/>
        <v>0.39</v>
      </c>
      <c r="J31" s="9">
        <f t="shared" si="3"/>
        <v>0.33</v>
      </c>
      <c r="K31" s="52">
        <f t="shared" si="4"/>
        <v>0.33</v>
      </c>
      <c r="L31" s="57" t="str">
        <f t="shared" si="0"/>
        <v>открыт</v>
      </c>
      <c r="M31" s="10"/>
    </row>
    <row r="32" spans="1:13" s="11" customFormat="1" ht="22.5">
      <c r="A32" s="43">
        <v>27</v>
      </c>
      <c r="B32" s="44" t="s">
        <v>44</v>
      </c>
      <c r="C32" s="45">
        <v>1.6</v>
      </c>
      <c r="D32" s="35">
        <v>0.32</v>
      </c>
      <c r="E32" s="46">
        <v>0.77</v>
      </c>
      <c r="F32" s="47">
        <v>120</v>
      </c>
      <c r="G32" s="51">
        <f t="shared" si="1"/>
        <v>0.77</v>
      </c>
      <c r="H32" s="39">
        <v>0</v>
      </c>
      <c r="I32" s="48">
        <f t="shared" si="2"/>
        <v>0.77</v>
      </c>
      <c r="J32" s="9">
        <f t="shared" si="3"/>
        <v>0.45</v>
      </c>
      <c r="K32" s="52">
        <f t="shared" si="4"/>
        <v>0.45</v>
      </c>
      <c r="L32" s="59" t="str">
        <f t="shared" si="0"/>
        <v>открыт</v>
      </c>
      <c r="M32" s="10"/>
    </row>
    <row r="33" spans="1:13" s="11" customFormat="1" ht="22.5">
      <c r="A33" s="43">
        <v>28</v>
      </c>
      <c r="B33" s="44" t="s">
        <v>45</v>
      </c>
      <c r="C33" s="45">
        <v>1</v>
      </c>
      <c r="D33" s="35">
        <v>0.11</v>
      </c>
      <c r="E33" s="46">
        <v>0.26</v>
      </c>
      <c r="F33" s="47">
        <v>120</v>
      </c>
      <c r="G33" s="51">
        <f t="shared" si="1"/>
        <v>0.26</v>
      </c>
      <c r="H33" s="39">
        <v>0</v>
      </c>
      <c r="I33" s="9">
        <f t="shared" si="2"/>
        <v>0.26</v>
      </c>
      <c r="J33" s="9">
        <f t="shared" si="3"/>
        <v>0.15000000000000002</v>
      </c>
      <c r="K33" s="52">
        <f t="shared" si="4"/>
        <v>0.15000000000000002</v>
      </c>
      <c r="L33" s="57" t="str">
        <f t="shared" si="0"/>
        <v>открыт</v>
      </c>
      <c r="M33" s="10"/>
    </row>
    <row r="34" spans="1:13" s="11" customFormat="1" ht="22.5">
      <c r="A34" s="43">
        <v>29</v>
      </c>
      <c r="B34" s="44" t="s">
        <v>46</v>
      </c>
      <c r="C34" s="45">
        <v>2.5</v>
      </c>
      <c r="D34" s="35">
        <v>0.31</v>
      </c>
      <c r="E34" s="46">
        <v>1.1</v>
      </c>
      <c r="F34" s="47">
        <v>120</v>
      </c>
      <c r="G34" s="51">
        <f t="shared" si="1"/>
        <v>1.1</v>
      </c>
      <c r="H34" s="39">
        <v>0</v>
      </c>
      <c r="I34" s="9">
        <f t="shared" si="2"/>
        <v>1.1</v>
      </c>
      <c r="J34" s="9">
        <f t="shared" si="3"/>
        <v>0.79</v>
      </c>
      <c r="K34" s="52">
        <f t="shared" si="4"/>
        <v>0.79</v>
      </c>
      <c r="L34" s="57" t="str">
        <f t="shared" si="0"/>
        <v>открыт</v>
      </c>
      <c r="M34" s="10"/>
    </row>
    <row r="35" spans="1:13" s="11" customFormat="1" ht="22.5">
      <c r="A35" s="43">
        <v>30</v>
      </c>
      <c r="B35" s="44" t="s">
        <v>47</v>
      </c>
      <c r="C35" s="45">
        <v>2.5</v>
      </c>
      <c r="D35" s="35">
        <v>0.05</v>
      </c>
      <c r="E35" s="46">
        <v>0.85</v>
      </c>
      <c r="F35" s="47">
        <v>120</v>
      </c>
      <c r="G35" s="9">
        <f t="shared" si="1"/>
        <v>0.85</v>
      </c>
      <c r="H35" s="39">
        <v>0</v>
      </c>
      <c r="I35" s="9">
        <f t="shared" si="2"/>
        <v>0.85</v>
      </c>
      <c r="J35" s="9">
        <f t="shared" si="3"/>
        <v>0.7999999999999999</v>
      </c>
      <c r="K35" s="52">
        <f t="shared" si="4"/>
        <v>0.7999999999999999</v>
      </c>
      <c r="L35" s="59" t="str">
        <f t="shared" si="0"/>
        <v>открыт</v>
      </c>
      <c r="M35" s="10"/>
    </row>
    <row r="36" spans="1:13" s="11" customFormat="1" ht="22.5">
      <c r="A36" s="43">
        <v>31</v>
      </c>
      <c r="B36" s="44" t="s">
        <v>48</v>
      </c>
      <c r="C36" s="45">
        <v>1.6</v>
      </c>
      <c r="D36" s="35">
        <v>0.29</v>
      </c>
      <c r="E36" s="46">
        <v>0.74</v>
      </c>
      <c r="F36" s="47">
        <v>120</v>
      </c>
      <c r="G36" s="9">
        <f t="shared" si="1"/>
        <v>0.74</v>
      </c>
      <c r="H36" s="39">
        <v>0</v>
      </c>
      <c r="I36" s="58">
        <f t="shared" si="2"/>
        <v>0.74</v>
      </c>
      <c r="J36" s="9">
        <f t="shared" si="3"/>
        <v>0.45</v>
      </c>
      <c r="K36" s="52">
        <f t="shared" si="4"/>
        <v>0.45</v>
      </c>
      <c r="L36" s="50" t="str">
        <f t="shared" si="0"/>
        <v>открыт</v>
      </c>
      <c r="M36" s="10"/>
    </row>
    <row r="37" spans="1:13" s="11" customFormat="1" ht="22.5">
      <c r="A37" s="43">
        <v>32</v>
      </c>
      <c r="B37" s="44" t="s">
        <v>49</v>
      </c>
      <c r="C37" s="45">
        <v>1.6</v>
      </c>
      <c r="D37" s="35">
        <v>0.16</v>
      </c>
      <c r="E37" s="46">
        <v>0.9</v>
      </c>
      <c r="F37" s="47">
        <v>120</v>
      </c>
      <c r="G37" s="9">
        <f t="shared" si="1"/>
        <v>0.9</v>
      </c>
      <c r="H37" s="39">
        <v>0</v>
      </c>
      <c r="I37" s="48">
        <f t="shared" si="2"/>
        <v>0.9</v>
      </c>
      <c r="J37" s="9">
        <f t="shared" si="3"/>
        <v>0.74</v>
      </c>
      <c r="K37" s="56">
        <f t="shared" si="4"/>
        <v>0.74</v>
      </c>
      <c r="L37" s="57" t="str">
        <f t="shared" si="0"/>
        <v>открыт</v>
      </c>
      <c r="M37" s="10"/>
    </row>
    <row r="38" spans="1:13" s="11" customFormat="1" ht="22.5">
      <c r="A38" s="43">
        <v>33</v>
      </c>
      <c r="B38" s="44" t="s">
        <v>50</v>
      </c>
      <c r="C38" s="45">
        <v>4</v>
      </c>
      <c r="D38" s="35">
        <v>0.57</v>
      </c>
      <c r="E38" s="46">
        <v>1.8</v>
      </c>
      <c r="F38" s="47">
        <v>120</v>
      </c>
      <c r="G38" s="9">
        <f t="shared" si="1"/>
        <v>1.8</v>
      </c>
      <c r="H38" s="39">
        <v>0</v>
      </c>
      <c r="I38" s="9">
        <f t="shared" si="2"/>
        <v>1.8</v>
      </c>
      <c r="J38" s="9">
        <f t="shared" si="3"/>
        <v>1.23</v>
      </c>
      <c r="K38" s="56">
        <f t="shared" si="4"/>
        <v>1.23</v>
      </c>
      <c r="L38" s="59" t="str">
        <f t="shared" si="0"/>
        <v>открыт</v>
      </c>
      <c r="M38" s="10"/>
    </row>
    <row r="39" spans="1:13" s="11" customFormat="1" ht="22.5">
      <c r="A39" s="139">
        <v>34</v>
      </c>
      <c r="B39" s="44" t="s">
        <v>51</v>
      </c>
      <c r="C39" s="45">
        <v>10</v>
      </c>
      <c r="D39" s="35">
        <v>0.06</v>
      </c>
      <c r="E39" s="46">
        <f>E40+E41</f>
        <v>5.3</v>
      </c>
      <c r="F39" s="47">
        <v>120</v>
      </c>
      <c r="G39" s="48">
        <f t="shared" si="1"/>
        <v>5.3</v>
      </c>
      <c r="H39" s="39">
        <v>0</v>
      </c>
      <c r="I39" s="9">
        <f t="shared" si="2"/>
        <v>5.3</v>
      </c>
      <c r="J39" s="9">
        <f t="shared" si="3"/>
        <v>5.24</v>
      </c>
      <c r="K39" s="87">
        <f>J39</f>
        <v>5.24</v>
      </c>
      <c r="L39" s="90" t="s">
        <v>216</v>
      </c>
      <c r="M39" s="10"/>
    </row>
    <row r="40" spans="1:13" s="11" customFormat="1" ht="11.25">
      <c r="A40" s="140"/>
      <c r="B40" s="61" t="s">
        <v>13</v>
      </c>
      <c r="C40" s="45">
        <v>10</v>
      </c>
      <c r="D40" s="45">
        <v>0</v>
      </c>
      <c r="E40" s="55">
        <v>0</v>
      </c>
      <c r="F40" s="47">
        <v>120</v>
      </c>
      <c r="G40" s="51">
        <f t="shared" si="1"/>
        <v>0</v>
      </c>
      <c r="H40" s="39">
        <v>0</v>
      </c>
      <c r="I40" s="9">
        <f t="shared" si="2"/>
        <v>0</v>
      </c>
      <c r="J40" s="62">
        <f>I40-D40</f>
        <v>0</v>
      </c>
      <c r="K40" s="88"/>
      <c r="L40" s="63"/>
      <c r="M40" s="10"/>
    </row>
    <row r="41" spans="1:13" s="11" customFormat="1" ht="11.25">
      <c r="A41" s="113"/>
      <c r="B41" s="61" t="s">
        <v>52</v>
      </c>
      <c r="C41" s="45">
        <v>10</v>
      </c>
      <c r="D41" s="45">
        <v>0.06</v>
      </c>
      <c r="E41" s="55">
        <v>5.3</v>
      </c>
      <c r="F41" s="47">
        <v>120</v>
      </c>
      <c r="G41" s="51">
        <f t="shared" si="1"/>
        <v>5.3</v>
      </c>
      <c r="H41" s="39">
        <v>0</v>
      </c>
      <c r="I41" s="9">
        <f t="shared" si="2"/>
        <v>5.3</v>
      </c>
      <c r="J41" s="9">
        <f t="shared" si="3"/>
        <v>5.24</v>
      </c>
      <c r="K41" s="89"/>
      <c r="L41" s="64"/>
      <c r="M41" s="10"/>
    </row>
    <row r="42" spans="1:13" s="11" customFormat="1" ht="22.5">
      <c r="A42" s="43">
        <v>35</v>
      </c>
      <c r="B42" s="44" t="s">
        <v>53</v>
      </c>
      <c r="C42" s="45">
        <v>1.6</v>
      </c>
      <c r="D42" s="35">
        <v>0.07</v>
      </c>
      <c r="E42" s="55">
        <v>0.86</v>
      </c>
      <c r="F42" s="47">
        <v>120</v>
      </c>
      <c r="G42" s="9">
        <f t="shared" si="1"/>
        <v>0.86</v>
      </c>
      <c r="H42" s="39">
        <v>0</v>
      </c>
      <c r="I42" s="9">
        <f t="shared" si="2"/>
        <v>0.86</v>
      </c>
      <c r="J42" s="9">
        <f t="shared" si="3"/>
        <v>0.79</v>
      </c>
      <c r="K42" s="52">
        <f>J42</f>
        <v>0.79</v>
      </c>
      <c r="L42" s="59" t="str">
        <f aca="true" t="shared" si="5" ref="L42:L52">IF(K42&lt;0,"закрыт","открыт")</f>
        <v>открыт</v>
      </c>
      <c r="M42" s="10"/>
    </row>
    <row r="43" spans="1:13" s="11" customFormat="1" ht="22.5">
      <c r="A43" s="43">
        <v>36</v>
      </c>
      <c r="B43" s="44" t="s">
        <v>54</v>
      </c>
      <c r="C43" s="45">
        <v>1</v>
      </c>
      <c r="D43" s="35">
        <v>0.08</v>
      </c>
      <c r="E43" s="46">
        <v>0.54</v>
      </c>
      <c r="F43" s="47">
        <v>120</v>
      </c>
      <c r="G43" s="9">
        <f t="shared" si="1"/>
        <v>0.54</v>
      </c>
      <c r="H43" s="39">
        <v>0</v>
      </c>
      <c r="I43" s="9">
        <f t="shared" si="2"/>
        <v>0.54</v>
      </c>
      <c r="J43" s="9">
        <f t="shared" si="3"/>
        <v>0.46</v>
      </c>
      <c r="K43" s="52">
        <f aca="true" t="shared" si="6" ref="K43:K52">J43</f>
        <v>0.46</v>
      </c>
      <c r="L43" s="57" t="str">
        <f t="shared" si="5"/>
        <v>открыт</v>
      </c>
      <c r="M43" s="10"/>
    </row>
    <row r="44" spans="1:13" s="11" customFormat="1" ht="22.5">
      <c r="A44" s="43">
        <v>37</v>
      </c>
      <c r="B44" s="44" t="s">
        <v>55</v>
      </c>
      <c r="C44" s="45">
        <v>1.6</v>
      </c>
      <c r="D44" s="35">
        <v>0.45</v>
      </c>
      <c r="E44" s="46">
        <v>0.99</v>
      </c>
      <c r="F44" s="47">
        <v>120</v>
      </c>
      <c r="G44" s="48">
        <f t="shared" si="1"/>
        <v>0.99</v>
      </c>
      <c r="H44" s="39">
        <v>0</v>
      </c>
      <c r="I44" s="58">
        <f t="shared" si="2"/>
        <v>0.99</v>
      </c>
      <c r="J44" s="9">
        <f t="shared" si="3"/>
        <v>0.54</v>
      </c>
      <c r="K44" s="52">
        <f t="shared" si="6"/>
        <v>0.54</v>
      </c>
      <c r="L44" s="57" t="str">
        <f t="shared" si="5"/>
        <v>открыт</v>
      </c>
      <c r="M44" s="10"/>
    </row>
    <row r="45" spans="1:13" s="11" customFormat="1" ht="22.5">
      <c r="A45" s="43">
        <v>38</v>
      </c>
      <c r="B45" s="44" t="s">
        <v>56</v>
      </c>
      <c r="C45" s="45">
        <v>2.5</v>
      </c>
      <c r="D45" s="35">
        <v>0.29</v>
      </c>
      <c r="E45" s="46">
        <v>1.63</v>
      </c>
      <c r="F45" s="47">
        <v>120</v>
      </c>
      <c r="G45" s="51">
        <f t="shared" si="1"/>
        <v>1.63</v>
      </c>
      <c r="H45" s="39">
        <v>0</v>
      </c>
      <c r="I45" s="48">
        <f t="shared" si="2"/>
        <v>1.63</v>
      </c>
      <c r="J45" s="9">
        <f t="shared" si="3"/>
        <v>1.3399999999999999</v>
      </c>
      <c r="K45" s="52">
        <f t="shared" si="6"/>
        <v>1.3399999999999999</v>
      </c>
      <c r="L45" s="57" t="str">
        <f t="shared" si="5"/>
        <v>открыт</v>
      </c>
      <c r="M45" s="10"/>
    </row>
    <row r="46" spans="1:13" s="11" customFormat="1" ht="22.5">
      <c r="A46" s="43">
        <v>39</v>
      </c>
      <c r="B46" s="44" t="s">
        <v>57</v>
      </c>
      <c r="C46" s="45">
        <v>2.5</v>
      </c>
      <c r="D46" s="35">
        <v>0.53</v>
      </c>
      <c r="E46" s="46">
        <v>1.3</v>
      </c>
      <c r="F46" s="47">
        <v>120</v>
      </c>
      <c r="G46" s="51">
        <f t="shared" si="1"/>
        <v>1.3</v>
      </c>
      <c r="H46" s="39">
        <v>0</v>
      </c>
      <c r="I46" s="9">
        <f t="shared" si="2"/>
        <v>1.3</v>
      </c>
      <c r="J46" s="9">
        <f t="shared" si="3"/>
        <v>0.77</v>
      </c>
      <c r="K46" s="52">
        <f t="shared" si="6"/>
        <v>0.77</v>
      </c>
      <c r="L46" s="57" t="str">
        <f t="shared" si="5"/>
        <v>открыт</v>
      </c>
      <c r="M46" s="10"/>
    </row>
    <row r="47" spans="1:13" s="11" customFormat="1" ht="22.5">
      <c r="A47" s="43">
        <v>40</v>
      </c>
      <c r="B47" s="44" t="s">
        <v>58</v>
      </c>
      <c r="C47" s="45">
        <v>2.5</v>
      </c>
      <c r="D47" s="35">
        <v>0.03</v>
      </c>
      <c r="E47" s="46">
        <v>1.23</v>
      </c>
      <c r="F47" s="47">
        <v>120</v>
      </c>
      <c r="G47" s="51">
        <f t="shared" si="1"/>
        <v>1.23</v>
      </c>
      <c r="H47" s="39">
        <v>0</v>
      </c>
      <c r="I47" s="9">
        <f t="shared" si="2"/>
        <v>1.23</v>
      </c>
      <c r="J47" s="9">
        <f t="shared" si="3"/>
        <v>1.2</v>
      </c>
      <c r="K47" s="52">
        <f t="shared" si="6"/>
        <v>1.2</v>
      </c>
      <c r="L47" s="59" t="str">
        <f t="shared" si="5"/>
        <v>открыт</v>
      </c>
      <c r="M47" s="10"/>
    </row>
    <row r="48" spans="1:13" s="11" customFormat="1" ht="22.5">
      <c r="A48" s="43">
        <v>41</v>
      </c>
      <c r="B48" s="44" t="s">
        <v>59</v>
      </c>
      <c r="C48" s="45">
        <v>1.6</v>
      </c>
      <c r="D48" s="35">
        <v>0.25</v>
      </c>
      <c r="E48" s="46">
        <v>0.96</v>
      </c>
      <c r="F48" s="47">
        <v>120</v>
      </c>
      <c r="G48" s="9">
        <f t="shared" si="1"/>
        <v>0.96</v>
      </c>
      <c r="H48" s="39">
        <v>0</v>
      </c>
      <c r="I48" s="9">
        <f t="shared" si="2"/>
        <v>0.96</v>
      </c>
      <c r="J48" s="9">
        <f t="shared" si="3"/>
        <v>0.71</v>
      </c>
      <c r="K48" s="52">
        <f t="shared" si="6"/>
        <v>0.71</v>
      </c>
      <c r="L48" s="57" t="str">
        <f t="shared" si="5"/>
        <v>открыт</v>
      </c>
      <c r="M48" s="10"/>
    </row>
    <row r="49" spans="1:13" s="11" customFormat="1" ht="22.5">
      <c r="A49" s="43">
        <v>42</v>
      </c>
      <c r="B49" s="44" t="s">
        <v>60</v>
      </c>
      <c r="C49" s="45">
        <v>2.5</v>
      </c>
      <c r="D49" s="35">
        <v>0.28</v>
      </c>
      <c r="E49" s="46">
        <v>1.13</v>
      </c>
      <c r="F49" s="47">
        <v>120</v>
      </c>
      <c r="G49" s="48">
        <f t="shared" si="1"/>
        <v>1.13</v>
      </c>
      <c r="H49" s="39">
        <v>0</v>
      </c>
      <c r="I49" s="58">
        <f t="shared" si="2"/>
        <v>1.13</v>
      </c>
      <c r="J49" s="9">
        <f t="shared" si="3"/>
        <v>0.8499999999999999</v>
      </c>
      <c r="K49" s="52">
        <f t="shared" si="6"/>
        <v>0.8499999999999999</v>
      </c>
      <c r="L49" s="59" t="str">
        <f t="shared" si="5"/>
        <v>открыт</v>
      </c>
      <c r="M49" s="10"/>
    </row>
    <row r="50" spans="1:13" s="11" customFormat="1" ht="22.5">
      <c r="A50" s="43">
        <v>43</v>
      </c>
      <c r="B50" s="44" t="s">
        <v>61</v>
      </c>
      <c r="C50" s="45">
        <v>2.5</v>
      </c>
      <c r="D50" s="35">
        <v>0.76</v>
      </c>
      <c r="E50" s="46">
        <v>2.5</v>
      </c>
      <c r="F50" s="47" t="s">
        <v>5</v>
      </c>
      <c r="G50" s="9">
        <f t="shared" si="1"/>
        <v>2.5</v>
      </c>
      <c r="H50" s="39">
        <v>0</v>
      </c>
      <c r="I50" s="48">
        <f t="shared" si="2"/>
        <v>2.5</v>
      </c>
      <c r="J50" s="9">
        <f t="shared" si="3"/>
        <v>1.74</v>
      </c>
      <c r="K50" s="52">
        <f t="shared" si="6"/>
        <v>1.74</v>
      </c>
      <c r="L50" s="50" t="str">
        <f t="shared" si="5"/>
        <v>открыт</v>
      </c>
      <c r="M50" s="10"/>
    </row>
    <row r="51" spans="1:13" s="11" customFormat="1" ht="22.5">
      <c r="A51" s="43">
        <v>44</v>
      </c>
      <c r="B51" s="44" t="s">
        <v>62</v>
      </c>
      <c r="C51" s="45">
        <v>2.5</v>
      </c>
      <c r="D51" s="35">
        <v>0.4</v>
      </c>
      <c r="E51" s="46">
        <v>1.48</v>
      </c>
      <c r="F51" s="47">
        <v>120</v>
      </c>
      <c r="G51" s="9">
        <f t="shared" si="1"/>
        <v>1.48</v>
      </c>
      <c r="H51" s="39">
        <v>0</v>
      </c>
      <c r="I51" s="9">
        <f t="shared" si="2"/>
        <v>1.48</v>
      </c>
      <c r="J51" s="9">
        <f t="shared" si="3"/>
        <v>1.08</v>
      </c>
      <c r="K51" s="52">
        <f t="shared" si="6"/>
        <v>1.08</v>
      </c>
      <c r="L51" s="57" t="str">
        <f t="shared" si="5"/>
        <v>открыт</v>
      </c>
      <c r="M51" s="10"/>
    </row>
    <row r="52" spans="1:13" s="11" customFormat="1" ht="22.5">
      <c r="A52" s="43">
        <v>45</v>
      </c>
      <c r="B52" s="44" t="s">
        <v>63</v>
      </c>
      <c r="C52" s="45">
        <v>2.5</v>
      </c>
      <c r="D52" s="35">
        <v>1.04</v>
      </c>
      <c r="E52" s="46">
        <v>1.13</v>
      </c>
      <c r="F52" s="47">
        <v>120</v>
      </c>
      <c r="G52" s="48">
        <f t="shared" si="1"/>
        <v>1.13</v>
      </c>
      <c r="H52" s="39">
        <v>0</v>
      </c>
      <c r="I52" s="9">
        <f t="shared" si="2"/>
        <v>1.13</v>
      </c>
      <c r="J52" s="9">
        <f t="shared" si="3"/>
        <v>0.08999999999999986</v>
      </c>
      <c r="K52" s="52">
        <f t="shared" si="6"/>
        <v>0.08999999999999986</v>
      </c>
      <c r="L52" s="59" t="str">
        <f t="shared" si="5"/>
        <v>открыт</v>
      </c>
      <c r="M52" s="10"/>
    </row>
    <row r="53" spans="1:13" s="11" customFormat="1" ht="22.5">
      <c r="A53" s="141">
        <v>46</v>
      </c>
      <c r="B53" s="44" t="s">
        <v>64</v>
      </c>
      <c r="C53" s="45">
        <v>6.3</v>
      </c>
      <c r="D53" s="35">
        <v>0.28</v>
      </c>
      <c r="E53" s="46">
        <f>E54+E55</f>
        <v>3.15</v>
      </c>
      <c r="F53" s="47">
        <v>120</v>
      </c>
      <c r="G53" s="51">
        <f t="shared" si="1"/>
        <v>3.15</v>
      </c>
      <c r="H53" s="39">
        <v>0</v>
      </c>
      <c r="I53" s="9">
        <f t="shared" si="2"/>
        <v>3.15</v>
      </c>
      <c r="J53" s="9">
        <f t="shared" si="3"/>
        <v>2.87</v>
      </c>
      <c r="K53" s="87">
        <f>J53</f>
        <v>2.87</v>
      </c>
      <c r="L53" s="90" t="s">
        <v>216</v>
      </c>
      <c r="M53" s="10"/>
    </row>
    <row r="54" spans="1:13" s="11" customFormat="1" ht="11.25">
      <c r="A54" s="142"/>
      <c r="B54" s="61" t="s">
        <v>13</v>
      </c>
      <c r="C54" s="45">
        <v>6.3</v>
      </c>
      <c r="D54" s="45">
        <v>0</v>
      </c>
      <c r="E54" s="55">
        <v>0</v>
      </c>
      <c r="F54" s="47">
        <v>120</v>
      </c>
      <c r="G54" s="9">
        <f t="shared" si="1"/>
        <v>0</v>
      </c>
      <c r="H54" s="39">
        <v>0</v>
      </c>
      <c r="I54" s="9">
        <f t="shared" si="2"/>
        <v>0</v>
      </c>
      <c r="J54" s="62">
        <f>I54-D54</f>
        <v>0</v>
      </c>
      <c r="K54" s="88"/>
      <c r="L54" s="63"/>
      <c r="M54" s="10"/>
    </row>
    <row r="55" spans="1:13" s="11" customFormat="1" ht="11.25">
      <c r="A55" s="143"/>
      <c r="B55" s="61" t="s">
        <v>52</v>
      </c>
      <c r="C55" s="45">
        <v>6.3</v>
      </c>
      <c r="D55" s="35">
        <v>0.28</v>
      </c>
      <c r="E55" s="55">
        <v>3.15</v>
      </c>
      <c r="F55" s="47">
        <v>120</v>
      </c>
      <c r="G55" s="48">
        <f t="shared" si="1"/>
        <v>3.15</v>
      </c>
      <c r="H55" s="39">
        <v>0</v>
      </c>
      <c r="I55" s="58">
        <f t="shared" si="2"/>
        <v>3.15</v>
      </c>
      <c r="J55" s="9">
        <f t="shared" si="3"/>
        <v>2.87</v>
      </c>
      <c r="K55" s="89"/>
      <c r="L55" s="63"/>
      <c r="M55" s="10"/>
    </row>
    <row r="56" spans="1:13" s="11" customFormat="1" ht="22.5">
      <c r="A56" s="43">
        <v>47</v>
      </c>
      <c r="B56" s="44" t="s">
        <v>65</v>
      </c>
      <c r="C56" s="45">
        <v>1.6</v>
      </c>
      <c r="D56" s="35">
        <v>0.11</v>
      </c>
      <c r="E56" s="55">
        <v>0.67</v>
      </c>
      <c r="F56" s="47">
        <v>120</v>
      </c>
      <c r="G56" s="51">
        <f t="shared" si="1"/>
        <v>0.67</v>
      </c>
      <c r="H56" s="39">
        <v>0</v>
      </c>
      <c r="I56" s="48">
        <f t="shared" si="2"/>
        <v>0.67</v>
      </c>
      <c r="J56" s="9">
        <f t="shared" si="3"/>
        <v>0.56</v>
      </c>
      <c r="K56" s="52">
        <f>J56</f>
        <v>0.56</v>
      </c>
      <c r="L56" s="57" t="str">
        <f aca="true" t="shared" si="7" ref="L56:L70">IF(K56&lt;0,"закрыт","открыт")</f>
        <v>открыт</v>
      </c>
      <c r="M56" s="10"/>
    </row>
    <row r="57" spans="1:13" s="11" customFormat="1" ht="32.25" customHeight="1">
      <c r="A57" s="43">
        <v>48</v>
      </c>
      <c r="B57" s="44" t="s">
        <v>66</v>
      </c>
      <c r="C57" s="45">
        <v>1.6</v>
      </c>
      <c r="D57" s="35">
        <v>0.26</v>
      </c>
      <c r="E57" s="46">
        <v>1.6</v>
      </c>
      <c r="F57" s="47" t="s">
        <v>5</v>
      </c>
      <c r="G57" s="51">
        <f t="shared" si="1"/>
        <v>1.6</v>
      </c>
      <c r="H57" s="39">
        <v>0</v>
      </c>
      <c r="I57" s="9">
        <f t="shared" si="2"/>
        <v>1.6</v>
      </c>
      <c r="J57" s="9">
        <f t="shared" si="3"/>
        <v>1.34</v>
      </c>
      <c r="K57" s="52">
        <f aca="true" t="shared" si="8" ref="K57:K70">J57</f>
        <v>1.34</v>
      </c>
      <c r="L57" s="59" t="str">
        <f t="shared" si="7"/>
        <v>открыт</v>
      </c>
      <c r="M57" s="10"/>
    </row>
    <row r="58" spans="1:13" s="11" customFormat="1" ht="22.5">
      <c r="A58" s="43">
        <v>49</v>
      </c>
      <c r="B58" s="44" t="s">
        <v>67</v>
      </c>
      <c r="C58" s="45">
        <v>2.5</v>
      </c>
      <c r="D58" s="35">
        <v>0.06</v>
      </c>
      <c r="E58" s="46">
        <v>1.95</v>
      </c>
      <c r="F58" s="47">
        <v>120</v>
      </c>
      <c r="G58" s="9">
        <f t="shared" si="1"/>
        <v>1.95</v>
      </c>
      <c r="H58" s="39">
        <v>0</v>
      </c>
      <c r="I58" s="9">
        <f t="shared" si="2"/>
        <v>1.95</v>
      </c>
      <c r="J58" s="9">
        <f t="shared" si="3"/>
        <v>1.89</v>
      </c>
      <c r="K58" s="52">
        <f t="shared" si="8"/>
        <v>1.89</v>
      </c>
      <c r="L58" s="50" t="str">
        <f t="shared" si="7"/>
        <v>открыт</v>
      </c>
      <c r="M58" s="10"/>
    </row>
    <row r="59" spans="1:13" s="11" customFormat="1" ht="22.5">
      <c r="A59" s="43">
        <v>50</v>
      </c>
      <c r="B59" s="44" t="s">
        <v>68</v>
      </c>
      <c r="C59" s="45">
        <v>1.6</v>
      </c>
      <c r="D59" s="35">
        <v>0.09</v>
      </c>
      <c r="E59" s="46">
        <v>0.88</v>
      </c>
      <c r="F59" s="47">
        <v>120</v>
      </c>
      <c r="G59" s="48">
        <f t="shared" si="1"/>
        <v>0.88</v>
      </c>
      <c r="H59" s="39">
        <v>0</v>
      </c>
      <c r="I59" s="9">
        <f t="shared" si="2"/>
        <v>0.88</v>
      </c>
      <c r="J59" s="9">
        <f t="shared" si="3"/>
        <v>0.79</v>
      </c>
      <c r="K59" s="52">
        <f t="shared" si="8"/>
        <v>0.79</v>
      </c>
      <c r="L59" s="50" t="str">
        <f t="shared" si="7"/>
        <v>открыт</v>
      </c>
      <c r="M59" s="10"/>
    </row>
    <row r="60" spans="1:13" s="11" customFormat="1" ht="22.5">
      <c r="A60" s="43">
        <v>51</v>
      </c>
      <c r="B60" s="44" t="s">
        <v>69</v>
      </c>
      <c r="C60" s="45">
        <v>1.6</v>
      </c>
      <c r="D60" s="35">
        <v>0.04</v>
      </c>
      <c r="E60" s="46">
        <v>0.9</v>
      </c>
      <c r="F60" s="47">
        <v>120</v>
      </c>
      <c r="G60" s="9">
        <f t="shared" si="1"/>
        <v>0.9</v>
      </c>
      <c r="H60" s="39">
        <v>0</v>
      </c>
      <c r="I60" s="9">
        <f t="shared" si="2"/>
        <v>0.9</v>
      </c>
      <c r="J60" s="9">
        <f t="shared" si="3"/>
        <v>0.86</v>
      </c>
      <c r="K60" s="52">
        <f t="shared" si="8"/>
        <v>0.86</v>
      </c>
      <c r="L60" s="50" t="str">
        <f t="shared" si="7"/>
        <v>открыт</v>
      </c>
      <c r="M60" s="10"/>
    </row>
    <row r="61" spans="1:13" s="11" customFormat="1" ht="22.5">
      <c r="A61" s="43">
        <v>52</v>
      </c>
      <c r="B61" s="44" t="s">
        <v>70</v>
      </c>
      <c r="C61" s="45">
        <v>2.5</v>
      </c>
      <c r="D61" s="35">
        <v>0.11</v>
      </c>
      <c r="E61" s="46">
        <v>1.35</v>
      </c>
      <c r="F61" s="47">
        <v>120</v>
      </c>
      <c r="G61" s="9">
        <f t="shared" si="1"/>
        <v>1.35</v>
      </c>
      <c r="H61" s="39">
        <v>0</v>
      </c>
      <c r="I61" s="9">
        <f t="shared" si="2"/>
        <v>1.35</v>
      </c>
      <c r="J61" s="9">
        <f t="shared" si="3"/>
        <v>1.24</v>
      </c>
      <c r="K61" s="52">
        <f t="shared" si="8"/>
        <v>1.24</v>
      </c>
      <c r="L61" s="57" t="str">
        <f t="shared" si="7"/>
        <v>открыт</v>
      </c>
      <c r="M61" s="10"/>
    </row>
    <row r="62" spans="1:13" s="11" customFormat="1" ht="22.5">
      <c r="A62" s="43">
        <v>53</v>
      </c>
      <c r="B62" s="44" t="s">
        <v>71</v>
      </c>
      <c r="C62" s="45">
        <v>1.6</v>
      </c>
      <c r="D62" s="35">
        <v>0.09</v>
      </c>
      <c r="E62" s="46">
        <v>0.72</v>
      </c>
      <c r="F62" s="47">
        <v>120</v>
      </c>
      <c r="G62" s="9">
        <f t="shared" si="1"/>
        <v>0.72</v>
      </c>
      <c r="H62" s="39">
        <v>0</v>
      </c>
      <c r="I62" s="9">
        <f t="shared" si="2"/>
        <v>0.72</v>
      </c>
      <c r="J62" s="9">
        <f t="shared" si="3"/>
        <v>0.63</v>
      </c>
      <c r="K62" s="52">
        <f t="shared" si="8"/>
        <v>0.63</v>
      </c>
      <c r="L62" s="59" t="str">
        <f t="shared" si="7"/>
        <v>открыт</v>
      </c>
      <c r="M62" s="10"/>
    </row>
    <row r="63" spans="1:13" s="11" customFormat="1" ht="22.5">
      <c r="A63" s="43">
        <v>54</v>
      </c>
      <c r="B63" s="44" t="s">
        <v>72</v>
      </c>
      <c r="C63" s="45">
        <v>2.5</v>
      </c>
      <c r="D63" s="35">
        <v>0.05</v>
      </c>
      <c r="E63" s="46">
        <v>1.38</v>
      </c>
      <c r="F63" s="47">
        <v>120</v>
      </c>
      <c r="G63" s="9">
        <f t="shared" si="1"/>
        <v>1.38</v>
      </c>
      <c r="H63" s="39">
        <v>0</v>
      </c>
      <c r="I63" s="48">
        <f t="shared" si="2"/>
        <v>1.38</v>
      </c>
      <c r="J63" s="9">
        <f t="shared" si="3"/>
        <v>1.3299999999999998</v>
      </c>
      <c r="K63" s="52">
        <f t="shared" si="8"/>
        <v>1.3299999999999998</v>
      </c>
      <c r="L63" s="50" t="str">
        <f t="shared" si="7"/>
        <v>открыт</v>
      </c>
      <c r="M63" s="10"/>
    </row>
    <row r="64" spans="1:13" s="11" customFormat="1" ht="22.5">
      <c r="A64" s="43">
        <v>55</v>
      </c>
      <c r="B64" s="44" t="s">
        <v>73</v>
      </c>
      <c r="C64" s="45">
        <v>6.3</v>
      </c>
      <c r="D64" s="35">
        <v>0.52</v>
      </c>
      <c r="E64" s="46">
        <v>3.47</v>
      </c>
      <c r="F64" s="47">
        <v>120</v>
      </c>
      <c r="G64" s="48">
        <f t="shared" si="1"/>
        <v>3.47</v>
      </c>
      <c r="H64" s="39">
        <v>0</v>
      </c>
      <c r="I64" s="9">
        <f t="shared" si="2"/>
        <v>3.47</v>
      </c>
      <c r="J64" s="9">
        <f t="shared" si="3"/>
        <v>2.95</v>
      </c>
      <c r="K64" s="52">
        <f t="shared" si="8"/>
        <v>2.95</v>
      </c>
      <c r="L64" s="57" t="str">
        <f t="shared" si="7"/>
        <v>открыт</v>
      </c>
      <c r="M64" s="10"/>
    </row>
    <row r="65" spans="1:13" s="11" customFormat="1" ht="22.5">
      <c r="A65" s="43">
        <v>56</v>
      </c>
      <c r="B65" s="44" t="s">
        <v>74</v>
      </c>
      <c r="C65" s="45">
        <v>6.3</v>
      </c>
      <c r="D65" s="35">
        <v>1.41</v>
      </c>
      <c r="E65" s="46">
        <v>3.47</v>
      </c>
      <c r="F65" s="47">
        <v>120</v>
      </c>
      <c r="G65" s="51">
        <f t="shared" si="1"/>
        <v>3.47</v>
      </c>
      <c r="H65" s="39">
        <v>0</v>
      </c>
      <c r="I65" s="48">
        <f t="shared" si="2"/>
        <v>3.47</v>
      </c>
      <c r="J65" s="9">
        <f t="shared" si="3"/>
        <v>2.0600000000000005</v>
      </c>
      <c r="K65" s="52">
        <f t="shared" si="8"/>
        <v>2.0600000000000005</v>
      </c>
      <c r="L65" s="57" t="str">
        <f t="shared" si="7"/>
        <v>открыт</v>
      </c>
      <c r="M65" s="10"/>
    </row>
    <row r="66" spans="1:13" s="11" customFormat="1" ht="22.5">
      <c r="A66" s="43">
        <v>57</v>
      </c>
      <c r="B66" s="44" t="s">
        <v>75</v>
      </c>
      <c r="C66" s="45">
        <v>2.5</v>
      </c>
      <c r="D66" s="35">
        <v>0.17</v>
      </c>
      <c r="E66" s="46">
        <v>1.33</v>
      </c>
      <c r="F66" s="47">
        <v>120</v>
      </c>
      <c r="G66" s="9">
        <f t="shared" si="1"/>
        <v>1.33</v>
      </c>
      <c r="H66" s="39">
        <v>0</v>
      </c>
      <c r="I66" s="9">
        <f t="shared" si="2"/>
        <v>1.33</v>
      </c>
      <c r="J66" s="9">
        <f t="shared" si="3"/>
        <v>1.1600000000000001</v>
      </c>
      <c r="K66" s="52">
        <f t="shared" si="8"/>
        <v>1.1600000000000001</v>
      </c>
      <c r="L66" s="59" t="str">
        <f t="shared" si="7"/>
        <v>открыт</v>
      </c>
      <c r="M66" s="10"/>
    </row>
    <row r="67" spans="1:13" s="11" customFormat="1" ht="22.5">
      <c r="A67" s="43">
        <v>58</v>
      </c>
      <c r="B67" s="44" t="s">
        <v>76</v>
      </c>
      <c r="C67" s="45">
        <v>1.6</v>
      </c>
      <c r="D67" s="35">
        <v>0.21</v>
      </c>
      <c r="E67" s="46">
        <v>0.88</v>
      </c>
      <c r="F67" s="47">
        <v>120</v>
      </c>
      <c r="G67" s="48">
        <f t="shared" si="1"/>
        <v>0.88</v>
      </c>
      <c r="H67" s="39">
        <v>0</v>
      </c>
      <c r="I67" s="9">
        <f t="shared" si="2"/>
        <v>0.88</v>
      </c>
      <c r="J67" s="9">
        <f t="shared" si="3"/>
        <v>0.67</v>
      </c>
      <c r="K67" s="52">
        <f t="shared" si="8"/>
        <v>0.67</v>
      </c>
      <c r="L67" s="57" t="str">
        <f t="shared" si="7"/>
        <v>открыт</v>
      </c>
      <c r="M67" s="10"/>
    </row>
    <row r="68" spans="1:13" s="11" customFormat="1" ht="22.5">
      <c r="A68" s="43">
        <v>59</v>
      </c>
      <c r="B68" s="44" t="s">
        <v>77</v>
      </c>
      <c r="C68" s="45">
        <v>6.3</v>
      </c>
      <c r="D68" s="35">
        <v>0.58</v>
      </c>
      <c r="E68" s="46">
        <v>2.5</v>
      </c>
      <c r="F68" s="47" t="s">
        <v>5</v>
      </c>
      <c r="G68" s="51">
        <f t="shared" si="1"/>
        <v>2.5</v>
      </c>
      <c r="H68" s="39">
        <v>0</v>
      </c>
      <c r="I68" s="48">
        <f t="shared" si="2"/>
        <v>2.5</v>
      </c>
      <c r="J68" s="9">
        <f t="shared" si="3"/>
        <v>1.92</v>
      </c>
      <c r="K68" s="52">
        <f t="shared" si="8"/>
        <v>1.92</v>
      </c>
      <c r="L68" s="59" t="str">
        <f t="shared" si="7"/>
        <v>открыт</v>
      </c>
      <c r="M68" s="10"/>
    </row>
    <row r="69" spans="1:13" s="11" customFormat="1" ht="22.5">
      <c r="A69" s="43">
        <v>60</v>
      </c>
      <c r="B69" s="44" t="s">
        <v>78</v>
      </c>
      <c r="C69" s="45">
        <v>1</v>
      </c>
      <c r="D69" s="35">
        <v>0.06</v>
      </c>
      <c r="E69" s="46">
        <v>0.12</v>
      </c>
      <c r="F69" s="47">
        <v>120</v>
      </c>
      <c r="G69" s="51">
        <f t="shared" si="1"/>
        <v>0.12</v>
      </c>
      <c r="H69" s="39">
        <v>0</v>
      </c>
      <c r="I69" s="9">
        <f t="shared" si="2"/>
        <v>0.12</v>
      </c>
      <c r="J69" s="9">
        <f t="shared" si="3"/>
        <v>0.06</v>
      </c>
      <c r="K69" s="52">
        <f t="shared" si="8"/>
        <v>0.06</v>
      </c>
      <c r="L69" s="57" t="str">
        <f t="shared" si="7"/>
        <v>открыт</v>
      </c>
      <c r="M69" s="10"/>
    </row>
    <row r="70" spans="1:13" s="11" customFormat="1" ht="23.25" thickBot="1">
      <c r="A70" s="66">
        <v>61</v>
      </c>
      <c r="B70" s="67" t="s">
        <v>79</v>
      </c>
      <c r="C70" s="68">
        <v>1</v>
      </c>
      <c r="D70" s="35">
        <v>0.16</v>
      </c>
      <c r="E70" s="69">
        <v>0.45</v>
      </c>
      <c r="F70" s="47">
        <v>120</v>
      </c>
      <c r="G70" s="51">
        <f>E70</f>
        <v>0.45</v>
      </c>
      <c r="H70" s="39">
        <v>0</v>
      </c>
      <c r="I70" s="70">
        <f>G70-H70</f>
        <v>0.45</v>
      </c>
      <c r="J70" s="9">
        <f>I70-D70</f>
        <v>0.29000000000000004</v>
      </c>
      <c r="K70" s="52">
        <f t="shared" si="8"/>
        <v>0.29000000000000004</v>
      </c>
      <c r="L70" s="59" t="str">
        <f t="shared" si="7"/>
        <v>открыт</v>
      </c>
      <c r="M70" s="10"/>
    </row>
    <row r="71" spans="1:13" s="11" customFormat="1" ht="16.5" customHeight="1" thickBot="1">
      <c r="A71" s="33" t="s">
        <v>80</v>
      </c>
      <c r="B71" s="34"/>
      <c r="C71" s="34"/>
      <c r="D71" s="34"/>
      <c r="E71" s="34"/>
      <c r="F71" s="34"/>
      <c r="G71" s="34"/>
      <c r="H71" s="34"/>
      <c r="I71" s="34"/>
      <c r="J71" s="156"/>
      <c r="K71" s="34"/>
      <c r="L71" s="21"/>
      <c r="M71" s="10"/>
    </row>
    <row r="72" spans="1:13" s="11" customFormat="1" ht="22.5">
      <c r="A72" s="157">
        <v>62</v>
      </c>
      <c r="B72" s="71" t="s">
        <v>81</v>
      </c>
      <c r="C72" s="72" t="s">
        <v>82</v>
      </c>
      <c r="D72" s="73">
        <f>D73+D74</f>
        <v>2.13</v>
      </c>
      <c r="E72" s="74">
        <f>E74+E73</f>
        <v>0.86</v>
      </c>
      <c r="F72" s="37">
        <v>120</v>
      </c>
      <c r="G72" s="40">
        <f>D72-E72</f>
        <v>1.27</v>
      </c>
      <c r="H72" s="75">
        <v>0</v>
      </c>
      <c r="I72" s="76">
        <f>10*1.05</f>
        <v>10.5</v>
      </c>
      <c r="J72" s="76">
        <f>I72-G72-H72</f>
        <v>9.23</v>
      </c>
      <c r="K72" s="158">
        <f>MIN(J72:J74)</f>
        <v>9.23</v>
      </c>
      <c r="L72" s="160" t="str">
        <f>IF(K72&lt;0,"закрыт","открыт")</f>
        <v>открыт</v>
      </c>
      <c r="M72" s="10"/>
    </row>
    <row r="73" spans="1:13" s="11" customFormat="1" ht="11.25">
      <c r="A73" s="142"/>
      <c r="B73" s="77" t="s">
        <v>13</v>
      </c>
      <c r="C73" s="78" t="s">
        <v>82</v>
      </c>
      <c r="D73" s="79">
        <v>0.59</v>
      </c>
      <c r="E73" s="80">
        <v>0</v>
      </c>
      <c r="F73" s="47">
        <v>120</v>
      </c>
      <c r="G73" s="9">
        <f aca="true" t="shared" si="9" ref="G73:G137">D73-E73</f>
        <v>0.59</v>
      </c>
      <c r="H73" s="39">
        <v>0</v>
      </c>
      <c r="I73" s="62">
        <f>10*1.05</f>
        <v>10.5</v>
      </c>
      <c r="J73" s="62">
        <f>I73-D73</f>
        <v>9.91</v>
      </c>
      <c r="K73" s="159"/>
      <c r="L73" s="63"/>
      <c r="M73" s="10"/>
    </row>
    <row r="74" spans="1:13" s="11" customFormat="1" ht="11.25">
      <c r="A74" s="143"/>
      <c r="B74" s="77" t="s">
        <v>52</v>
      </c>
      <c r="C74" s="78" t="s">
        <v>82</v>
      </c>
      <c r="D74" s="79">
        <v>1.54</v>
      </c>
      <c r="E74" s="80">
        <v>0.86</v>
      </c>
      <c r="F74" s="47">
        <v>120</v>
      </c>
      <c r="G74" s="48">
        <f t="shared" si="9"/>
        <v>0.68</v>
      </c>
      <c r="H74" s="39">
        <v>0</v>
      </c>
      <c r="I74" s="62">
        <f>10*1.05</f>
        <v>10.5</v>
      </c>
      <c r="J74" s="62">
        <f aca="true" t="shared" si="10" ref="J74:J135">I74-G74-H74</f>
        <v>9.82</v>
      </c>
      <c r="K74" s="159"/>
      <c r="L74" s="64"/>
      <c r="M74" s="10"/>
    </row>
    <row r="75" spans="1:13" s="11" customFormat="1" ht="22.5">
      <c r="A75" s="141">
        <v>63</v>
      </c>
      <c r="B75" s="81" t="s">
        <v>83</v>
      </c>
      <c r="C75" s="78" t="s">
        <v>84</v>
      </c>
      <c r="D75" s="79">
        <f>D76+D77</f>
        <v>6.12</v>
      </c>
      <c r="E75" s="82">
        <f>E77+E76</f>
        <v>1.15</v>
      </c>
      <c r="F75" s="47">
        <v>120</v>
      </c>
      <c r="G75" s="9">
        <f t="shared" si="9"/>
        <v>4.970000000000001</v>
      </c>
      <c r="H75" s="39">
        <v>0</v>
      </c>
      <c r="I75" s="62">
        <f>(10+1.6)*1.05</f>
        <v>12.18</v>
      </c>
      <c r="J75" s="62">
        <f t="shared" si="10"/>
        <v>7.209999999999999</v>
      </c>
      <c r="K75" s="155">
        <f>MIN(J75:J77)</f>
        <v>7.209999999999999</v>
      </c>
      <c r="L75" s="63" t="str">
        <f>IF(K75&lt;0,"закрыт","открыт")</f>
        <v>открыт</v>
      </c>
      <c r="M75" s="10"/>
    </row>
    <row r="76" spans="1:13" s="11" customFormat="1" ht="11.25">
      <c r="A76" s="142"/>
      <c r="B76" s="77" t="s">
        <v>13</v>
      </c>
      <c r="C76" s="78" t="s">
        <v>84</v>
      </c>
      <c r="D76" s="79">
        <v>4.59</v>
      </c>
      <c r="E76" s="84">
        <v>0</v>
      </c>
      <c r="F76" s="47">
        <v>120</v>
      </c>
      <c r="G76" s="48">
        <f t="shared" si="9"/>
        <v>4.59</v>
      </c>
      <c r="H76" s="39">
        <v>0</v>
      </c>
      <c r="I76" s="62">
        <f>(10+1.6)*1.05</f>
        <v>12.18</v>
      </c>
      <c r="J76" s="62">
        <f>I76-D76</f>
        <v>7.59</v>
      </c>
      <c r="K76" s="155"/>
      <c r="L76" s="63"/>
      <c r="M76" s="10"/>
    </row>
    <row r="77" spans="1:13" s="11" customFormat="1" ht="11.25">
      <c r="A77" s="143"/>
      <c r="B77" s="77" t="s">
        <v>52</v>
      </c>
      <c r="C77" s="78" t="s">
        <v>84</v>
      </c>
      <c r="D77" s="79">
        <v>1.53</v>
      </c>
      <c r="E77" s="84">
        <v>1.15</v>
      </c>
      <c r="F77" s="47">
        <v>120</v>
      </c>
      <c r="G77" s="51">
        <f t="shared" si="9"/>
        <v>0.3800000000000001</v>
      </c>
      <c r="H77" s="39">
        <v>0</v>
      </c>
      <c r="I77" s="62">
        <f>(10+1.6)*1.05</f>
        <v>12.18</v>
      </c>
      <c r="J77" s="62">
        <f t="shared" si="10"/>
        <v>11.799999999999999</v>
      </c>
      <c r="K77" s="155"/>
      <c r="L77" s="63"/>
      <c r="M77" s="10"/>
    </row>
    <row r="78" spans="1:13" s="11" customFormat="1" ht="22.5">
      <c r="A78" s="43">
        <v>64</v>
      </c>
      <c r="B78" s="81" t="s">
        <v>85</v>
      </c>
      <c r="C78" s="78" t="s">
        <v>86</v>
      </c>
      <c r="D78" s="85">
        <v>1.73</v>
      </c>
      <c r="E78" s="84">
        <v>0.425</v>
      </c>
      <c r="F78" s="47">
        <v>120</v>
      </c>
      <c r="G78" s="9">
        <f t="shared" si="9"/>
        <v>1.305</v>
      </c>
      <c r="H78" s="39">
        <v>0</v>
      </c>
      <c r="I78" s="62">
        <f>2.5*1.05</f>
        <v>2.625</v>
      </c>
      <c r="J78" s="62">
        <f t="shared" si="10"/>
        <v>1.32</v>
      </c>
      <c r="K78" s="83">
        <f>J78</f>
        <v>1.32</v>
      </c>
      <c r="L78" s="50" t="str">
        <f aca="true" t="shared" si="11" ref="L78:L91">IF(K78&lt;0,"закрыт","открыт")</f>
        <v>открыт</v>
      </c>
      <c r="M78" s="10"/>
    </row>
    <row r="79" spans="1:13" s="11" customFormat="1" ht="22.5">
      <c r="A79" s="43">
        <v>65</v>
      </c>
      <c r="B79" s="81" t="s">
        <v>87</v>
      </c>
      <c r="C79" s="78" t="s">
        <v>88</v>
      </c>
      <c r="D79" s="86">
        <v>0.56</v>
      </c>
      <c r="E79" s="80">
        <v>0.62</v>
      </c>
      <c r="F79" s="47">
        <v>120</v>
      </c>
      <c r="G79" s="9">
        <f t="shared" si="9"/>
        <v>-0.05999999999999994</v>
      </c>
      <c r="H79" s="39">
        <v>0</v>
      </c>
      <c r="I79" s="62">
        <f>1.05*4</f>
        <v>4.2</v>
      </c>
      <c r="J79" s="62">
        <f t="shared" si="10"/>
        <v>4.26</v>
      </c>
      <c r="K79" s="83">
        <f aca="true" t="shared" si="12" ref="K79:K90">J79</f>
        <v>4.26</v>
      </c>
      <c r="L79" s="57" t="str">
        <f t="shared" si="11"/>
        <v>открыт</v>
      </c>
      <c r="M79" s="10"/>
    </row>
    <row r="80" spans="1:13" s="11" customFormat="1" ht="22.5">
      <c r="A80" s="43">
        <v>66</v>
      </c>
      <c r="B80" s="81" t="s">
        <v>89</v>
      </c>
      <c r="C80" s="78" t="s">
        <v>90</v>
      </c>
      <c r="D80" s="86">
        <v>0.2</v>
      </c>
      <c r="E80" s="80">
        <v>0.11</v>
      </c>
      <c r="F80" s="47">
        <v>120</v>
      </c>
      <c r="G80" s="9">
        <f t="shared" si="9"/>
        <v>0.09000000000000001</v>
      </c>
      <c r="H80" s="39">
        <v>0</v>
      </c>
      <c r="I80" s="62">
        <f>1.05*1.6</f>
        <v>1.6800000000000002</v>
      </c>
      <c r="J80" s="62">
        <f t="shared" si="10"/>
        <v>1.59</v>
      </c>
      <c r="K80" s="83">
        <f t="shared" si="12"/>
        <v>1.59</v>
      </c>
      <c r="L80" s="59" t="str">
        <f t="shared" si="11"/>
        <v>открыт</v>
      </c>
      <c r="M80" s="10"/>
    </row>
    <row r="81" spans="1:13" s="11" customFormat="1" ht="22.5">
      <c r="A81" s="43">
        <v>67</v>
      </c>
      <c r="B81" s="81" t="s">
        <v>91</v>
      </c>
      <c r="C81" s="78" t="s">
        <v>86</v>
      </c>
      <c r="D81" s="86">
        <v>2.33</v>
      </c>
      <c r="E81" s="80">
        <v>0.55</v>
      </c>
      <c r="F81" s="47">
        <v>120</v>
      </c>
      <c r="G81" s="9">
        <f t="shared" si="9"/>
        <v>1.78</v>
      </c>
      <c r="H81" s="39">
        <v>0</v>
      </c>
      <c r="I81" s="62">
        <f>1.05*2.5</f>
        <v>2.625</v>
      </c>
      <c r="J81" s="62">
        <f t="shared" si="10"/>
        <v>0.845</v>
      </c>
      <c r="K81" s="83">
        <f t="shared" si="12"/>
        <v>0.845</v>
      </c>
      <c r="L81" s="57" t="str">
        <f t="shared" si="11"/>
        <v>открыт</v>
      </c>
      <c r="M81" s="10"/>
    </row>
    <row r="82" spans="1:13" s="11" customFormat="1" ht="22.5">
      <c r="A82" s="43">
        <v>68</v>
      </c>
      <c r="B82" s="81" t="s">
        <v>92</v>
      </c>
      <c r="C82" s="78" t="s">
        <v>86</v>
      </c>
      <c r="D82" s="86">
        <v>1.1</v>
      </c>
      <c r="E82" s="80">
        <v>0.4</v>
      </c>
      <c r="F82" s="47">
        <v>120</v>
      </c>
      <c r="G82" s="48">
        <f t="shared" si="9"/>
        <v>0.7000000000000001</v>
      </c>
      <c r="H82" s="39">
        <v>0</v>
      </c>
      <c r="I82" s="62">
        <f>1.05*2.5</f>
        <v>2.625</v>
      </c>
      <c r="J82" s="62">
        <f t="shared" si="10"/>
        <v>1.9249999999999998</v>
      </c>
      <c r="K82" s="83">
        <f t="shared" si="12"/>
        <v>1.9249999999999998</v>
      </c>
      <c r="L82" s="59" t="str">
        <f t="shared" si="11"/>
        <v>открыт</v>
      </c>
      <c r="M82" s="10"/>
    </row>
    <row r="83" spans="1:13" s="11" customFormat="1" ht="22.5">
      <c r="A83" s="43">
        <v>69</v>
      </c>
      <c r="B83" s="81" t="s">
        <v>93</v>
      </c>
      <c r="C83" s="78" t="s">
        <v>90</v>
      </c>
      <c r="D83" s="86">
        <v>0.72</v>
      </c>
      <c r="E83" s="80">
        <v>0.29</v>
      </c>
      <c r="F83" s="47">
        <v>120</v>
      </c>
      <c r="G83" s="9">
        <f t="shared" si="9"/>
        <v>0.43</v>
      </c>
      <c r="H83" s="39">
        <v>0</v>
      </c>
      <c r="I83" s="62">
        <f>1.05*1.6</f>
        <v>1.6800000000000002</v>
      </c>
      <c r="J83" s="62">
        <f t="shared" si="10"/>
        <v>1.2500000000000002</v>
      </c>
      <c r="K83" s="83">
        <f t="shared" si="12"/>
        <v>1.2500000000000002</v>
      </c>
      <c r="L83" s="50" t="str">
        <f t="shared" si="11"/>
        <v>открыт</v>
      </c>
      <c r="M83" s="10"/>
    </row>
    <row r="84" spans="1:13" s="11" customFormat="1" ht="22.5">
      <c r="A84" s="43">
        <v>70</v>
      </c>
      <c r="B84" s="81" t="s">
        <v>94</v>
      </c>
      <c r="C84" s="78" t="s">
        <v>86</v>
      </c>
      <c r="D84" s="86">
        <v>1.3</v>
      </c>
      <c r="E84" s="80">
        <v>0.43</v>
      </c>
      <c r="F84" s="47">
        <v>120</v>
      </c>
      <c r="G84" s="48">
        <f t="shared" si="9"/>
        <v>0.8700000000000001</v>
      </c>
      <c r="H84" s="39">
        <v>0</v>
      </c>
      <c r="I84" s="62">
        <f>1.05*2.5</f>
        <v>2.625</v>
      </c>
      <c r="J84" s="62">
        <f t="shared" si="10"/>
        <v>1.755</v>
      </c>
      <c r="K84" s="83">
        <f t="shared" si="12"/>
        <v>1.755</v>
      </c>
      <c r="L84" s="57" t="str">
        <f t="shared" si="11"/>
        <v>открыт</v>
      </c>
      <c r="M84" s="10"/>
    </row>
    <row r="85" spans="1:13" s="11" customFormat="1" ht="22.5">
      <c r="A85" s="43">
        <v>71</v>
      </c>
      <c r="B85" s="81" t="s">
        <v>95</v>
      </c>
      <c r="C85" s="78" t="s">
        <v>96</v>
      </c>
      <c r="D85" s="91">
        <v>0.35</v>
      </c>
      <c r="E85" s="84">
        <v>0.2</v>
      </c>
      <c r="F85" s="47">
        <v>120</v>
      </c>
      <c r="G85" s="51">
        <f t="shared" si="9"/>
        <v>0.14999999999999997</v>
      </c>
      <c r="H85" s="39">
        <v>0</v>
      </c>
      <c r="I85" s="62">
        <f>1.05*1.8</f>
        <v>1.8900000000000001</v>
      </c>
      <c r="J85" s="62">
        <f t="shared" si="10"/>
        <v>1.7400000000000002</v>
      </c>
      <c r="K85" s="83">
        <f t="shared" si="12"/>
        <v>1.7400000000000002</v>
      </c>
      <c r="L85" s="59" t="str">
        <f t="shared" si="11"/>
        <v>открыт</v>
      </c>
      <c r="M85" s="10"/>
    </row>
    <row r="86" spans="1:13" s="11" customFormat="1" ht="22.5">
      <c r="A86" s="43">
        <v>72</v>
      </c>
      <c r="B86" s="81" t="s">
        <v>97</v>
      </c>
      <c r="C86" s="78" t="s">
        <v>88</v>
      </c>
      <c r="D86" s="91">
        <v>2.5</v>
      </c>
      <c r="E86" s="84">
        <v>0.92</v>
      </c>
      <c r="F86" s="47">
        <v>120</v>
      </c>
      <c r="G86" s="51">
        <f t="shared" si="9"/>
        <v>1.58</v>
      </c>
      <c r="H86" s="39">
        <v>0</v>
      </c>
      <c r="I86" s="62">
        <f>1.05*4</f>
        <v>4.2</v>
      </c>
      <c r="J86" s="62">
        <f t="shared" si="10"/>
        <v>2.62</v>
      </c>
      <c r="K86" s="83">
        <f t="shared" si="12"/>
        <v>2.62</v>
      </c>
      <c r="L86" s="50" t="str">
        <f t="shared" si="11"/>
        <v>открыт</v>
      </c>
      <c r="M86" s="10"/>
    </row>
    <row r="87" spans="1:13" s="11" customFormat="1" ht="22.5">
      <c r="A87" s="43">
        <v>73</v>
      </c>
      <c r="B87" s="81" t="s">
        <v>98</v>
      </c>
      <c r="C87" s="78" t="s">
        <v>99</v>
      </c>
      <c r="D87" s="91">
        <v>1.43</v>
      </c>
      <c r="E87" s="84">
        <v>0</v>
      </c>
      <c r="F87" s="47">
        <v>0</v>
      </c>
      <c r="G87" s="51">
        <f t="shared" si="9"/>
        <v>1.43</v>
      </c>
      <c r="H87" s="39">
        <v>0</v>
      </c>
      <c r="I87" s="62">
        <f>1.05*1.6</f>
        <v>1.6800000000000002</v>
      </c>
      <c r="J87" s="62">
        <f t="shared" si="10"/>
        <v>0.2500000000000002</v>
      </c>
      <c r="K87" s="83">
        <f t="shared" si="12"/>
        <v>0.2500000000000002</v>
      </c>
      <c r="L87" s="50" t="str">
        <f t="shared" si="11"/>
        <v>открыт</v>
      </c>
      <c r="M87" s="10"/>
    </row>
    <row r="88" spans="1:13" s="11" customFormat="1" ht="22.5">
      <c r="A88" s="43">
        <v>74</v>
      </c>
      <c r="B88" s="81" t="s">
        <v>100</v>
      </c>
      <c r="C88" s="78" t="s">
        <v>101</v>
      </c>
      <c r="D88" s="91">
        <v>2.71</v>
      </c>
      <c r="E88" s="84">
        <v>0</v>
      </c>
      <c r="F88" s="47">
        <v>0</v>
      </c>
      <c r="G88" s="51">
        <f t="shared" si="9"/>
        <v>2.71</v>
      </c>
      <c r="H88" s="39">
        <v>0</v>
      </c>
      <c r="I88" s="62">
        <f>1.05*3.2</f>
        <v>3.3600000000000003</v>
      </c>
      <c r="J88" s="62">
        <f t="shared" si="10"/>
        <v>0.6500000000000004</v>
      </c>
      <c r="K88" s="83">
        <f t="shared" si="12"/>
        <v>0.6500000000000004</v>
      </c>
      <c r="L88" s="57" t="str">
        <f t="shared" si="11"/>
        <v>открыт</v>
      </c>
      <c r="M88" s="10"/>
    </row>
    <row r="89" spans="1:13" s="11" customFormat="1" ht="22.5">
      <c r="A89" s="43">
        <v>75</v>
      </c>
      <c r="B89" s="81" t="s">
        <v>102</v>
      </c>
      <c r="C89" s="78" t="s">
        <v>88</v>
      </c>
      <c r="D89" s="91">
        <v>3.68</v>
      </c>
      <c r="E89" s="84">
        <v>0.76</v>
      </c>
      <c r="F89" s="47">
        <v>120</v>
      </c>
      <c r="G89" s="51">
        <f t="shared" si="9"/>
        <v>2.92</v>
      </c>
      <c r="H89" s="39">
        <v>0</v>
      </c>
      <c r="I89" s="62">
        <f>1.05*4</f>
        <v>4.2</v>
      </c>
      <c r="J89" s="62">
        <f t="shared" si="10"/>
        <v>1.2800000000000002</v>
      </c>
      <c r="K89" s="83">
        <f t="shared" si="12"/>
        <v>1.2800000000000002</v>
      </c>
      <c r="L89" s="57" t="str">
        <f t="shared" si="11"/>
        <v>открыт</v>
      </c>
      <c r="M89" s="10"/>
    </row>
    <row r="90" spans="1:13" s="11" customFormat="1" ht="22.5">
      <c r="A90" s="43">
        <v>76</v>
      </c>
      <c r="B90" s="81" t="s">
        <v>103</v>
      </c>
      <c r="C90" s="78" t="s">
        <v>104</v>
      </c>
      <c r="D90" s="86">
        <v>0.76</v>
      </c>
      <c r="E90" s="80">
        <v>0</v>
      </c>
      <c r="F90" s="47">
        <v>0</v>
      </c>
      <c r="G90" s="51">
        <f t="shared" si="9"/>
        <v>0.76</v>
      </c>
      <c r="H90" s="39">
        <v>0</v>
      </c>
      <c r="I90" s="62">
        <f>1.05*1</f>
        <v>1.05</v>
      </c>
      <c r="J90" s="62">
        <f t="shared" si="10"/>
        <v>0.29000000000000004</v>
      </c>
      <c r="K90" s="83">
        <f t="shared" si="12"/>
        <v>0.29000000000000004</v>
      </c>
      <c r="L90" s="59" t="str">
        <f t="shared" si="11"/>
        <v>открыт</v>
      </c>
      <c r="M90" s="10"/>
    </row>
    <row r="91" spans="1:13" s="11" customFormat="1" ht="22.5">
      <c r="A91" s="141">
        <v>77</v>
      </c>
      <c r="B91" s="81" t="s">
        <v>105</v>
      </c>
      <c r="C91" s="78" t="s">
        <v>106</v>
      </c>
      <c r="D91" s="54">
        <v>12.41</v>
      </c>
      <c r="E91" s="82">
        <f>E93+E92</f>
        <v>0</v>
      </c>
      <c r="F91" s="47">
        <v>0</v>
      </c>
      <c r="G91" s="51">
        <f t="shared" si="9"/>
        <v>12.41</v>
      </c>
      <c r="H91" s="39">
        <v>0</v>
      </c>
      <c r="I91" s="62">
        <f>1.05*16</f>
        <v>16.8</v>
      </c>
      <c r="J91" s="62">
        <f t="shared" si="10"/>
        <v>4.390000000000001</v>
      </c>
      <c r="K91" s="161">
        <f>MIN(J91:J93)</f>
        <v>4.390000000000001</v>
      </c>
      <c r="L91" s="90" t="str">
        <f t="shared" si="11"/>
        <v>открыт</v>
      </c>
      <c r="M91" s="10"/>
    </row>
    <row r="92" spans="1:13" s="11" customFormat="1" ht="11.25">
      <c r="A92" s="142"/>
      <c r="B92" s="77" t="s">
        <v>13</v>
      </c>
      <c r="C92" s="78" t="s">
        <v>106</v>
      </c>
      <c r="D92" s="79">
        <v>0.77</v>
      </c>
      <c r="E92" s="80">
        <v>0</v>
      </c>
      <c r="F92" s="47">
        <v>0</v>
      </c>
      <c r="G92" s="9">
        <f t="shared" si="9"/>
        <v>0.77</v>
      </c>
      <c r="H92" s="39">
        <v>0</v>
      </c>
      <c r="I92" s="62">
        <f>1.05*16</f>
        <v>16.8</v>
      </c>
      <c r="J92" s="62">
        <f>I92-D92</f>
        <v>16.03</v>
      </c>
      <c r="K92" s="159"/>
      <c r="L92" s="63"/>
      <c r="M92" s="10"/>
    </row>
    <row r="93" spans="1:13" s="11" customFormat="1" ht="11.25">
      <c r="A93" s="143"/>
      <c r="B93" s="77" t="s">
        <v>52</v>
      </c>
      <c r="C93" s="78" t="s">
        <v>106</v>
      </c>
      <c r="D93" s="79">
        <v>11.64</v>
      </c>
      <c r="E93" s="80">
        <v>0</v>
      </c>
      <c r="F93" s="47">
        <v>0</v>
      </c>
      <c r="G93" s="48">
        <f t="shared" si="9"/>
        <v>11.64</v>
      </c>
      <c r="H93" s="39">
        <v>0</v>
      </c>
      <c r="I93" s="62">
        <f>1.05*16</f>
        <v>16.8</v>
      </c>
      <c r="J93" s="62">
        <f t="shared" si="10"/>
        <v>5.16</v>
      </c>
      <c r="K93" s="162"/>
      <c r="L93" s="63"/>
      <c r="M93" s="10"/>
    </row>
    <row r="94" spans="1:13" s="11" customFormat="1" ht="22.5">
      <c r="A94" s="43">
        <v>78</v>
      </c>
      <c r="B94" s="81" t="s">
        <v>107</v>
      </c>
      <c r="C94" s="78" t="s">
        <v>88</v>
      </c>
      <c r="D94" s="86">
        <v>0.77</v>
      </c>
      <c r="E94" s="80">
        <v>1.03</v>
      </c>
      <c r="F94" s="47">
        <v>120</v>
      </c>
      <c r="G94" s="51">
        <f t="shared" si="9"/>
        <v>-0.26</v>
      </c>
      <c r="H94" s="39">
        <v>0</v>
      </c>
      <c r="I94" s="62">
        <f>1.05*4</f>
        <v>4.2</v>
      </c>
      <c r="J94" s="62">
        <f t="shared" si="10"/>
        <v>4.46</v>
      </c>
      <c r="K94" s="83">
        <f>J94</f>
        <v>4.46</v>
      </c>
      <c r="L94" s="50" t="str">
        <f>IF(K94&lt;0,"закрыт","открыт")</f>
        <v>открыт</v>
      </c>
      <c r="M94" s="10"/>
    </row>
    <row r="95" spans="1:13" s="11" customFormat="1" ht="22.5">
      <c r="A95" s="43">
        <v>79</v>
      </c>
      <c r="B95" s="81" t="s">
        <v>108</v>
      </c>
      <c r="C95" s="78" t="s">
        <v>86</v>
      </c>
      <c r="D95" s="86">
        <v>1.27</v>
      </c>
      <c r="E95" s="80">
        <v>0.43</v>
      </c>
      <c r="F95" s="47">
        <v>120</v>
      </c>
      <c r="G95" s="9">
        <f t="shared" si="9"/>
        <v>0.8400000000000001</v>
      </c>
      <c r="H95" s="39">
        <v>0</v>
      </c>
      <c r="I95" s="62">
        <f>1.05*2.5</f>
        <v>2.625</v>
      </c>
      <c r="J95" s="62">
        <f t="shared" si="10"/>
        <v>1.785</v>
      </c>
      <c r="K95" s="83">
        <f>J95</f>
        <v>1.785</v>
      </c>
      <c r="L95" s="57" t="str">
        <f>IF(K95&lt;0,"закрыт","открыт")</f>
        <v>открыт</v>
      </c>
      <c r="M95" s="10"/>
    </row>
    <row r="96" spans="1:13" s="11" customFormat="1" ht="22.5">
      <c r="A96" s="43">
        <v>80</v>
      </c>
      <c r="B96" s="81" t="s">
        <v>109</v>
      </c>
      <c r="C96" s="78" t="s">
        <v>96</v>
      </c>
      <c r="D96" s="86">
        <v>0.37</v>
      </c>
      <c r="E96" s="80">
        <v>0.43</v>
      </c>
      <c r="F96" s="47">
        <v>120</v>
      </c>
      <c r="G96" s="48">
        <f t="shared" si="9"/>
        <v>-0.06</v>
      </c>
      <c r="H96" s="39">
        <v>0</v>
      </c>
      <c r="I96" s="62">
        <f>1.05*1.8</f>
        <v>1.8900000000000001</v>
      </c>
      <c r="J96" s="62">
        <f t="shared" si="10"/>
        <v>1.9500000000000002</v>
      </c>
      <c r="K96" s="83">
        <f>J96</f>
        <v>1.9500000000000002</v>
      </c>
      <c r="L96" s="57" t="str">
        <f>IF(K96&lt;0,"закрыт","открыт")</f>
        <v>открыт</v>
      </c>
      <c r="M96" s="10"/>
    </row>
    <row r="97" spans="1:13" s="11" customFormat="1" ht="27" customHeight="1">
      <c r="A97" s="141">
        <v>81</v>
      </c>
      <c r="B97" s="93" t="s">
        <v>219</v>
      </c>
      <c r="C97" s="94" t="s">
        <v>110</v>
      </c>
      <c r="D97" s="95">
        <v>18.51</v>
      </c>
      <c r="E97" s="82">
        <f>E99+E98</f>
        <v>2.75</v>
      </c>
      <c r="F97" s="47">
        <v>120</v>
      </c>
      <c r="G97" s="51">
        <f t="shared" si="9"/>
        <v>15.760000000000002</v>
      </c>
      <c r="H97" s="39">
        <v>0</v>
      </c>
      <c r="I97" s="96">
        <f>1.05*25</f>
        <v>26.25</v>
      </c>
      <c r="J97" s="62">
        <f t="shared" si="10"/>
        <v>10.489999999999998</v>
      </c>
      <c r="K97" s="163">
        <f>MIN(J97:J100)</f>
        <v>10.489999999999998</v>
      </c>
      <c r="L97" s="90" t="str">
        <f>IF(K97&lt;0,"закрыт","открыт")</f>
        <v>открыт</v>
      </c>
      <c r="M97" s="10"/>
    </row>
    <row r="98" spans="1:13" s="11" customFormat="1" ht="11.25">
      <c r="A98" s="142"/>
      <c r="B98" s="77" t="s">
        <v>13</v>
      </c>
      <c r="C98" s="94" t="s">
        <v>3</v>
      </c>
      <c r="D98" s="95">
        <v>6.52</v>
      </c>
      <c r="E98" s="97">
        <v>0</v>
      </c>
      <c r="F98" s="47">
        <v>120</v>
      </c>
      <c r="G98" s="51">
        <f t="shared" si="9"/>
        <v>6.52</v>
      </c>
      <c r="H98" s="39">
        <v>0</v>
      </c>
      <c r="I98" s="96">
        <f>1.05*25</f>
        <v>26.25</v>
      </c>
      <c r="J98" s="62">
        <f>I98-D98</f>
        <v>19.73</v>
      </c>
      <c r="K98" s="164"/>
      <c r="L98" s="63"/>
      <c r="M98" s="10"/>
    </row>
    <row r="99" spans="1:13" s="11" customFormat="1" ht="11.25">
      <c r="A99" s="142"/>
      <c r="B99" s="77" t="s">
        <v>52</v>
      </c>
      <c r="C99" s="94" t="s">
        <v>3</v>
      </c>
      <c r="D99" s="95">
        <v>11.99</v>
      </c>
      <c r="E99" s="97">
        <v>2.75</v>
      </c>
      <c r="F99" s="47">
        <v>120</v>
      </c>
      <c r="G99" s="51">
        <f t="shared" si="9"/>
        <v>9.24</v>
      </c>
      <c r="H99" s="39">
        <v>0</v>
      </c>
      <c r="I99" s="96">
        <f>1.05*25</f>
        <v>26.25</v>
      </c>
      <c r="J99" s="62">
        <f t="shared" si="10"/>
        <v>17.009999999999998</v>
      </c>
      <c r="K99" s="164"/>
      <c r="L99" s="63"/>
      <c r="M99" s="10"/>
    </row>
    <row r="100" spans="1:13" s="11" customFormat="1" ht="22.5">
      <c r="A100" s="143"/>
      <c r="B100" s="98" t="s">
        <v>111</v>
      </c>
      <c r="C100" s="94" t="s">
        <v>106</v>
      </c>
      <c r="D100" s="35">
        <v>2.41</v>
      </c>
      <c r="E100" s="99">
        <v>2.2</v>
      </c>
      <c r="F100" s="47">
        <v>120</v>
      </c>
      <c r="G100" s="9">
        <f t="shared" si="9"/>
        <v>0.20999999999999996</v>
      </c>
      <c r="H100" s="39">
        <v>0</v>
      </c>
      <c r="I100" s="96">
        <f>1.05*16</f>
        <v>16.8</v>
      </c>
      <c r="J100" s="62">
        <f t="shared" si="10"/>
        <v>16.59</v>
      </c>
      <c r="K100" s="165"/>
      <c r="L100" s="64"/>
      <c r="M100" s="10"/>
    </row>
    <row r="101" spans="1:13" s="11" customFormat="1" ht="22.5">
      <c r="A101" s="13">
        <v>82</v>
      </c>
      <c r="B101" s="81" t="s">
        <v>112</v>
      </c>
      <c r="C101" s="78" t="s">
        <v>113</v>
      </c>
      <c r="D101" s="35">
        <v>0.93</v>
      </c>
      <c r="E101" s="80">
        <v>1.55</v>
      </c>
      <c r="F101" s="47">
        <v>120</v>
      </c>
      <c r="G101" s="9">
        <f t="shared" si="9"/>
        <v>-0.62</v>
      </c>
      <c r="H101" s="39">
        <v>0</v>
      </c>
      <c r="I101" s="62">
        <f>1.05*5.6</f>
        <v>5.88</v>
      </c>
      <c r="J101" s="62">
        <f t="shared" si="10"/>
        <v>6.5</v>
      </c>
      <c r="K101" s="100">
        <f>J101</f>
        <v>6.5</v>
      </c>
      <c r="L101" s="57" t="str">
        <f>IF(K101&lt;0,"закрыт","открыт")</f>
        <v>открыт</v>
      </c>
      <c r="M101" s="10"/>
    </row>
    <row r="102" spans="1:13" s="11" customFormat="1" ht="22.5">
      <c r="A102" s="43">
        <v>83</v>
      </c>
      <c r="B102" s="81" t="s">
        <v>114</v>
      </c>
      <c r="C102" s="78" t="s">
        <v>90</v>
      </c>
      <c r="D102" s="86">
        <v>0.57</v>
      </c>
      <c r="E102" s="80">
        <v>0.41</v>
      </c>
      <c r="F102" s="47">
        <v>120</v>
      </c>
      <c r="G102" s="48">
        <f t="shared" si="9"/>
        <v>0.15999999999999998</v>
      </c>
      <c r="H102" s="39">
        <v>0</v>
      </c>
      <c r="I102" s="62">
        <f>1.05*1.6</f>
        <v>1.6800000000000002</v>
      </c>
      <c r="J102" s="62">
        <f t="shared" si="10"/>
        <v>1.5200000000000002</v>
      </c>
      <c r="K102" s="100">
        <f>J102</f>
        <v>1.5200000000000002</v>
      </c>
      <c r="L102" s="59" t="str">
        <f>IF(K102&lt;0,"закрыт","открыт")</f>
        <v>открыт</v>
      </c>
      <c r="M102" s="10"/>
    </row>
    <row r="103" spans="1:13" s="11" customFormat="1" ht="22.5">
      <c r="A103" s="43">
        <v>84</v>
      </c>
      <c r="B103" s="81" t="s">
        <v>115</v>
      </c>
      <c r="C103" s="78" t="s">
        <v>90</v>
      </c>
      <c r="D103" s="86">
        <v>0.36</v>
      </c>
      <c r="E103" s="80">
        <v>0.23</v>
      </c>
      <c r="F103" s="47">
        <v>120</v>
      </c>
      <c r="G103" s="9">
        <f t="shared" si="9"/>
        <v>0.12999999999999998</v>
      </c>
      <c r="H103" s="39">
        <v>0</v>
      </c>
      <c r="I103" s="62">
        <f>1.05*6.3</f>
        <v>6.615</v>
      </c>
      <c r="J103" s="62">
        <f t="shared" si="10"/>
        <v>6.485</v>
      </c>
      <c r="K103" s="100">
        <f>J103</f>
        <v>6.485</v>
      </c>
      <c r="L103" s="57" t="str">
        <f>IF(K103&lt;0,"закрыт","открыт")</f>
        <v>открыт</v>
      </c>
      <c r="M103" s="10"/>
    </row>
    <row r="104" spans="1:13" s="11" customFormat="1" ht="22.5">
      <c r="A104" s="141">
        <v>85</v>
      </c>
      <c r="B104" s="81" t="s">
        <v>116</v>
      </c>
      <c r="C104" s="78" t="s">
        <v>117</v>
      </c>
      <c r="D104" s="86">
        <v>3.89</v>
      </c>
      <c r="E104" s="82">
        <f>E106+E105</f>
        <v>0.76</v>
      </c>
      <c r="F104" s="47">
        <v>120</v>
      </c>
      <c r="G104" s="48">
        <f t="shared" si="9"/>
        <v>3.13</v>
      </c>
      <c r="H104" s="39">
        <v>0</v>
      </c>
      <c r="I104" s="62">
        <f>1.05*6.3</f>
        <v>6.615</v>
      </c>
      <c r="J104" s="62">
        <f t="shared" si="10"/>
        <v>3.4850000000000003</v>
      </c>
      <c r="K104" s="161">
        <f>MIN(J104:J106)</f>
        <v>3.305</v>
      </c>
      <c r="L104" s="90" t="str">
        <f>IF(K104&lt;0,"закрыт","открыт")</f>
        <v>открыт</v>
      </c>
      <c r="M104" s="10"/>
    </row>
    <row r="105" spans="1:13" s="11" customFormat="1" ht="11.25">
      <c r="A105" s="142"/>
      <c r="B105" s="77" t="s">
        <v>13</v>
      </c>
      <c r="C105" s="78" t="s">
        <v>117</v>
      </c>
      <c r="D105" s="79">
        <v>3.31</v>
      </c>
      <c r="E105" s="84">
        <v>0</v>
      </c>
      <c r="F105" s="47">
        <v>120</v>
      </c>
      <c r="G105" s="51">
        <f t="shared" si="9"/>
        <v>3.31</v>
      </c>
      <c r="H105" s="39">
        <v>0</v>
      </c>
      <c r="I105" s="62">
        <f>1.05*6.3</f>
        <v>6.615</v>
      </c>
      <c r="J105" s="62">
        <f>I105-D105</f>
        <v>3.305</v>
      </c>
      <c r="K105" s="159"/>
      <c r="L105" s="63"/>
      <c r="M105" s="10"/>
    </row>
    <row r="106" spans="1:13" s="11" customFormat="1" ht="11.25">
      <c r="A106" s="143"/>
      <c r="B106" s="77" t="s">
        <v>52</v>
      </c>
      <c r="C106" s="78" t="s">
        <v>117</v>
      </c>
      <c r="D106" s="79">
        <v>0.58</v>
      </c>
      <c r="E106" s="84">
        <v>0.76</v>
      </c>
      <c r="F106" s="47">
        <v>120</v>
      </c>
      <c r="G106" s="51">
        <f t="shared" si="9"/>
        <v>-0.18000000000000005</v>
      </c>
      <c r="H106" s="39">
        <v>0</v>
      </c>
      <c r="I106" s="62">
        <f>1.05*6.3</f>
        <v>6.615</v>
      </c>
      <c r="J106" s="62">
        <f t="shared" si="10"/>
        <v>6.795</v>
      </c>
      <c r="K106" s="162"/>
      <c r="L106" s="64"/>
      <c r="M106" s="10"/>
    </row>
    <row r="107" spans="1:13" s="11" customFormat="1" ht="22.5">
      <c r="A107" s="141">
        <v>86</v>
      </c>
      <c r="B107" s="81" t="s">
        <v>118</v>
      </c>
      <c r="C107" s="78" t="s">
        <v>82</v>
      </c>
      <c r="D107" s="79">
        <v>3.91</v>
      </c>
      <c r="E107" s="82">
        <f>E109+E108</f>
        <v>1.28</v>
      </c>
      <c r="F107" s="47">
        <v>120</v>
      </c>
      <c r="G107" s="51">
        <f t="shared" si="9"/>
        <v>2.63</v>
      </c>
      <c r="H107" s="39">
        <v>0</v>
      </c>
      <c r="I107" s="62">
        <f>1.05*10</f>
        <v>10.5</v>
      </c>
      <c r="J107" s="62">
        <f t="shared" si="10"/>
        <v>7.87</v>
      </c>
      <c r="K107" s="161">
        <f>MIN(J107:J109)</f>
        <v>7.87</v>
      </c>
      <c r="L107" s="63" t="str">
        <f>IF(K107&lt;0,"закрыт","открыт")</f>
        <v>открыт</v>
      </c>
      <c r="M107" s="10"/>
    </row>
    <row r="108" spans="1:13" s="11" customFormat="1" ht="11.25">
      <c r="A108" s="142"/>
      <c r="B108" s="77" t="s">
        <v>13</v>
      </c>
      <c r="C108" s="78" t="s">
        <v>82</v>
      </c>
      <c r="D108" s="79">
        <v>0.72</v>
      </c>
      <c r="E108" s="84">
        <v>0</v>
      </c>
      <c r="F108" s="47">
        <v>120</v>
      </c>
      <c r="G108" s="9">
        <f t="shared" si="9"/>
        <v>0.72</v>
      </c>
      <c r="H108" s="39">
        <v>0</v>
      </c>
      <c r="I108" s="62">
        <f>1.05*10</f>
        <v>10.5</v>
      </c>
      <c r="J108" s="62">
        <f>I108-D108</f>
        <v>9.78</v>
      </c>
      <c r="K108" s="159"/>
      <c r="L108" s="63"/>
      <c r="M108" s="10"/>
    </row>
    <row r="109" spans="1:13" s="11" customFormat="1" ht="11.25">
      <c r="A109" s="143"/>
      <c r="B109" s="77" t="s">
        <v>52</v>
      </c>
      <c r="C109" s="78" t="s">
        <v>82</v>
      </c>
      <c r="D109" s="79">
        <v>3.19</v>
      </c>
      <c r="E109" s="84">
        <v>1.28</v>
      </c>
      <c r="F109" s="47">
        <v>120</v>
      </c>
      <c r="G109" s="9">
        <f t="shared" si="9"/>
        <v>1.91</v>
      </c>
      <c r="H109" s="39">
        <v>0</v>
      </c>
      <c r="I109" s="62">
        <f>1.05*10</f>
        <v>10.5</v>
      </c>
      <c r="J109" s="62">
        <f t="shared" si="10"/>
        <v>8.59</v>
      </c>
      <c r="K109" s="162"/>
      <c r="L109" s="63"/>
      <c r="M109" s="10"/>
    </row>
    <row r="110" spans="1:13" s="11" customFormat="1" ht="22.5">
      <c r="A110" s="43">
        <v>87</v>
      </c>
      <c r="B110" s="81" t="s">
        <v>119</v>
      </c>
      <c r="C110" s="78" t="s">
        <v>90</v>
      </c>
      <c r="D110" s="86">
        <v>0.37</v>
      </c>
      <c r="E110" s="84">
        <v>0.25</v>
      </c>
      <c r="F110" s="47">
        <v>120</v>
      </c>
      <c r="G110" s="9">
        <f t="shared" si="9"/>
        <v>0.12</v>
      </c>
      <c r="H110" s="39">
        <v>0</v>
      </c>
      <c r="I110" s="62">
        <f>1.05*1.6</f>
        <v>1.6800000000000002</v>
      </c>
      <c r="J110" s="62">
        <f t="shared" si="10"/>
        <v>1.56</v>
      </c>
      <c r="K110" s="83">
        <f>J110</f>
        <v>1.56</v>
      </c>
      <c r="L110" s="57" t="str">
        <f aca="true" t="shared" si="13" ref="L110:L115">IF(K110&lt;0,"закрыт","открыт")</f>
        <v>открыт</v>
      </c>
      <c r="M110" s="10"/>
    </row>
    <row r="111" spans="1:13" s="11" customFormat="1" ht="22.5">
      <c r="A111" s="43">
        <v>88</v>
      </c>
      <c r="B111" s="81" t="s">
        <v>120</v>
      </c>
      <c r="C111" s="78" t="s">
        <v>90</v>
      </c>
      <c r="D111" s="86">
        <v>0.8</v>
      </c>
      <c r="E111" s="84">
        <v>0.56</v>
      </c>
      <c r="F111" s="47">
        <v>120</v>
      </c>
      <c r="G111" s="48">
        <f t="shared" si="9"/>
        <v>0.24</v>
      </c>
      <c r="H111" s="39">
        <v>0</v>
      </c>
      <c r="I111" s="62">
        <f>1.05*1.6</f>
        <v>1.6800000000000002</v>
      </c>
      <c r="J111" s="62">
        <f t="shared" si="10"/>
        <v>1.4400000000000002</v>
      </c>
      <c r="K111" s="83">
        <f>J111</f>
        <v>1.4400000000000002</v>
      </c>
      <c r="L111" s="59" t="str">
        <f t="shared" si="13"/>
        <v>открыт</v>
      </c>
      <c r="M111" s="10"/>
    </row>
    <row r="112" spans="1:13" s="11" customFormat="1" ht="22.5">
      <c r="A112" s="43">
        <v>89</v>
      </c>
      <c r="B112" s="81" t="s">
        <v>121</v>
      </c>
      <c r="C112" s="78" t="s">
        <v>86</v>
      </c>
      <c r="D112" s="86">
        <v>1.32</v>
      </c>
      <c r="E112" s="84">
        <v>0.52</v>
      </c>
      <c r="F112" s="47">
        <v>120</v>
      </c>
      <c r="G112" s="51">
        <f t="shared" si="9"/>
        <v>0.8</v>
      </c>
      <c r="H112" s="39">
        <v>0</v>
      </c>
      <c r="I112" s="62">
        <f>1.05*2.5</f>
        <v>2.625</v>
      </c>
      <c r="J112" s="62">
        <f t="shared" si="10"/>
        <v>1.825</v>
      </c>
      <c r="K112" s="83">
        <f>J112</f>
        <v>1.825</v>
      </c>
      <c r="L112" s="57" t="str">
        <f t="shared" si="13"/>
        <v>открыт</v>
      </c>
      <c r="M112" s="10"/>
    </row>
    <row r="113" spans="1:13" s="11" customFormat="1" ht="22.5">
      <c r="A113" s="43">
        <v>90</v>
      </c>
      <c r="B113" s="81" t="s">
        <v>122</v>
      </c>
      <c r="C113" s="78" t="s">
        <v>82</v>
      </c>
      <c r="D113" s="101">
        <v>8.139999</v>
      </c>
      <c r="E113" s="84">
        <v>1.8</v>
      </c>
      <c r="F113" s="47">
        <v>120</v>
      </c>
      <c r="G113" s="9">
        <f t="shared" si="9"/>
        <v>6.339999</v>
      </c>
      <c r="H113" s="39">
        <v>0</v>
      </c>
      <c r="I113" s="62">
        <f>1.05*10</f>
        <v>10.5</v>
      </c>
      <c r="J113" s="62">
        <f t="shared" si="10"/>
        <v>4.160001</v>
      </c>
      <c r="K113" s="83">
        <f>J113</f>
        <v>4.160001</v>
      </c>
      <c r="L113" s="59" t="str">
        <f t="shared" si="13"/>
        <v>открыт</v>
      </c>
      <c r="M113" s="10"/>
    </row>
    <row r="114" spans="1:13" s="11" customFormat="1" ht="22.5">
      <c r="A114" s="43">
        <v>91</v>
      </c>
      <c r="B114" s="81" t="s">
        <v>123</v>
      </c>
      <c r="C114" s="78" t="s">
        <v>96</v>
      </c>
      <c r="D114" s="86">
        <v>0.49</v>
      </c>
      <c r="E114" s="84">
        <v>0.4</v>
      </c>
      <c r="F114" s="47">
        <v>120</v>
      </c>
      <c r="G114" s="48">
        <f t="shared" si="9"/>
        <v>0.08999999999999997</v>
      </c>
      <c r="H114" s="39">
        <v>0</v>
      </c>
      <c r="I114" s="62">
        <f>1.05*1.8</f>
        <v>1.8900000000000001</v>
      </c>
      <c r="J114" s="62">
        <f t="shared" si="10"/>
        <v>1.8000000000000003</v>
      </c>
      <c r="K114" s="83">
        <f>J114</f>
        <v>1.8000000000000003</v>
      </c>
      <c r="L114" s="50" t="str">
        <f t="shared" si="13"/>
        <v>открыт</v>
      </c>
      <c r="M114" s="10"/>
    </row>
    <row r="115" spans="1:13" s="11" customFormat="1" ht="22.5">
      <c r="A115" s="141">
        <v>92</v>
      </c>
      <c r="B115" s="81" t="s">
        <v>124</v>
      </c>
      <c r="C115" s="78" t="s">
        <v>82</v>
      </c>
      <c r="D115" s="86">
        <v>3.93</v>
      </c>
      <c r="E115" s="82">
        <f>E117+E116</f>
        <v>1.89</v>
      </c>
      <c r="F115" s="47">
        <v>120</v>
      </c>
      <c r="G115" s="51">
        <f t="shared" si="9"/>
        <v>2.04</v>
      </c>
      <c r="H115" s="39">
        <v>0</v>
      </c>
      <c r="I115" s="62">
        <f>1.05*10</f>
        <v>10.5</v>
      </c>
      <c r="J115" s="62">
        <f t="shared" si="10"/>
        <v>8.46</v>
      </c>
      <c r="K115" s="161">
        <f>MIN(J115:J117)</f>
        <v>8.46</v>
      </c>
      <c r="L115" s="90" t="str">
        <f t="shared" si="13"/>
        <v>открыт</v>
      </c>
      <c r="M115" s="10"/>
    </row>
    <row r="116" spans="1:13" s="11" customFormat="1" ht="11.25">
      <c r="A116" s="142"/>
      <c r="B116" s="77" t="s">
        <v>13</v>
      </c>
      <c r="C116" s="78" t="s">
        <v>82</v>
      </c>
      <c r="D116" s="79">
        <v>0.38</v>
      </c>
      <c r="E116" s="84">
        <v>0</v>
      </c>
      <c r="F116" s="47">
        <v>120</v>
      </c>
      <c r="G116" s="9">
        <f t="shared" si="9"/>
        <v>0.38</v>
      </c>
      <c r="H116" s="39">
        <v>0</v>
      </c>
      <c r="I116" s="62">
        <f>1.05*10</f>
        <v>10.5</v>
      </c>
      <c r="J116" s="62">
        <f>I116-D116</f>
        <v>10.12</v>
      </c>
      <c r="K116" s="159"/>
      <c r="L116" s="63"/>
      <c r="M116" s="10"/>
    </row>
    <row r="117" spans="1:13" s="11" customFormat="1" ht="11.25">
      <c r="A117" s="143"/>
      <c r="B117" s="77" t="s">
        <v>52</v>
      </c>
      <c r="C117" s="78" t="s">
        <v>82</v>
      </c>
      <c r="D117" s="79">
        <v>3.55</v>
      </c>
      <c r="E117" s="84">
        <v>1.89</v>
      </c>
      <c r="F117" s="47">
        <v>120</v>
      </c>
      <c r="G117" s="9">
        <f t="shared" si="9"/>
        <v>1.66</v>
      </c>
      <c r="H117" s="39">
        <v>0</v>
      </c>
      <c r="I117" s="62">
        <f>1.05*10</f>
        <v>10.5</v>
      </c>
      <c r="J117" s="62">
        <f t="shared" si="10"/>
        <v>8.84</v>
      </c>
      <c r="K117" s="162"/>
      <c r="L117" s="63"/>
      <c r="M117" s="10"/>
    </row>
    <row r="118" spans="1:13" s="11" customFormat="1" ht="22.5">
      <c r="A118" s="43">
        <v>93</v>
      </c>
      <c r="B118" s="81" t="s">
        <v>125</v>
      </c>
      <c r="C118" s="78" t="s">
        <v>86</v>
      </c>
      <c r="D118" s="86">
        <v>0.2</v>
      </c>
      <c r="E118" s="84">
        <v>0.07</v>
      </c>
      <c r="F118" s="47">
        <v>120</v>
      </c>
      <c r="G118" s="9">
        <f t="shared" si="9"/>
        <v>0.13</v>
      </c>
      <c r="H118" s="39">
        <v>0</v>
      </c>
      <c r="I118" s="62">
        <f>1.05*2.5</f>
        <v>2.625</v>
      </c>
      <c r="J118" s="62">
        <f t="shared" si="10"/>
        <v>2.495</v>
      </c>
      <c r="K118" s="83">
        <f>J118</f>
        <v>2.495</v>
      </c>
      <c r="L118" s="50" t="str">
        <f>IF(K118&lt;0,"закрыт","открыт")</f>
        <v>открыт</v>
      </c>
      <c r="M118" s="10"/>
    </row>
    <row r="119" spans="1:13" s="11" customFormat="1" ht="22.5">
      <c r="A119" s="141">
        <v>94</v>
      </c>
      <c r="B119" s="81" t="s">
        <v>126</v>
      </c>
      <c r="C119" s="78" t="s">
        <v>106</v>
      </c>
      <c r="D119" s="86">
        <v>4.17</v>
      </c>
      <c r="E119" s="82">
        <f>E121+E120</f>
        <v>2.88</v>
      </c>
      <c r="F119" s="47">
        <v>120</v>
      </c>
      <c r="G119" s="9">
        <f t="shared" si="9"/>
        <v>1.29</v>
      </c>
      <c r="H119" s="39">
        <v>0</v>
      </c>
      <c r="I119" s="62">
        <f>1.05*16</f>
        <v>16.8</v>
      </c>
      <c r="J119" s="62">
        <f t="shared" si="10"/>
        <v>15.510000000000002</v>
      </c>
      <c r="K119" s="161">
        <f>MIN(J119:J121)</f>
        <v>15.510000000000002</v>
      </c>
      <c r="L119" s="90" t="str">
        <f>IF(K119&lt;0,"закрыт","открыт")</f>
        <v>открыт</v>
      </c>
      <c r="M119" s="10"/>
    </row>
    <row r="120" spans="1:13" s="11" customFormat="1" ht="11.25">
      <c r="A120" s="142"/>
      <c r="B120" s="77" t="s">
        <v>13</v>
      </c>
      <c r="C120" s="78" t="s">
        <v>106</v>
      </c>
      <c r="D120" s="79">
        <v>0</v>
      </c>
      <c r="E120" s="84">
        <v>0</v>
      </c>
      <c r="F120" s="47">
        <v>120</v>
      </c>
      <c r="G120" s="48">
        <f t="shared" si="9"/>
        <v>0</v>
      </c>
      <c r="H120" s="39">
        <v>0</v>
      </c>
      <c r="I120" s="62">
        <f>1.05*16</f>
        <v>16.8</v>
      </c>
      <c r="J120" s="62">
        <f>I120-D120</f>
        <v>16.8</v>
      </c>
      <c r="K120" s="159"/>
      <c r="L120" s="63"/>
      <c r="M120" s="10"/>
    </row>
    <row r="121" spans="1:13" s="11" customFormat="1" ht="11.25">
      <c r="A121" s="143"/>
      <c r="B121" s="77" t="s">
        <v>52</v>
      </c>
      <c r="C121" s="78" t="s">
        <v>106</v>
      </c>
      <c r="D121" s="79">
        <v>4.17</v>
      </c>
      <c r="E121" s="84">
        <v>2.88</v>
      </c>
      <c r="F121" s="47">
        <v>120</v>
      </c>
      <c r="G121" s="51">
        <f t="shared" si="9"/>
        <v>1.29</v>
      </c>
      <c r="H121" s="39">
        <v>0</v>
      </c>
      <c r="I121" s="62">
        <f>1.05*16</f>
        <v>16.8</v>
      </c>
      <c r="J121" s="62">
        <f t="shared" si="10"/>
        <v>15.510000000000002</v>
      </c>
      <c r="K121" s="162"/>
      <c r="L121" s="64"/>
      <c r="M121" s="10"/>
    </row>
    <row r="122" spans="1:13" s="12" customFormat="1" ht="27.75" customHeight="1">
      <c r="A122" s="139">
        <v>95</v>
      </c>
      <c r="B122" s="81" t="s">
        <v>127</v>
      </c>
      <c r="C122" s="78" t="s">
        <v>3</v>
      </c>
      <c r="D122" s="79">
        <v>23.04</v>
      </c>
      <c r="E122" s="82">
        <f>E124+E123</f>
        <v>0.02</v>
      </c>
      <c r="F122" s="47">
        <v>120</v>
      </c>
      <c r="G122" s="9">
        <f t="shared" si="9"/>
        <v>23.02</v>
      </c>
      <c r="H122" s="39">
        <v>0</v>
      </c>
      <c r="I122" s="62">
        <f>1.05*25</f>
        <v>26.25</v>
      </c>
      <c r="J122" s="62">
        <f t="shared" si="10"/>
        <v>3.2300000000000004</v>
      </c>
      <c r="K122" s="161">
        <f>MIN(J122:J124)</f>
        <v>3.2300000000000004</v>
      </c>
      <c r="L122" s="63" t="str">
        <f>IF(K122&lt;0,"закрыт","открыт")</f>
        <v>открыт</v>
      </c>
      <c r="M122" s="10"/>
    </row>
    <row r="123" spans="1:13" s="12" customFormat="1" ht="11.25">
      <c r="A123" s="140"/>
      <c r="B123" s="77" t="s">
        <v>13</v>
      </c>
      <c r="C123" s="78" t="s">
        <v>3</v>
      </c>
      <c r="D123" s="79">
        <v>19.24</v>
      </c>
      <c r="E123" s="84">
        <v>0</v>
      </c>
      <c r="F123" s="47">
        <v>120</v>
      </c>
      <c r="G123" s="48">
        <f t="shared" si="9"/>
        <v>19.24</v>
      </c>
      <c r="H123" s="39">
        <v>0</v>
      </c>
      <c r="I123" s="62">
        <f>1.05*25</f>
        <v>26.25</v>
      </c>
      <c r="J123" s="62">
        <f>I123-D123</f>
        <v>7.010000000000002</v>
      </c>
      <c r="K123" s="159"/>
      <c r="L123" s="63"/>
      <c r="M123" s="10"/>
    </row>
    <row r="124" spans="1:13" s="12" customFormat="1" ht="11.25">
      <c r="A124" s="113"/>
      <c r="B124" s="77" t="s">
        <v>52</v>
      </c>
      <c r="C124" s="78" t="s">
        <v>3</v>
      </c>
      <c r="D124" s="79">
        <v>3.8</v>
      </c>
      <c r="E124" s="84">
        <v>0.02</v>
      </c>
      <c r="F124" s="47">
        <v>120</v>
      </c>
      <c r="G124" s="51">
        <f t="shared" si="9"/>
        <v>3.78</v>
      </c>
      <c r="H124" s="39">
        <v>0</v>
      </c>
      <c r="I124" s="62">
        <f>1.05*25</f>
        <v>26.25</v>
      </c>
      <c r="J124" s="62">
        <f t="shared" si="10"/>
        <v>22.47</v>
      </c>
      <c r="K124" s="162"/>
      <c r="L124" s="63"/>
      <c r="M124" s="10"/>
    </row>
    <row r="125" spans="1:13" s="11" customFormat="1" ht="22.5">
      <c r="A125" s="166">
        <v>96</v>
      </c>
      <c r="B125" s="102" t="s">
        <v>218</v>
      </c>
      <c r="C125" s="103" t="s">
        <v>128</v>
      </c>
      <c r="D125" s="104">
        <v>11.49</v>
      </c>
      <c r="E125" s="105">
        <f>E127+E126</f>
        <v>0</v>
      </c>
      <c r="F125" s="106">
        <v>120</v>
      </c>
      <c r="G125" s="107">
        <f t="shared" si="9"/>
        <v>11.49</v>
      </c>
      <c r="H125" s="108">
        <v>0</v>
      </c>
      <c r="I125" s="109">
        <f>1.05*10</f>
        <v>10.5</v>
      </c>
      <c r="J125" s="109">
        <f t="shared" si="10"/>
        <v>-0.9900000000000002</v>
      </c>
      <c r="K125" s="169">
        <f>MIN(J125:J127)</f>
        <v>-0.9900000000000002</v>
      </c>
      <c r="L125" s="172" t="str">
        <f>IF(K125&lt;0,"закрыт","открыт")</f>
        <v>закрыт</v>
      </c>
      <c r="M125" s="10"/>
    </row>
    <row r="126" spans="1:13" s="11" customFormat="1" ht="11.25">
      <c r="A126" s="167"/>
      <c r="B126" s="111" t="s">
        <v>13</v>
      </c>
      <c r="C126" s="103" t="s">
        <v>128</v>
      </c>
      <c r="D126" s="104">
        <v>2.68</v>
      </c>
      <c r="E126" s="112">
        <v>0</v>
      </c>
      <c r="F126" s="106">
        <v>120</v>
      </c>
      <c r="G126" s="107">
        <f t="shared" si="9"/>
        <v>2.68</v>
      </c>
      <c r="H126" s="108">
        <v>0</v>
      </c>
      <c r="I126" s="109">
        <f>1.05*10</f>
        <v>10.5</v>
      </c>
      <c r="J126" s="109">
        <f>I126-D126</f>
        <v>7.82</v>
      </c>
      <c r="K126" s="170"/>
      <c r="L126" s="173"/>
      <c r="M126" s="10"/>
    </row>
    <row r="127" spans="1:13" s="11" customFormat="1" ht="11.25">
      <c r="A127" s="168"/>
      <c r="B127" s="111" t="s">
        <v>52</v>
      </c>
      <c r="C127" s="103" t="s">
        <v>128</v>
      </c>
      <c r="D127" s="104">
        <v>8.81</v>
      </c>
      <c r="E127" s="112">
        <v>0</v>
      </c>
      <c r="F127" s="106">
        <v>120</v>
      </c>
      <c r="G127" s="107">
        <f t="shared" si="9"/>
        <v>8.81</v>
      </c>
      <c r="H127" s="108">
        <v>0</v>
      </c>
      <c r="I127" s="109">
        <f>1.05*10</f>
        <v>10.5</v>
      </c>
      <c r="J127" s="109">
        <f t="shared" si="10"/>
        <v>1.6899999999999995</v>
      </c>
      <c r="K127" s="171"/>
      <c r="L127" s="173"/>
      <c r="M127" s="10"/>
    </row>
    <row r="128" spans="1:13" s="11" customFormat="1" ht="22.5">
      <c r="A128" s="141">
        <v>97</v>
      </c>
      <c r="B128" s="81" t="s">
        <v>129</v>
      </c>
      <c r="C128" s="78" t="s">
        <v>3</v>
      </c>
      <c r="D128" s="79">
        <v>10.9</v>
      </c>
      <c r="E128" s="82">
        <f>E130+E129</f>
        <v>0</v>
      </c>
      <c r="F128" s="47">
        <v>120</v>
      </c>
      <c r="G128" s="51">
        <f t="shared" si="9"/>
        <v>10.9</v>
      </c>
      <c r="H128" s="39">
        <v>0</v>
      </c>
      <c r="I128" s="62">
        <f>1.05*25</f>
        <v>26.25</v>
      </c>
      <c r="J128" s="62">
        <f t="shared" si="10"/>
        <v>15.35</v>
      </c>
      <c r="K128" s="161">
        <f>MIN(J128:J130)</f>
        <v>15.35</v>
      </c>
      <c r="L128" s="90" t="str">
        <f>IF(K128&lt;0,"закрыт","открыт")</f>
        <v>открыт</v>
      </c>
      <c r="M128" s="10"/>
    </row>
    <row r="129" spans="1:13" s="11" customFormat="1" ht="11.25">
      <c r="A129" s="142"/>
      <c r="B129" s="77" t="s">
        <v>13</v>
      </c>
      <c r="C129" s="78" t="s">
        <v>3</v>
      </c>
      <c r="D129" s="79">
        <v>5.45</v>
      </c>
      <c r="E129" s="84">
        <v>0</v>
      </c>
      <c r="F129" s="47">
        <v>120</v>
      </c>
      <c r="G129" s="9">
        <f t="shared" si="9"/>
        <v>5.45</v>
      </c>
      <c r="H129" s="39">
        <v>0</v>
      </c>
      <c r="I129" s="62">
        <f>1.05*25</f>
        <v>26.25</v>
      </c>
      <c r="J129" s="62">
        <f>I129-D129</f>
        <v>20.8</v>
      </c>
      <c r="K129" s="159"/>
      <c r="L129" s="63"/>
      <c r="M129" s="10"/>
    </row>
    <row r="130" spans="1:13" s="11" customFormat="1" ht="11.25">
      <c r="A130" s="143"/>
      <c r="B130" s="77" t="s">
        <v>52</v>
      </c>
      <c r="C130" s="78" t="s">
        <v>3</v>
      </c>
      <c r="D130" s="79">
        <v>5.45</v>
      </c>
      <c r="E130" s="84">
        <v>0</v>
      </c>
      <c r="F130" s="47">
        <v>120</v>
      </c>
      <c r="G130" s="9">
        <f t="shared" si="9"/>
        <v>5.45</v>
      </c>
      <c r="H130" s="39">
        <v>0</v>
      </c>
      <c r="I130" s="62">
        <f>1.05*25</f>
        <v>26.25</v>
      </c>
      <c r="J130" s="62">
        <f t="shared" si="10"/>
        <v>20.8</v>
      </c>
      <c r="K130" s="162"/>
      <c r="L130" s="64"/>
      <c r="M130" s="10"/>
    </row>
    <row r="131" spans="1:13" s="12" customFormat="1" ht="31.5" customHeight="1">
      <c r="A131" s="65">
        <v>98</v>
      </c>
      <c r="B131" s="81" t="s">
        <v>217</v>
      </c>
      <c r="C131" s="78" t="s">
        <v>3</v>
      </c>
      <c r="D131" s="86">
        <v>8.91</v>
      </c>
      <c r="E131" s="84">
        <v>0.02</v>
      </c>
      <c r="F131" s="47">
        <v>120</v>
      </c>
      <c r="G131" s="9">
        <f t="shared" si="9"/>
        <v>8.89</v>
      </c>
      <c r="H131" s="9">
        <v>0</v>
      </c>
      <c r="I131" s="62">
        <f>1.05*25</f>
        <v>26.25</v>
      </c>
      <c r="J131" s="62">
        <f t="shared" si="10"/>
        <v>17.36</v>
      </c>
      <c r="K131" s="83">
        <f>J131</f>
        <v>17.36</v>
      </c>
      <c r="L131" s="59" t="str">
        <f aca="true" t="shared" si="14" ref="L131:L141">IF(K131&lt;0,"закрыт","открыт")</f>
        <v>открыт</v>
      </c>
      <c r="M131" s="10"/>
    </row>
    <row r="132" spans="1:13" s="11" customFormat="1" ht="22.5">
      <c r="A132" s="43">
        <v>99</v>
      </c>
      <c r="B132" s="81" t="s">
        <v>130</v>
      </c>
      <c r="C132" s="78" t="s">
        <v>82</v>
      </c>
      <c r="D132" s="91">
        <v>10.38</v>
      </c>
      <c r="E132" s="84">
        <v>0</v>
      </c>
      <c r="F132" s="47">
        <v>0</v>
      </c>
      <c r="G132" s="9">
        <f t="shared" si="9"/>
        <v>10.38</v>
      </c>
      <c r="H132" s="39">
        <v>0</v>
      </c>
      <c r="I132" s="62">
        <f>1.05*10</f>
        <v>10.5</v>
      </c>
      <c r="J132" s="62">
        <f t="shared" si="10"/>
        <v>0.11999999999999922</v>
      </c>
      <c r="K132" s="83">
        <f>J132</f>
        <v>0.11999999999999922</v>
      </c>
      <c r="L132" s="59" t="str">
        <f t="shared" si="14"/>
        <v>открыт</v>
      </c>
      <c r="M132" s="10"/>
    </row>
    <row r="133" spans="1:13" s="11" customFormat="1" ht="22.5">
      <c r="A133" s="43">
        <v>100</v>
      </c>
      <c r="B133" s="81" t="s">
        <v>131</v>
      </c>
      <c r="C133" s="78" t="s">
        <v>132</v>
      </c>
      <c r="D133" s="91">
        <v>19.24</v>
      </c>
      <c r="E133" s="80">
        <v>0</v>
      </c>
      <c r="F133" s="47">
        <v>0</v>
      </c>
      <c r="G133" s="9">
        <f t="shared" si="9"/>
        <v>19.24</v>
      </c>
      <c r="H133" s="39">
        <v>0</v>
      </c>
      <c r="I133" s="62">
        <f>1.05*20</f>
        <v>21</v>
      </c>
      <c r="J133" s="62">
        <f t="shared" si="10"/>
        <v>1.7600000000000016</v>
      </c>
      <c r="K133" s="83">
        <f aca="true" t="shared" si="15" ref="K133:K140">J133</f>
        <v>1.7600000000000016</v>
      </c>
      <c r="L133" s="50" t="str">
        <f t="shared" si="14"/>
        <v>открыт</v>
      </c>
      <c r="M133" s="10"/>
    </row>
    <row r="134" spans="1:13" s="11" customFormat="1" ht="22.5">
      <c r="A134" s="43">
        <v>101</v>
      </c>
      <c r="B134" s="81" t="s">
        <v>133</v>
      </c>
      <c r="C134" s="78" t="s">
        <v>14</v>
      </c>
      <c r="D134" s="101">
        <v>9.030001</v>
      </c>
      <c r="E134" s="80">
        <v>0</v>
      </c>
      <c r="F134" s="47">
        <v>0</v>
      </c>
      <c r="G134" s="9">
        <f t="shared" si="9"/>
        <v>9.030001</v>
      </c>
      <c r="H134" s="39">
        <v>0</v>
      </c>
      <c r="I134" s="62">
        <f>1.05*40</f>
        <v>42</v>
      </c>
      <c r="J134" s="62">
        <f t="shared" si="10"/>
        <v>32.969999</v>
      </c>
      <c r="K134" s="83">
        <f t="shared" si="15"/>
        <v>32.969999</v>
      </c>
      <c r="L134" s="50" t="str">
        <f t="shared" si="14"/>
        <v>открыт</v>
      </c>
      <c r="M134" s="10"/>
    </row>
    <row r="135" spans="1:13" s="11" customFormat="1" ht="22.5">
      <c r="A135" s="13">
        <v>102</v>
      </c>
      <c r="B135" s="81" t="s">
        <v>134</v>
      </c>
      <c r="C135" s="78" t="s">
        <v>3</v>
      </c>
      <c r="D135" s="86">
        <v>16.44</v>
      </c>
      <c r="E135" s="80">
        <v>0</v>
      </c>
      <c r="F135" s="47">
        <v>0</v>
      </c>
      <c r="G135" s="9">
        <f t="shared" si="9"/>
        <v>16.44</v>
      </c>
      <c r="H135" s="39">
        <v>0</v>
      </c>
      <c r="I135" s="62">
        <f>1.05*25</f>
        <v>26.25</v>
      </c>
      <c r="J135" s="62">
        <f t="shared" si="10"/>
        <v>9.809999999999999</v>
      </c>
      <c r="K135" s="92">
        <f>MIN(J135:J135)</f>
        <v>9.809999999999999</v>
      </c>
      <c r="L135" s="50" t="str">
        <f t="shared" si="14"/>
        <v>открыт</v>
      </c>
      <c r="M135" s="10"/>
    </row>
    <row r="136" spans="1:13" s="12" customFormat="1" ht="22.5">
      <c r="A136" s="53">
        <v>103</v>
      </c>
      <c r="B136" s="81" t="s">
        <v>135</v>
      </c>
      <c r="C136" s="78" t="s">
        <v>117</v>
      </c>
      <c r="D136" s="86">
        <v>1.99</v>
      </c>
      <c r="E136" s="84">
        <v>1.2</v>
      </c>
      <c r="F136" s="47">
        <v>120</v>
      </c>
      <c r="G136" s="9">
        <f t="shared" si="9"/>
        <v>0.79</v>
      </c>
      <c r="H136" s="39">
        <v>0</v>
      </c>
      <c r="I136" s="62">
        <f>1.05*6.3</f>
        <v>6.615</v>
      </c>
      <c r="J136" s="62">
        <f aca="true" t="shared" si="16" ref="J136:J199">I136-G136-H136</f>
        <v>5.825</v>
      </c>
      <c r="K136" s="83">
        <f t="shared" si="15"/>
        <v>5.825</v>
      </c>
      <c r="L136" s="50" t="str">
        <f t="shared" si="14"/>
        <v>открыт</v>
      </c>
      <c r="M136" s="10"/>
    </row>
    <row r="137" spans="1:13" s="12" customFormat="1" ht="22.5">
      <c r="A137" s="53">
        <v>104</v>
      </c>
      <c r="B137" s="81" t="s">
        <v>136</v>
      </c>
      <c r="C137" s="78" t="s">
        <v>88</v>
      </c>
      <c r="D137" s="86">
        <v>1.29</v>
      </c>
      <c r="E137" s="84">
        <v>0.76</v>
      </c>
      <c r="F137" s="47">
        <v>120</v>
      </c>
      <c r="G137" s="9">
        <f t="shared" si="9"/>
        <v>0.53</v>
      </c>
      <c r="H137" s="39">
        <v>0</v>
      </c>
      <c r="I137" s="62">
        <f>1.05*4</f>
        <v>4.2</v>
      </c>
      <c r="J137" s="62">
        <f t="shared" si="16"/>
        <v>3.67</v>
      </c>
      <c r="K137" s="83">
        <f t="shared" si="15"/>
        <v>3.67</v>
      </c>
      <c r="L137" s="50" t="str">
        <f t="shared" si="14"/>
        <v>открыт</v>
      </c>
      <c r="M137" s="10"/>
    </row>
    <row r="138" spans="1:12" s="10" customFormat="1" ht="22.5">
      <c r="A138" s="114">
        <v>105</v>
      </c>
      <c r="B138" s="102" t="s">
        <v>137</v>
      </c>
      <c r="C138" s="103" t="s">
        <v>138</v>
      </c>
      <c r="D138" s="115">
        <v>22.36</v>
      </c>
      <c r="E138" s="112">
        <v>0</v>
      </c>
      <c r="F138" s="106">
        <v>0</v>
      </c>
      <c r="G138" s="116">
        <f aca="true" t="shared" si="17" ref="G138:G201">D138-E138</f>
        <v>22.36</v>
      </c>
      <c r="H138" s="108">
        <v>0</v>
      </c>
      <c r="I138" s="109">
        <f>1.05*(10+6.3)</f>
        <v>17.115000000000002</v>
      </c>
      <c r="J138" s="109">
        <f t="shared" si="16"/>
        <v>-5.244999999999997</v>
      </c>
      <c r="K138" s="117">
        <f t="shared" si="15"/>
        <v>-5.244999999999997</v>
      </c>
      <c r="L138" s="110" t="str">
        <f t="shared" si="14"/>
        <v>закрыт</v>
      </c>
    </row>
    <row r="139" spans="1:13" s="12" customFormat="1" ht="22.5">
      <c r="A139" s="53">
        <v>106</v>
      </c>
      <c r="B139" s="81" t="s">
        <v>139</v>
      </c>
      <c r="C139" s="78" t="s">
        <v>117</v>
      </c>
      <c r="D139" s="86">
        <v>3.46</v>
      </c>
      <c r="E139" s="84">
        <v>0</v>
      </c>
      <c r="F139" s="47">
        <v>0</v>
      </c>
      <c r="G139" s="9">
        <f t="shared" si="17"/>
        <v>3.46</v>
      </c>
      <c r="H139" s="39">
        <v>0</v>
      </c>
      <c r="I139" s="62">
        <f>1.05*6.3</f>
        <v>6.615</v>
      </c>
      <c r="J139" s="62">
        <f t="shared" si="16"/>
        <v>3.1550000000000002</v>
      </c>
      <c r="K139" s="83">
        <f t="shared" si="15"/>
        <v>3.1550000000000002</v>
      </c>
      <c r="L139" s="50" t="str">
        <f t="shared" si="14"/>
        <v>открыт</v>
      </c>
      <c r="M139" s="10"/>
    </row>
    <row r="140" spans="1:13" s="12" customFormat="1" ht="22.5">
      <c r="A140" s="53">
        <v>107</v>
      </c>
      <c r="B140" s="81" t="s">
        <v>140</v>
      </c>
      <c r="C140" s="78" t="s">
        <v>86</v>
      </c>
      <c r="D140" s="86">
        <v>1.67</v>
      </c>
      <c r="E140" s="84">
        <v>0.85</v>
      </c>
      <c r="F140" s="47">
        <v>120</v>
      </c>
      <c r="G140" s="9">
        <f t="shared" si="17"/>
        <v>0.82</v>
      </c>
      <c r="H140" s="39">
        <v>0</v>
      </c>
      <c r="I140" s="62">
        <f>1.05*2.5</f>
        <v>2.625</v>
      </c>
      <c r="J140" s="62">
        <f t="shared" si="16"/>
        <v>1.8050000000000002</v>
      </c>
      <c r="K140" s="83">
        <f t="shared" si="15"/>
        <v>1.8050000000000002</v>
      </c>
      <c r="L140" s="50" t="str">
        <f t="shared" si="14"/>
        <v>открыт</v>
      </c>
      <c r="M140" s="10"/>
    </row>
    <row r="141" spans="1:13" s="12" customFormat="1" ht="22.5">
      <c r="A141" s="139">
        <v>108</v>
      </c>
      <c r="B141" s="81" t="s">
        <v>141</v>
      </c>
      <c r="C141" s="78" t="s">
        <v>106</v>
      </c>
      <c r="D141" s="86">
        <v>7.54</v>
      </c>
      <c r="E141" s="82">
        <f>E143+E142</f>
        <v>1.44</v>
      </c>
      <c r="F141" s="47">
        <v>120</v>
      </c>
      <c r="G141" s="48">
        <f t="shared" si="17"/>
        <v>6.1</v>
      </c>
      <c r="H141" s="39">
        <v>0</v>
      </c>
      <c r="I141" s="62">
        <f>1.05*16</f>
        <v>16.8</v>
      </c>
      <c r="J141" s="62">
        <f t="shared" si="16"/>
        <v>10.700000000000001</v>
      </c>
      <c r="K141" s="161">
        <f>MIN(J141:J143)</f>
        <v>10.700000000000001</v>
      </c>
      <c r="L141" s="90" t="str">
        <f t="shared" si="14"/>
        <v>открыт</v>
      </c>
      <c r="M141" s="10"/>
    </row>
    <row r="142" spans="1:13" s="12" customFormat="1" ht="11.25">
      <c r="A142" s="140"/>
      <c r="B142" s="77" t="s">
        <v>13</v>
      </c>
      <c r="C142" s="78" t="s">
        <v>106</v>
      </c>
      <c r="D142" s="118">
        <v>0.62</v>
      </c>
      <c r="E142" s="84">
        <v>0</v>
      </c>
      <c r="F142" s="47">
        <v>120</v>
      </c>
      <c r="G142" s="51">
        <f t="shared" si="17"/>
        <v>0.62</v>
      </c>
      <c r="H142" s="39">
        <v>0</v>
      </c>
      <c r="I142" s="62">
        <f>1.05*16</f>
        <v>16.8</v>
      </c>
      <c r="J142" s="62">
        <f>I142-D142</f>
        <v>16.18</v>
      </c>
      <c r="K142" s="159"/>
      <c r="L142" s="63"/>
      <c r="M142" s="10"/>
    </row>
    <row r="143" spans="1:13" s="12" customFormat="1" ht="11.25">
      <c r="A143" s="113"/>
      <c r="B143" s="77" t="s">
        <v>52</v>
      </c>
      <c r="C143" s="78" t="s">
        <v>106</v>
      </c>
      <c r="D143" s="79">
        <v>6.92</v>
      </c>
      <c r="E143" s="84">
        <v>1.44</v>
      </c>
      <c r="F143" s="47">
        <v>120</v>
      </c>
      <c r="G143" s="51">
        <f t="shared" si="17"/>
        <v>5.48</v>
      </c>
      <c r="H143" s="39">
        <v>0</v>
      </c>
      <c r="I143" s="62">
        <f>1.05*16</f>
        <v>16.8</v>
      </c>
      <c r="J143" s="62">
        <f t="shared" si="16"/>
        <v>11.32</v>
      </c>
      <c r="K143" s="162"/>
      <c r="L143" s="64"/>
      <c r="M143" s="10"/>
    </row>
    <row r="144" spans="1:13" s="12" customFormat="1" ht="27.75" customHeight="1">
      <c r="A144" s="139">
        <v>109</v>
      </c>
      <c r="B144" s="81" t="s">
        <v>142</v>
      </c>
      <c r="C144" s="78" t="s">
        <v>128</v>
      </c>
      <c r="D144" s="79">
        <v>6.48</v>
      </c>
      <c r="E144" s="82">
        <f>E146+E145</f>
        <v>0</v>
      </c>
      <c r="F144" s="47">
        <v>0</v>
      </c>
      <c r="G144" s="51">
        <f t="shared" si="17"/>
        <v>6.48</v>
      </c>
      <c r="H144" s="39">
        <v>0</v>
      </c>
      <c r="I144" s="62">
        <f>1.05*10</f>
        <v>10.5</v>
      </c>
      <c r="J144" s="62">
        <f t="shared" si="16"/>
        <v>4.02</v>
      </c>
      <c r="K144" s="161">
        <f>MIN(J144:J146)</f>
        <v>4.02</v>
      </c>
      <c r="L144" s="63" t="str">
        <f>IF(K144&lt;0,"закрыт","открыт")</f>
        <v>открыт</v>
      </c>
      <c r="M144" s="10"/>
    </row>
    <row r="145" spans="1:13" s="12" customFormat="1" ht="11.25">
      <c r="A145" s="140"/>
      <c r="B145" s="77" t="s">
        <v>13</v>
      </c>
      <c r="C145" s="78" t="s">
        <v>128</v>
      </c>
      <c r="D145" s="79">
        <v>0.62</v>
      </c>
      <c r="E145" s="84">
        <v>0</v>
      </c>
      <c r="F145" s="47">
        <v>0</v>
      </c>
      <c r="G145" s="51">
        <f t="shared" si="17"/>
        <v>0.62</v>
      </c>
      <c r="H145" s="39">
        <v>0</v>
      </c>
      <c r="I145" s="62">
        <f>1.05*10</f>
        <v>10.5</v>
      </c>
      <c r="J145" s="62">
        <f>I145-D145</f>
        <v>9.88</v>
      </c>
      <c r="K145" s="159"/>
      <c r="L145" s="63"/>
      <c r="M145" s="10"/>
    </row>
    <row r="146" spans="1:13" s="12" customFormat="1" ht="11.25">
      <c r="A146" s="113"/>
      <c r="B146" s="77" t="s">
        <v>52</v>
      </c>
      <c r="C146" s="78" t="s">
        <v>128</v>
      </c>
      <c r="D146" s="79">
        <v>5.86</v>
      </c>
      <c r="E146" s="84">
        <v>0</v>
      </c>
      <c r="F146" s="47">
        <v>0</v>
      </c>
      <c r="G146" s="51">
        <f t="shared" si="17"/>
        <v>5.86</v>
      </c>
      <c r="H146" s="39">
        <v>0</v>
      </c>
      <c r="I146" s="62">
        <f>1.05*10</f>
        <v>10.5</v>
      </c>
      <c r="J146" s="62">
        <f t="shared" si="16"/>
        <v>4.64</v>
      </c>
      <c r="K146" s="162"/>
      <c r="L146" s="63"/>
      <c r="M146" s="10"/>
    </row>
    <row r="147" spans="1:13" s="12" customFormat="1" ht="22.5">
      <c r="A147" s="53">
        <v>110</v>
      </c>
      <c r="B147" s="81" t="s">
        <v>143</v>
      </c>
      <c r="C147" s="78" t="s">
        <v>144</v>
      </c>
      <c r="D147" s="91">
        <v>0.76</v>
      </c>
      <c r="E147" s="84">
        <v>0.82</v>
      </c>
      <c r="F147" s="47">
        <v>120</v>
      </c>
      <c r="G147" s="51">
        <f t="shared" si="17"/>
        <v>-0.05999999999999994</v>
      </c>
      <c r="H147" s="39">
        <v>0</v>
      </c>
      <c r="I147" s="62">
        <f>1.05*2.5</f>
        <v>2.625</v>
      </c>
      <c r="J147" s="62">
        <f t="shared" si="16"/>
        <v>2.685</v>
      </c>
      <c r="K147" s="83">
        <f>J147</f>
        <v>2.685</v>
      </c>
      <c r="L147" s="50" t="str">
        <f>IF(K147&lt;0,"закрыт","открыт")</f>
        <v>открыт</v>
      </c>
      <c r="M147" s="10"/>
    </row>
    <row r="148" spans="1:13" s="12" customFormat="1" ht="25.5" customHeight="1">
      <c r="A148" s="139">
        <v>111</v>
      </c>
      <c r="B148" s="81" t="s">
        <v>145</v>
      </c>
      <c r="C148" s="78" t="s">
        <v>146</v>
      </c>
      <c r="D148" s="91">
        <v>1.87</v>
      </c>
      <c r="E148" s="119">
        <f>E150+E149</f>
        <v>0</v>
      </c>
      <c r="F148" s="47">
        <v>0</v>
      </c>
      <c r="G148" s="9">
        <f t="shared" si="17"/>
        <v>1.87</v>
      </c>
      <c r="H148" s="39">
        <v>0</v>
      </c>
      <c r="I148" s="62">
        <f>1.05*4</f>
        <v>4.2</v>
      </c>
      <c r="J148" s="62">
        <f t="shared" si="16"/>
        <v>2.33</v>
      </c>
      <c r="K148" s="161">
        <f>MIN(J148:J150)</f>
        <v>2.33</v>
      </c>
      <c r="L148" s="90" t="str">
        <f>IF(K148&lt;0,"закрыт","открыт")</f>
        <v>открыт</v>
      </c>
      <c r="M148" s="10"/>
    </row>
    <row r="149" spans="1:13" s="12" customFormat="1" ht="11.25">
      <c r="A149" s="140"/>
      <c r="B149" s="77" t="s">
        <v>13</v>
      </c>
      <c r="C149" s="78" t="s">
        <v>146</v>
      </c>
      <c r="D149" s="78">
        <v>1.87</v>
      </c>
      <c r="E149" s="84">
        <v>0</v>
      </c>
      <c r="F149" s="47">
        <v>0</v>
      </c>
      <c r="G149" s="9">
        <f t="shared" si="17"/>
        <v>1.87</v>
      </c>
      <c r="H149" s="39">
        <v>0</v>
      </c>
      <c r="I149" s="62">
        <f>1.05*4</f>
        <v>4.2</v>
      </c>
      <c r="J149" s="62">
        <f>I149-D149</f>
        <v>2.33</v>
      </c>
      <c r="K149" s="159"/>
      <c r="L149" s="63"/>
      <c r="M149" s="10"/>
    </row>
    <row r="150" spans="1:13" s="12" customFormat="1" ht="11.25">
      <c r="A150" s="113"/>
      <c r="B150" s="77" t="s">
        <v>52</v>
      </c>
      <c r="C150" s="78" t="s">
        <v>146</v>
      </c>
      <c r="D150" s="79">
        <v>0</v>
      </c>
      <c r="E150" s="84">
        <v>0</v>
      </c>
      <c r="F150" s="47">
        <v>0</v>
      </c>
      <c r="G150" s="48">
        <f t="shared" si="17"/>
        <v>0</v>
      </c>
      <c r="H150" s="39">
        <v>0</v>
      </c>
      <c r="I150" s="62">
        <f>1.05*4</f>
        <v>4.2</v>
      </c>
      <c r="J150" s="62">
        <f t="shared" si="16"/>
        <v>4.2</v>
      </c>
      <c r="K150" s="162"/>
      <c r="L150" s="63"/>
      <c r="M150" s="10"/>
    </row>
    <row r="151" spans="1:13" s="12" customFormat="1" ht="22.5">
      <c r="A151" s="53">
        <v>112</v>
      </c>
      <c r="B151" s="81" t="s">
        <v>147</v>
      </c>
      <c r="C151" s="78" t="s">
        <v>117</v>
      </c>
      <c r="D151" s="86">
        <v>6.25</v>
      </c>
      <c r="E151" s="84">
        <v>1.2</v>
      </c>
      <c r="F151" s="47">
        <v>120</v>
      </c>
      <c r="G151" s="51">
        <f t="shared" si="17"/>
        <v>5.05</v>
      </c>
      <c r="H151" s="39">
        <v>0</v>
      </c>
      <c r="I151" s="62">
        <f>1.05*6.3</f>
        <v>6.615</v>
      </c>
      <c r="J151" s="62">
        <f t="shared" si="16"/>
        <v>1.5650000000000004</v>
      </c>
      <c r="K151" s="83">
        <f aca="true" t="shared" si="18" ref="K151:K156">J151</f>
        <v>1.5650000000000004</v>
      </c>
      <c r="L151" s="50" t="str">
        <f aca="true" t="shared" si="19" ref="L151:L157">IF(K151&lt;0,"закрыт","открыт")</f>
        <v>открыт</v>
      </c>
      <c r="M151" s="10"/>
    </row>
    <row r="152" spans="1:13" s="12" customFormat="1" ht="22.5">
      <c r="A152" s="53">
        <v>113</v>
      </c>
      <c r="B152" s="81" t="s">
        <v>148</v>
      </c>
      <c r="C152" s="78" t="s">
        <v>82</v>
      </c>
      <c r="D152" s="86">
        <v>5.08</v>
      </c>
      <c r="E152" s="84">
        <v>2.63</v>
      </c>
      <c r="F152" s="47">
        <v>120</v>
      </c>
      <c r="G152" s="9">
        <f t="shared" si="17"/>
        <v>2.45</v>
      </c>
      <c r="H152" s="39">
        <v>0</v>
      </c>
      <c r="I152" s="62">
        <f>1.05*10</f>
        <v>10.5</v>
      </c>
      <c r="J152" s="62">
        <f t="shared" si="16"/>
        <v>8.05</v>
      </c>
      <c r="K152" s="83">
        <f t="shared" si="18"/>
        <v>8.05</v>
      </c>
      <c r="L152" s="57" t="str">
        <f t="shared" si="19"/>
        <v>открыт</v>
      </c>
      <c r="M152" s="10"/>
    </row>
    <row r="153" spans="1:13" s="12" customFormat="1" ht="22.5">
      <c r="A153" s="53">
        <v>114</v>
      </c>
      <c r="B153" s="81" t="s">
        <v>149</v>
      </c>
      <c r="C153" s="78" t="s">
        <v>90</v>
      </c>
      <c r="D153" s="86">
        <v>0.46</v>
      </c>
      <c r="E153" s="84">
        <v>0.06</v>
      </c>
      <c r="F153" s="47">
        <v>120</v>
      </c>
      <c r="G153" s="48">
        <f t="shared" si="17"/>
        <v>0.4</v>
      </c>
      <c r="H153" s="39">
        <v>0</v>
      </c>
      <c r="I153" s="62">
        <f>1.05*1.6</f>
        <v>1.6800000000000002</v>
      </c>
      <c r="J153" s="62">
        <f t="shared" si="16"/>
        <v>1.2800000000000002</v>
      </c>
      <c r="K153" s="83">
        <f t="shared" si="18"/>
        <v>1.2800000000000002</v>
      </c>
      <c r="L153" s="59" t="str">
        <f t="shared" si="19"/>
        <v>открыт</v>
      </c>
      <c r="M153" s="10"/>
    </row>
    <row r="154" spans="1:13" s="12" customFormat="1" ht="22.5">
      <c r="A154" s="53">
        <v>115</v>
      </c>
      <c r="B154" s="81" t="s">
        <v>150</v>
      </c>
      <c r="C154" s="78" t="s">
        <v>104</v>
      </c>
      <c r="D154" s="86">
        <v>0.23</v>
      </c>
      <c r="E154" s="84">
        <v>0.26</v>
      </c>
      <c r="F154" s="47">
        <v>120</v>
      </c>
      <c r="G154" s="9">
        <f t="shared" si="17"/>
        <v>-0.03</v>
      </c>
      <c r="H154" s="39">
        <v>0</v>
      </c>
      <c r="I154" s="62">
        <f>1.05*1</f>
        <v>1.05</v>
      </c>
      <c r="J154" s="62">
        <f t="shared" si="16"/>
        <v>1.08</v>
      </c>
      <c r="K154" s="83">
        <f t="shared" si="18"/>
        <v>1.08</v>
      </c>
      <c r="L154" s="57" t="str">
        <f t="shared" si="19"/>
        <v>открыт</v>
      </c>
      <c r="M154" s="10"/>
    </row>
    <row r="155" spans="1:13" s="12" customFormat="1" ht="22.5">
      <c r="A155" s="53">
        <v>116</v>
      </c>
      <c r="B155" s="81" t="s">
        <v>151</v>
      </c>
      <c r="C155" s="78" t="s">
        <v>152</v>
      </c>
      <c r="D155" s="86">
        <v>0.2</v>
      </c>
      <c r="E155" s="84">
        <v>0.12</v>
      </c>
      <c r="F155" s="47">
        <v>120</v>
      </c>
      <c r="G155" s="9">
        <f t="shared" si="17"/>
        <v>0.08000000000000002</v>
      </c>
      <c r="H155" s="39">
        <v>0</v>
      </c>
      <c r="I155" s="62">
        <f>1.05*1.6</f>
        <v>1.6800000000000002</v>
      </c>
      <c r="J155" s="62">
        <f t="shared" si="16"/>
        <v>1.6</v>
      </c>
      <c r="K155" s="83">
        <f t="shared" si="18"/>
        <v>1.6</v>
      </c>
      <c r="L155" s="59" t="str">
        <f t="shared" si="19"/>
        <v>открыт</v>
      </c>
      <c r="M155" s="10"/>
    </row>
    <row r="156" spans="1:13" s="12" customFormat="1" ht="22.5">
      <c r="A156" s="53">
        <v>117</v>
      </c>
      <c r="B156" s="81" t="s">
        <v>153</v>
      </c>
      <c r="C156" s="78" t="s">
        <v>104</v>
      </c>
      <c r="D156" s="86">
        <v>0.29</v>
      </c>
      <c r="E156" s="84">
        <v>0.06</v>
      </c>
      <c r="F156" s="47">
        <v>120</v>
      </c>
      <c r="G156" s="48">
        <f t="shared" si="17"/>
        <v>0.22999999999999998</v>
      </c>
      <c r="H156" s="39">
        <v>0</v>
      </c>
      <c r="I156" s="62">
        <f>1.05*1</f>
        <v>1.05</v>
      </c>
      <c r="J156" s="62">
        <f t="shared" si="16"/>
        <v>0.8200000000000001</v>
      </c>
      <c r="K156" s="83">
        <f t="shared" si="18"/>
        <v>0.8200000000000001</v>
      </c>
      <c r="L156" s="57" t="str">
        <f t="shared" si="19"/>
        <v>открыт</v>
      </c>
      <c r="M156" s="10"/>
    </row>
    <row r="157" spans="1:13" s="12" customFormat="1" ht="22.5">
      <c r="A157" s="139">
        <v>118</v>
      </c>
      <c r="B157" s="81" t="s">
        <v>154</v>
      </c>
      <c r="C157" s="78" t="s">
        <v>117</v>
      </c>
      <c r="D157" s="86">
        <v>2.93</v>
      </c>
      <c r="E157" s="82">
        <f>E159+E158</f>
        <v>0.64</v>
      </c>
      <c r="F157" s="47">
        <v>120</v>
      </c>
      <c r="G157" s="51">
        <f t="shared" si="17"/>
        <v>2.29</v>
      </c>
      <c r="H157" s="39">
        <v>0</v>
      </c>
      <c r="I157" s="62">
        <f aca="true" t="shared" si="20" ref="I157:I162">1.05*6.3</f>
        <v>6.615</v>
      </c>
      <c r="J157" s="62">
        <f t="shared" si="16"/>
        <v>4.325</v>
      </c>
      <c r="K157" s="161">
        <f>MIN(J157:J159)</f>
        <v>4.325</v>
      </c>
      <c r="L157" s="90" t="str">
        <f t="shared" si="19"/>
        <v>открыт</v>
      </c>
      <c r="M157" s="10"/>
    </row>
    <row r="158" spans="1:13" s="12" customFormat="1" ht="11.25">
      <c r="A158" s="140"/>
      <c r="B158" s="77" t="s">
        <v>13</v>
      </c>
      <c r="C158" s="78" t="s">
        <v>117</v>
      </c>
      <c r="D158" s="118">
        <v>1.83</v>
      </c>
      <c r="E158" s="84">
        <v>0</v>
      </c>
      <c r="F158" s="47">
        <v>120</v>
      </c>
      <c r="G158" s="51">
        <f t="shared" si="17"/>
        <v>1.83</v>
      </c>
      <c r="H158" s="39">
        <v>0</v>
      </c>
      <c r="I158" s="62">
        <f t="shared" si="20"/>
        <v>6.615</v>
      </c>
      <c r="J158" s="62">
        <f>I158-D158</f>
        <v>4.785</v>
      </c>
      <c r="K158" s="159"/>
      <c r="L158" s="63"/>
      <c r="M158" s="10"/>
    </row>
    <row r="159" spans="1:13" s="12" customFormat="1" ht="11.25">
      <c r="A159" s="113"/>
      <c r="B159" s="77" t="s">
        <v>52</v>
      </c>
      <c r="C159" s="78" t="s">
        <v>117</v>
      </c>
      <c r="D159" s="79">
        <v>1.1</v>
      </c>
      <c r="E159" s="84">
        <v>0.64</v>
      </c>
      <c r="F159" s="47">
        <v>120</v>
      </c>
      <c r="G159" s="51">
        <f t="shared" si="17"/>
        <v>0.4600000000000001</v>
      </c>
      <c r="H159" s="39">
        <v>0</v>
      </c>
      <c r="I159" s="62">
        <f t="shared" si="20"/>
        <v>6.615</v>
      </c>
      <c r="J159" s="62">
        <f t="shared" si="16"/>
        <v>6.155</v>
      </c>
      <c r="K159" s="162"/>
      <c r="L159" s="64"/>
      <c r="M159" s="10"/>
    </row>
    <row r="160" spans="1:13" s="12" customFormat="1" ht="22.5">
      <c r="A160" s="139">
        <v>119</v>
      </c>
      <c r="B160" s="81" t="s">
        <v>155</v>
      </c>
      <c r="C160" s="78" t="s">
        <v>117</v>
      </c>
      <c r="D160" s="79">
        <v>1.36</v>
      </c>
      <c r="E160" s="82">
        <f>E162+E161</f>
        <v>0</v>
      </c>
      <c r="F160" s="47">
        <v>120</v>
      </c>
      <c r="G160" s="9">
        <f t="shared" si="17"/>
        <v>1.36</v>
      </c>
      <c r="H160" s="39">
        <v>0</v>
      </c>
      <c r="I160" s="62">
        <f t="shared" si="20"/>
        <v>6.615</v>
      </c>
      <c r="J160" s="62">
        <f t="shared" si="16"/>
        <v>5.255</v>
      </c>
      <c r="K160" s="161">
        <f>MIN(J160:J162)</f>
        <v>5.255</v>
      </c>
      <c r="L160" s="63" t="str">
        <f>IF(K160&lt;0,"закрыт","открыт")</f>
        <v>открыт</v>
      </c>
      <c r="M160" s="10"/>
    </row>
    <row r="161" spans="1:13" s="12" customFormat="1" ht="11.25">
      <c r="A161" s="140"/>
      <c r="B161" s="77" t="s">
        <v>13</v>
      </c>
      <c r="C161" s="78" t="s">
        <v>117</v>
      </c>
      <c r="D161" s="79">
        <v>0.53</v>
      </c>
      <c r="E161" s="84">
        <v>0</v>
      </c>
      <c r="F161" s="47">
        <v>120</v>
      </c>
      <c r="G161" s="48">
        <f t="shared" si="17"/>
        <v>0.53</v>
      </c>
      <c r="H161" s="39">
        <v>0</v>
      </c>
      <c r="I161" s="62">
        <f t="shared" si="20"/>
        <v>6.615</v>
      </c>
      <c r="J161" s="62">
        <f>I161-D161</f>
        <v>6.085</v>
      </c>
      <c r="K161" s="159"/>
      <c r="L161" s="63"/>
      <c r="M161" s="10"/>
    </row>
    <row r="162" spans="1:13" s="12" customFormat="1" ht="11.25">
      <c r="A162" s="113"/>
      <c r="B162" s="77" t="s">
        <v>52</v>
      </c>
      <c r="C162" s="78" t="s">
        <v>117</v>
      </c>
      <c r="D162" s="79">
        <v>0.83</v>
      </c>
      <c r="E162" s="84">
        <v>0</v>
      </c>
      <c r="F162" s="47">
        <v>120</v>
      </c>
      <c r="G162" s="51">
        <f t="shared" si="17"/>
        <v>0.83</v>
      </c>
      <c r="H162" s="39">
        <v>0</v>
      </c>
      <c r="I162" s="62">
        <f t="shared" si="20"/>
        <v>6.615</v>
      </c>
      <c r="J162" s="62">
        <f t="shared" si="16"/>
        <v>5.785</v>
      </c>
      <c r="K162" s="162"/>
      <c r="L162" s="63"/>
      <c r="M162" s="10"/>
    </row>
    <row r="163" spans="1:13" s="12" customFormat="1" ht="22.5">
      <c r="A163" s="53">
        <v>120</v>
      </c>
      <c r="B163" s="81" t="s">
        <v>156</v>
      </c>
      <c r="C163" s="78" t="s">
        <v>86</v>
      </c>
      <c r="D163" s="86">
        <v>0.36</v>
      </c>
      <c r="E163" s="84">
        <v>0.55</v>
      </c>
      <c r="F163" s="47">
        <v>120</v>
      </c>
      <c r="G163" s="9">
        <f t="shared" si="17"/>
        <v>-0.19000000000000006</v>
      </c>
      <c r="H163" s="39">
        <v>0</v>
      </c>
      <c r="I163" s="62">
        <f>1.05*2.5</f>
        <v>2.625</v>
      </c>
      <c r="J163" s="62">
        <f t="shared" si="16"/>
        <v>2.815</v>
      </c>
      <c r="K163" s="83">
        <f aca="true" t="shared" si="21" ref="K163:K168">J163</f>
        <v>2.815</v>
      </c>
      <c r="L163" s="50" t="str">
        <f aca="true" t="shared" si="22" ref="L163:L168">IF(K163&lt;0,"закрыт","открыт")</f>
        <v>открыт</v>
      </c>
      <c r="M163" s="10"/>
    </row>
    <row r="164" spans="1:13" s="12" customFormat="1" ht="22.5">
      <c r="A164" s="53">
        <v>121</v>
      </c>
      <c r="B164" s="81" t="s">
        <v>212</v>
      </c>
      <c r="C164" s="78" t="s">
        <v>88</v>
      </c>
      <c r="D164" s="86">
        <v>1.73</v>
      </c>
      <c r="E164" s="84">
        <v>1.28</v>
      </c>
      <c r="F164" s="47">
        <v>120</v>
      </c>
      <c r="G164" s="9">
        <f t="shared" si="17"/>
        <v>0.44999999999999996</v>
      </c>
      <c r="H164" s="39">
        <v>0</v>
      </c>
      <c r="I164" s="62">
        <f>1.05*4</f>
        <v>4.2</v>
      </c>
      <c r="J164" s="62">
        <f t="shared" si="16"/>
        <v>3.75</v>
      </c>
      <c r="K164" s="83">
        <f t="shared" si="21"/>
        <v>3.75</v>
      </c>
      <c r="L164" s="50" t="str">
        <f t="shared" si="22"/>
        <v>открыт</v>
      </c>
      <c r="M164" s="10"/>
    </row>
    <row r="165" spans="1:13" s="12" customFormat="1" ht="22.5">
      <c r="A165" s="53">
        <v>122</v>
      </c>
      <c r="B165" s="81" t="s">
        <v>157</v>
      </c>
      <c r="C165" s="78" t="s">
        <v>86</v>
      </c>
      <c r="D165" s="86">
        <v>0.28</v>
      </c>
      <c r="E165" s="84">
        <v>0.22</v>
      </c>
      <c r="F165" s="47">
        <v>120</v>
      </c>
      <c r="G165" s="9">
        <f t="shared" si="17"/>
        <v>0.060000000000000026</v>
      </c>
      <c r="H165" s="39">
        <v>0</v>
      </c>
      <c r="I165" s="62">
        <f>1.05*2.5</f>
        <v>2.625</v>
      </c>
      <c r="J165" s="62">
        <f t="shared" si="16"/>
        <v>2.565</v>
      </c>
      <c r="K165" s="83">
        <f t="shared" si="21"/>
        <v>2.565</v>
      </c>
      <c r="L165" s="57" t="str">
        <f t="shared" si="22"/>
        <v>открыт</v>
      </c>
      <c r="M165" s="10"/>
    </row>
    <row r="166" spans="1:13" s="12" customFormat="1" ht="22.5">
      <c r="A166" s="53">
        <v>123</v>
      </c>
      <c r="B166" s="44" t="s">
        <v>158</v>
      </c>
      <c r="C166" s="78" t="s">
        <v>90</v>
      </c>
      <c r="D166" s="86">
        <v>0.22</v>
      </c>
      <c r="E166" s="55">
        <v>0.74</v>
      </c>
      <c r="F166" s="47">
        <v>120</v>
      </c>
      <c r="G166" s="9">
        <f t="shared" si="17"/>
        <v>-0.52</v>
      </c>
      <c r="H166" s="39">
        <v>0</v>
      </c>
      <c r="I166" s="9">
        <f>1.05*1.6</f>
        <v>1.6800000000000002</v>
      </c>
      <c r="J166" s="62">
        <f t="shared" si="16"/>
        <v>2.2</v>
      </c>
      <c r="K166" s="83">
        <f t="shared" si="21"/>
        <v>2.2</v>
      </c>
      <c r="L166" s="59" t="str">
        <f t="shared" si="22"/>
        <v>открыт</v>
      </c>
      <c r="M166" s="10"/>
    </row>
    <row r="167" spans="1:13" s="12" customFormat="1" ht="22.5">
      <c r="A167" s="53">
        <v>124</v>
      </c>
      <c r="B167" s="81" t="s">
        <v>159</v>
      </c>
      <c r="C167" s="78" t="s">
        <v>160</v>
      </c>
      <c r="D167" s="86">
        <v>0.38</v>
      </c>
      <c r="E167" s="84">
        <v>0.2</v>
      </c>
      <c r="F167" s="47">
        <v>120</v>
      </c>
      <c r="G167" s="48">
        <f t="shared" si="17"/>
        <v>0.18</v>
      </c>
      <c r="H167" s="39">
        <v>0</v>
      </c>
      <c r="I167" s="62">
        <f>1.05*2.5</f>
        <v>2.625</v>
      </c>
      <c r="J167" s="62">
        <f t="shared" si="16"/>
        <v>2.445</v>
      </c>
      <c r="K167" s="83">
        <f t="shared" si="21"/>
        <v>2.445</v>
      </c>
      <c r="L167" s="57" t="str">
        <f t="shared" si="22"/>
        <v>открыт</v>
      </c>
      <c r="M167" s="10"/>
    </row>
    <row r="168" spans="1:13" s="12" customFormat="1" ht="22.5">
      <c r="A168" s="53">
        <v>125</v>
      </c>
      <c r="B168" s="81" t="s">
        <v>161</v>
      </c>
      <c r="C168" s="78" t="s">
        <v>86</v>
      </c>
      <c r="D168" s="86">
        <v>0.2</v>
      </c>
      <c r="E168" s="84">
        <v>0.13</v>
      </c>
      <c r="F168" s="47">
        <v>120</v>
      </c>
      <c r="G168" s="9">
        <f t="shared" si="17"/>
        <v>0.07</v>
      </c>
      <c r="H168" s="39">
        <v>0</v>
      </c>
      <c r="I168" s="62">
        <f>1.05*2.5</f>
        <v>2.625</v>
      </c>
      <c r="J168" s="62">
        <f t="shared" si="16"/>
        <v>2.555</v>
      </c>
      <c r="K168" s="83">
        <f t="shared" si="21"/>
        <v>2.555</v>
      </c>
      <c r="L168" s="59" t="str">
        <f t="shared" si="22"/>
        <v>открыт</v>
      </c>
      <c r="M168" s="10"/>
    </row>
    <row r="169" spans="1:13" s="12" customFormat="1" ht="22.5">
      <c r="A169" s="139">
        <v>126</v>
      </c>
      <c r="B169" s="81" t="s">
        <v>162</v>
      </c>
      <c r="C169" s="78" t="s">
        <v>82</v>
      </c>
      <c r="D169" s="86">
        <v>5.27</v>
      </c>
      <c r="E169" s="82">
        <f>E171+E170</f>
        <v>1.7</v>
      </c>
      <c r="F169" s="47">
        <v>120</v>
      </c>
      <c r="G169" s="48">
        <f t="shared" si="17"/>
        <v>3.5699999999999994</v>
      </c>
      <c r="H169" s="39">
        <v>0</v>
      </c>
      <c r="I169" s="62">
        <f>1.05*10</f>
        <v>10.5</v>
      </c>
      <c r="J169" s="62">
        <f t="shared" si="16"/>
        <v>6.930000000000001</v>
      </c>
      <c r="K169" s="161">
        <f>MIN(J169:J171)</f>
        <v>6.930000000000001</v>
      </c>
      <c r="L169" s="174" t="s">
        <v>216</v>
      </c>
      <c r="M169" s="10"/>
    </row>
    <row r="170" spans="1:13" s="12" customFormat="1" ht="11.25">
      <c r="A170" s="140"/>
      <c r="B170" s="77" t="s">
        <v>13</v>
      </c>
      <c r="C170" s="78" t="s">
        <v>82</v>
      </c>
      <c r="D170" s="79">
        <v>0.94</v>
      </c>
      <c r="E170" s="84">
        <v>0</v>
      </c>
      <c r="F170" s="47">
        <v>120</v>
      </c>
      <c r="G170" s="51">
        <f t="shared" si="17"/>
        <v>0.94</v>
      </c>
      <c r="H170" s="39">
        <v>0</v>
      </c>
      <c r="I170" s="62">
        <f>1.05*10</f>
        <v>10.5</v>
      </c>
      <c r="J170" s="62">
        <f>I170-D170</f>
        <v>9.56</v>
      </c>
      <c r="K170" s="159"/>
      <c r="L170" s="175"/>
      <c r="M170" s="10"/>
    </row>
    <row r="171" spans="1:13" s="12" customFormat="1" ht="11.25">
      <c r="A171" s="113"/>
      <c r="B171" s="77" t="s">
        <v>52</v>
      </c>
      <c r="C171" s="78" t="s">
        <v>82</v>
      </c>
      <c r="D171" s="79">
        <v>4.33</v>
      </c>
      <c r="E171" s="84">
        <v>1.7</v>
      </c>
      <c r="F171" s="47">
        <v>120</v>
      </c>
      <c r="G171" s="51">
        <f t="shared" si="17"/>
        <v>2.63</v>
      </c>
      <c r="H171" s="39">
        <v>0</v>
      </c>
      <c r="I171" s="62">
        <f>1.05*10</f>
        <v>10.5</v>
      </c>
      <c r="J171" s="62">
        <f t="shared" si="16"/>
        <v>7.87</v>
      </c>
      <c r="K171" s="162"/>
      <c r="L171" s="176"/>
      <c r="M171" s="10"/>
    </row>
    <row r="172" spans="1:13" s="12" customFormat="1" ht="22.5">
      <c r="A172" s="53">
        <v>127</v>
      </c>
      <c r="B172" s="81" t="s">
        <v>163</v>
      </c>
      <c r="C172" s="78" t="s">
        <v>164</v>
      </c>
      <c r="D172" s="86">
        <v>0.53</v>
      </c>
      <c r="E172" s="84">
        <v>0.34</v>
      </c>
      <c r="F172" s="47">
        <v>120</v>
      </c>
      <c r="G172" s="9">
        <f t="shared" si="17"/>
        <v>0.19</v>
      </c>
      <c r="H172" s="39">
        <v>0</v>
      </c>
      <c r="I172" s="62">
        <f>1.05*1.6</f>
        <v>1.6800000000000002</v>
      </c>
      <c r="J172" s="62">
        <f t="shared" si="16"/>
        <v>1.4900000000000002</v>
      </c>
      <c r="K172" s="83">
        <f>J172</f>
        <v>1.4900000000000002</v>
      </c>
      <c r="L172" s="57" t="str">
        <f>IF(K172&lt;0,"закрыт","открыт")</f>
        <v>открыт</v>
      </c>
      <c r="M172" s="10"/>
    </row>
    <row r="173" spans="1:13" s="12" customFormat="1" ht="22.5">
      <c r="A173" s="139">
        <v>128</v>
      </c>
      <c r="B173" s="81" t="s">
        <v>165</v>
      </c>
      <c r="C173" s="78" t="s">
        <v>117</v>
      </c>
      <c r="D173" s="86">
        <v>3.97</v>
      </c>
      <c r="E173" s="82">
        <f>E175+E174</f>
        <v>2.06</v>
      </c>
      <c r="F173" s="47">
        <v>120</v>
      </c>
      <c r="G173" s="48">
        <f t="shared" si="17"/>
        <v>1.9100000000000001</v>
      </c>
      <c r="H173" s="39">
        <v>0</v>
      </c>
      <c r="I173" s="62">
        <f>1.05*6.3</f>
        <v>6.615</v>
      </c>
      <c r="J173" s="62">
        <f t="shared" si="16"/>
        <v>4.705</v>
      </c>
      <c r="K173" s="161">
        <f>MIN(J173:J175)</f>
        <v>4.705</v>
      </c>
      <c r="L173" s="90" t="str">
        <f>IF(K173&lt;0,"закрыт","открыт")</f>
        <v>открыт</v>
      </c>
      <c r="M173" s="10"/>
    </row>
    <row r="174" spans="1:13" s="12" customFormat="1" ht="11.25">
      <c r="A174" s="140"/>
      <c r="B174" s="77" t="s">
        <v>13</v>
      </c>
      <c r="C174" s="78" t="s">
        <v>117</v>
      </c>
      <c r="D174" s="79">
        <v>1.12</v>
      </c>
      <c r="E174" s="84">
        <v>0</v>
      </c>
      <c r="F174" s="47">
        <v>120</v>
      </c>
      <c r="G174" s="9">
        <f t="shared" si="17"/>
        <v>1.12</v>
      </c>
      <c r="H174" s="39">
        <v>0</v>
      </c>
      <c r="I174" s="62">
        <f>1.05*6.3</f>
        <v>6.615</v>
      </c>
      <c r="J174" s="62">
        <f>I174-D174</f>
        <v>5.495</v>
      </c>
      <c r="K174" s="159"/>
      <c r="L174" s="63"/>
      <c r="M174" s="10"/>
    </row>
    <row r="175" spans="1:13" s="12" customFormat="1" ht="11.25">
      <c r="A175" s="113"/>
      <c r="B175" s="77" t="s">
        <v>52</v>
      </c>
      <c r="C175" s="78" t="s">
        <v>117</v>
      </c>
      <c r="D175" s="79">
        <v>2.85</v>
      </c>
      <c r="E175" s="84">
        <v>2.06</v>
      </c>
      <c r="F175" s="47">
        <v>120</v>
      </c>
      <c r="G175" s="9">
        <f t="shared" si="17"/>
        <v>0.79</v>
      </c>
      <c r="H175" s="39">
        <v>0</v>
      </c>
      <c r="I175" s="62">
        <f>1.05*6.3</f>
        <v>6.615</v>
      </c>
      <c r="J175" s="62">
        <f t="shared" si="16"/>
        <v>5.825</v>
      </c>
      <c r="K175" s="162"/>
      <c r="L175" s="64"/>
      <c r="M175" s="10"/>
    </row>
    <row r="176" spans="1:13" s="12" customFormat="1" ht="22.5">
      <c r="A176" s="53">
        <v>129</v>
      </c>
      <c r="B176" s="81" t="s">
        <v>166</v>
      </c>
      <c r="C176" s="78" t="s">
        <v>90</v>
      </c>
      <c r="D176" s="86">
        <v>1.01</v>
      </c>
      <c r="E176" s="84">
        <v>0.49</v>
      </c>
      <c r="F176" s="47">
        <v>120</v>
      </c>
      <c r="G176" s="9">
        <f t="shared" si="17"/>
        <v>0.52</v>
      </c>
      <c r="H176" s="39">
        <v>0</v>
      </c>
      <c r="I176" s="62">
        <f>1.05*1.6</f>
        <v>1.6800000000000002</v>
      </c>
      <c r="J176" s="62">
        <f t="shared" si="16"/>
        <v>1.1600000000000001</v>
      </c>
      <c r="K176" s="83">
        <f>J176</f>
        <v>1.1600000000000001</v>
      </c>
      <c r="L176" s="59" t="str">
        <f>IF(K176&lt;0,"закрыт","открыт")</f>
        <v>открыт</v>
      </c>
      <c r="M176" s="10"/>
    </row>
    <row r="177" spans="1:13" s="12" customFormat="1" ht="22.5">
      <c r="A177" s="139">
        <v>130</v>
      </c>
      <c r="B177" s="81" t="s">
        <v>167</v>
      </c>
      <c r="C177" s="78" t="s">
        <v>168</v>
      </c>
      <c r="D177" s="86">
        <v>6.09</v>
      </c>
      <c r="E177" s="82">
        <f>E179+E178</f>
        <v>0.38</v>
      </c>
      <c r="F177" s="47">
        <v>120</v>
      </c>
      <c r="G177" s="9">
        <f t="shared" si="17"/>
        <v>5.71</v>
      </c>
      <c r="H177" s="39">
        <v>0</v>
      </c>
      <c r="I177" s="62">
        <f>1.05*6.3</f>
        <v>6.615</v>
      </c>
      <c r="J177" s="62">
        <f t="shared" si="16"/>
        <v>0.9050000000000002</v>
      </c>
      <c r="K177" s="161">
        <f>MIN(J177:J179)</f>
        <v>0.9050000000000002</v>
      </c>
      <c r="L177" s="90" t="str">
        <f>IF(K177&lt;0,"закрыт","открыт")</f>
        <v>открыт</v>
      </c>
      <c r="M177" s="10"/>
    </row>
    <row r="178" spans="1:13" s="12" customFormat="1" ht="11.25">
      <c r="A178" s="140"/>
      <c r="B178" s="77" t="s">
        <v>13</v>
      </c>
      <c r="C178" s="78" t="s">
        <v>168</v>
      </c>
      <c r="D178" s="118">
        <v>3.53</v>
      </c>
      <c r="E178" s="84">
        <v>0</v>
      </c>
      <c r="F178" s="47">
        <v>120</v>
      </c>
      <c r="G178" s="48">
        <f t="shared" si="17"/>
        <v>3.53</v>
      </c>
      <c r="H178" s="39">
        <v>0</v>
      </c>
      <c r="I178" s="62">
        <f>1.05*6.3</f>
        <v>6.615</v>
      </c>
      <c r="J178" s="62">
        <f>I178-D178</f>
        <v>3.0850000000000004</v>
      </c>
      <c r="K178" s="159"/>
      <c r="L178" s="63"/>
      <c r="M178" s="10"/>
    </row>
    <row r="179" spans="1:13" s="12" customFormat="1" ht="11.25">
      <c r="A179" s="113"/>
      <c r="B179" s="77" t="s">
        <v>52</v>
      </c>
      <c r="C179" s="78" t="s">
        <v>168</v>
      </c>
      <c r="D179" s="79">
        <v>2.56</v>
      </c>
      <c r="E179" s="84">
        <v>0.38</v>
      </c>
      <c r="F179" s="47">
        <v>120</v>
      </c>
      <c r="G179" s="51">
        <f t="shared" si="17"/>
        <v>2.18</v>
      </c>
      <c r="H179" s="39">
        <v>0</v>
      </c>
      <c r="I179" s="62">
        <f>1.05*6.3</f>
        <v>6.615</v>
      </c>
      <c r="J179" s="62">
        <f t="shared" si="16"/>
        <v>4.4350000000000005</v>
      </c>
      <c r="K179" s="162"/>
      <c r="L179" s="64"/>
      <c r="M179" s="10"/>
    </row>
    <row r="180" spans="1:13" s="12" customFormat="1" ht="22.5">
      <c r="A180" s="53">
        <v>131</v>
      </c>
      <c r="B180" s="81" t="s">
        <v>169</v>
      </c>
      <c r="C180" s="78" t="s">
        <v>144</v>
      </c>
      <c r="D180" s="86">
        <v>0.7</v>
      </c>
      <c r="E180" s="84">
        <v>0.45</v>
      </c>
      <c r="F180" s="47">
        <v>120</v>
      </c>
      <c r="G180" s="51">
        <f t="shared" si="17"/>
        <v>0.24999999999999994</v>
      </c>
      <c r="H180" s="39">
        <v>0</v>
      </c>
      <c r="I180" s="62">
        <f>1.05*2.5</f>
        <v>2.625</v>
      </c>
      <c r="J180" s="62">
        <f t="shared" si="16"/>
        <v>2.375</v>
      </c>
      <c r="K180" s="83">
        <f>J180</f>
        <v>2.375</v>
      </c>
      <c r="L180" s="57" t="str">
        <f>IF(K180&lt;0,"закрыт","открыт")</f>
        <v>открыт</v>
      </c>
      <c r="M180" s="10"/>
    </row>
    <row r="181" spans="1:13" s="12" customFormat="1" ht="22.5">
      <c r="A181" s="53">
        <v>132</v>
      </c>
      <c r="B181" s="81" t="s">
        <v>170</v>
      </c>
      <c r="C181" s="78" t="s">
        <v>90</v>
      </c>
      <c r="D181" s="86">
        <v>0.11</v>
      </c>
      <c r="E181" s="84">
        <v>0.1</v>
      </c>
      <c r="F181" s="47">
        <v>120</v>
      </c>
      <c r="G181" s="51">
        <f t="shared" si="17"/>
        <v>0.009999999999999995</v>
      </c>
      <c r="H181" s="39">
        <v>0</v>
      </c>
      <c r="I181" s="62">
        <f>1.05*1.6</f>
        <v>1.6800000000000002</v>
      </c>
      <c r="J181" s="62">
        <f t="shared" si="16"/>
        <v>1.6700000000000002</v>
      </c>
      <c r="K181" s="83">
        <f>J181</f>
        <v>1.6700000000000002</v>
      </c>
      <c r="L181" s="59" t="str">
        <f>IF(K181&lt;0,"закрыт","открыт")</f>
        <v>открыт</v>
      </c>
      <c r="M181" s="10"/>
    </row>
    <row r="182" spans="1:13" s="12" customFormat="1" ht="22.5">
      <c r="A182" s="139">
        <v>133</v>
      </c>
      <c r="B182" s="81" t="s">
        <v>171</v>
      </c>
      <c r="C182" s="78" t="s">
        <v>82</v>
      </c>
      <c r="D182" s="86">
        <v>3.48</v>
      </c>
      <c r="E182" s="82">
        <f>E184+E183</f>
        <v>0.69</v>
      </c>
      <c r="F182" s="47">
        <v>120</v>
      </c>
      <c r="G182" s="9">
        <f t="shared" si="17"/>
        <v>2.79</v>
      </c>
      <c r="H182" s="39">
        <v>0</v>
      </c>
      <c r="I182" s="62">
        <f>1.05*10</f>
        <v>10.5</v>
      </c>
      <c r="J182" s="62">
        <f t="shared" si="16"/>
        <v>7.71</v>
      </c>
      <c r="K182" s="161">
        <f>MIN(J182:J184)</f>
        <v>7.71</v>
      </c>
      <c r="L182" s="90" t="str">
        <f>IF(K182&lt;0,"закрыт","открыт")</f>
        <v>открыт</v>
      </c>
      <c r="M182" s="10"/>
    </row>
    <row r="183" spans="1:13" s="12" customFormat="1" ht="11.25">
      <c r="A183" s="140"/>
      <c r="B183" s="77" t="s">
        <v>13</v>
      </c>
      <c r="C183" s="78" t="s">
        <v>82</v>
      </c>
      <c r="D183" s="79">
        <v>1.23</v>
      </c>
      <c r="E183" s="84">
        <v>0</v>
      </c>
      <c r="F183" s="47">
        <v>120</v>
      </c>
      <c r="G183" s="9">
        <f t="shared" si="17"/>
        <v>1.23</v>
      </c>
      <c r="H183" s="39">
        <v>0</v>
      </c>
      <c r="I183" s="62">
        <f>1.05*10</f>
        <v>10.5</v>
      </c>
      <c r="J183" s="62">
        <f>I183-D183</f>
        <v>9.27</v>
      </c>
      <c r="K183" s="159"/>
      <c r="L183" s="63"/>
      <c r="M183" s="10"/>
    </row>
    <row r="184" spans="1:13" s="12" customFormat="1" ht="11.25">
      <c r="A184" s="113"/>
      <c r="B184" s="77" t="s">
        <v>52</v>
      </c>
      <c r="C184" s="78" t="s">
        <v>82</v>
      </c>
      <c r="D184" s="79">
        <v>2.25</v>
      </c>
      <c r="E184" s="84">
        <v>0.69</v>
      </c>
      <c r="F184" s="47">
        <v>120</v>
      </c>
      <c r="G184" s="9">
        <f t="shared" si="17"/>
        <v>1.56</v>
      </c>
      <c r="H184" s="39">
        <v>0</v>
      </c>
      <c r="I184" s="62">
        <f>1.05*10</f>
        <v>10.5</v>
      </c>
      <c r="J184" s="62">
        <f t="shared" si="16"/>
        <v>8.94</v>
      </c>
      <c r="K184" s="162"/>
      <c r="L184" s="63"/>
      <c r="M184" s="10"/>
    </row>
    <row r="185" spans="1:13" s="12" customFormat="1" ht="22.5">
      <c r="A185" s="53">
        <v>134</v>
      </c>
      <c r="B185" s="81" t="s">
        <v>172</v>
      </c>
      <c r="C185" s="78" t="s">
        <v>90</v>
      </c>
      <c r="D185" s="86">
        <v>0.09</v>
      </c>
      <c r="E185" s="84">
        <v>0.1</v>
      </c>
      <c r="F185" s="47">
        <v>120</v>
      </c>
      <c r="G185" s="48">
        <f t="shared" si="17"/>
        <v>-0.010000000000000009</v>
      </c>
      <c r="H185" s="39">
        <v>0</v>
      </c>
      <c r="I185" s="62">
        <f>1.05*1.6</f>
        <v>1.6800000000000002</v>
      </c>
      <c r="J185" s="62">
        <f t="shared" si="16"/>
        <v>1.6900000000000002</v>
      </c>
      <c r="K185" s="83">
        <f>J185</f>
        <v>1.6900000000000002</v>
      </c>
      <c r="L185" s="57" t="str">
        <f>IF(K185&lt;0,"закрыт","открыт")</f>
        <v>открыт</v>
      </c>
      <c r="M185" s="10"/>
    </row>
    <row r="186" spans="1:13" s="12" customFormat="1" ht="22.5">
      <c r="A186" s="139">
        <v>135</v>
      </c>
      <c r="B186" s="81" t="s">
        <v>173</v>
      </c>
      <c r="C186" s="78" t="s">
        <v>82</v>
      </c>
      <c r="D186" s="86">
        <v>5.36</v>
      </c>
      <c r="E186" s="82">
        <f>E188+E187</f>
        <v>0.04</v>
      </c>
      <c r="F186" s="47">
        <v>120</v>
      </c>
      <c r="G186" s="51">
        <f t="shared" si="17"/>
        <v>5.32</v>
      </c>
      <c r="H186" s="39">
        <v>0</v>
      </c>
      <c r="I186" s="62">
        <f>1.05*10</f>
        <v>10.5</v>
      </c>
      <c r="J186" s="62">
        <f t="shared" si="16"/>
        <v>5.18</v>
      </c>
      <c r="K186" s="161">
        <f>MIN(J186:J188)</f>
        <v>5.18</v>
      </c>
      <c r="L186" s="90" t="str">
        <f>IF(K186&lt;0,"закрыт","открыт")</f>
        <v>открыт</v>
      </c>
      <c r="M186" s="10"/>
    </row>
    <row r="187" spans="1:13" s="12" customFormat="1" ht="11.25">
      <c r="A187" s="140"/>
      <c r="B187" s="77" t="s">
        <v>13</v>
      </c>
      <c r="C187" s="78" t="s">
        <v>82</v>
      </c>
      <c r="D187" s="79">
        <v>5.25</v>
      </c>
      <c r="E187" s="84">
        <v>0</v>
      </c>
      <c r="F187" s="47">
        <v>120</v>
      </c>
      <c r="G187" s="51">
        <f t="shared" si="17"/>
        <v>5.25</v>
      </c>
      <c r="H187" s="39">
        <v>0</v>
      </c>
      <c r="I187" s="62">
        <f>1.05*10</f>
        <v>10.5</v>
      </c>
      <c r="J187" s="62">
        <f>I187-D187</f>
        <v>5.25</v>
      </c>
      <c r="K187" s="159"/>
      <c r="L187" s="63"/>
      <c r="M187" s="10"/>
    </row>
    <row r="188" spans="1:13" s="12" customFormat="1" ht="11.25">
      <c r="A188" s="113"/>
      <c r="B188" s="77" t="s">
        <v>52</v>
      </c>
      <c r="C188" s="78" t="s">
        <v>82</v>
      </c>
      <c r="D188" s="79">
        <v>0.11</v>
      </c>
      <c r="E188" s="84">
        <v>0.04</v>
      </c>
      <c r="F188" s="47">
        <v>120</v>
      </c>
      <c r="G188" s="51">
        <f t="shared" si="17"/>
        <v>0.07</v>
      </c>
      <c r="H188" s="39">
        <v>0</v>
      </c>
      <c r="I188" s="62">
        <f>1.05*10</f>
        <v>10.5</v>
      </c>
      <c r="J188" s="62">
        <f t="shared" si="16"/>
        <v>10.43</v>
      </c>
      <c r="K188" s="162"/>
      <c r="L188" s="64"/>
      <c r="M188" s="10"/>
    </row>
    <row r="189" spans="1:13" s="12" customFormat="1" ht="22.5">
      <c r="A189" s="53">
        <v>136</v>
      </c>
      <c r="B189" s="81" t="s">
        <v>174</v>
      </c>
      <c r="C189" s="78" t="s">
        <v>88</v>
      </c>
      <c r="D189" s="86">
        <v>2.12</v>
      </c>
      <c r="E189" s="84">
        <v>1.42</v>
      </c>
      <c r="F189" s="47">
        <v>120</v>
      </c>
      <c r="G189" s="9">
        <f t="shared" si="17"/>
        <v>0.7000000000000002</v>
      </c>
      <c r="H189" s="39">
        <v>0</v>
      </c>
      <c r="I189" s="62">
        <f>1.05*4</f>
        <v>4.2</v>
      </c>
      <c r="J189" s="62">
        <f t="shared" si="16"/>
        <v>3.5</v>
      </c>
      <c r="K189" s="83">
        <f>J189</f>
        <v>3.5</v>
      </c>
      <c r="L189" s="57" t="str">
        <f>IF(K189&lt;0,"закрыт","открыт")</f>
        <v>открыт</v>
      </c>
      <c r="M189" s="10"/>
    </row>
    <row r="190" spans="1:13" s="12" customFormat="1" ht="22.5">
      <c r="A190" s="53">
        <v>137</v>
      </c>
      <c r="B190" s="81" t="s">
        <v>175</v>
      </c>
      <c r="C190" s="78" t="s">
        <v>90</v>
      </c>
      <c r="D190" s="86">
        <v>0.23</v>
      </c>
      <c r="E190" s="84">
        <v>0.08</v>
      </c>
      <c r="F190" s="47">
        <v>120</v>
      </c>
      <c r="G190" s="48">
        <f t="shared" si="17"/>
        <v>0.15000000000000002</v>
      </c>
      <c r="H190" s="39">
        <v>0</v>
      </c>
      <c r="I190" s="62">
        <f>1.05*1.6</f>
        <v>1.6800000000000002</v>
      </c>
      <c r="J190" s="62">
        <f t="shared" si="16"/>
        <v>1.5300000000000002</v>
      </c>
      <c r="K190" s="83">
        <f>J190</f>
        <v>1.5300000000000002</v>
      </c>
      <c r="L190" s="59" t="str">
        <f>IF(K190&lt;0,"закрыт","открыт")</f>
        <v>открыт</v>
      </c>
      <c r="M190" s="10"/>
    </row>
    <row r="191" spans="1:13" s="12" customFormat="1" ht="22.5">
      <c r="A191" s="139">
        <v>138</v>
      </c>
      <c r="B191" s="81" t="s">
        <v>176</v>
      </c>
      <c r="C191" s="78" t="s">
        <v>82</v>
      </c>
      <c r="D191" s="86">
        <v>7.54</v>
      </c>
      <c r="E191" s="82">
        <f>E193+E192</f>
        <v>0.8</v>
      </c>
      <c r="F191" s="47">
        <v>120</v>
      </c>
      <c r="G191" s="9">
        <f t="shared" si="17"/>
        <v>6.74</v>
      </c>
      <c r="H191" s="39">
        <v>0</v>
      </c>
      <c r="I191" s="62">
        <f>1.05*10</f>
        <v>10.5</v>
      </c>
      <c r="J191" s="62">
        <f t="shared" si="16"/>
        <v>3.76</v>
      </c>
      <c r="K191" s="161">
        <f>MIN(J191:J193)</f>
        <v>3.76</v>
      </c>
      <c r="L191" s="90" t="str">
        <f>IF(K191&lt;0,"закрыт","открыт")</f>
        <v>открыт</v>
      </c>
      <c r="M191" s="10"/>
    </row>
    <row r="192" spans="1:13" s="12" customFormat="1" ht="11.25">
      <c r="A192" s="140"/>
      <c r="B192" s="77" t="s">
        <v>13</v>
      </c>
      <c r="C192" s="78" t="s">
        <v>82</v>
      </c>
      <c r="D192" s="79">
        <v>5.36</v>
      </c>
      <c r="E192" s="84">
        <v>0</v>
      </c>
      <c r="F192" s="47">
        <v>120</v>
      </c>
      <c r="G192" s="9">
        <f t="shared" si="17"/>
        <v>5.36</v>
      </c>
      <c r="H192" s="39">
        <v>0</v>
      </c>
      <c r="I192" s="62">
        <f>1.05*10</f>
        <v>10.5</v>
      </c>
      <c r="J192" s="62">
        <f>I192-D192</f>
        <v>5.14</v>
      </c>
      <c r="K192" s="159"/>
      <c r="L192" s="63"/>
      <c r="M192" s="10"/>
    </row>
    <row r="193" spans="1:13" s="12" customFormat="1" ht="11.25">
      <c r="A193" s="113"/>
      <c r="B193" s="77" t="s">
        <v>52</v>
      </c>
      <c r="C193" s="78" t="s">
        <v>82</v>
      </c>
      <c r="D193" s="79">
        <v>2.18</v>
      </c>
      <c r="E193" s="84">
        <v>0.8</v>
      </c>
      <c r="F193" s="47">
        <v>120</v>
      </c>
      <c r="G193" s="9">
        <f t="shared" si="17"/>
        <v>1.3800000000000001</v>
      </c>
      <c r="H193" s="39">
        <v>0</v>
      </c>
      <c r="I193" s="62">
        <f>1.05*10</f>
        <v>10.5</v>
      </c>
      <c r="J193" s="62">
        <f t="shared" si="16"/>
        <v>9.12</v>
      </c>
      <c r="K193" s="162"/>
      <c r="L193" s="63"/>
      <c r="M193" s="10"/>
    </row>
    <row r="194" spans="1:13" s="12" customFormat="1" ht="22.5">
      <c r="A194" s="53">
        <v>139</v>
      </c>
      <c r="B194" s="81" t="s">
        <v>177</v>
      </c>
      <c r="C194" s="78" t="s">
        <v>86</v>
      </c>
      <c r="D194" s="86">
        <v>1.19</v>
      </c>
      <c r="E194" s="84">
        <v>0</v>
      </c>
      <c r="F194" s="47">
        <v>0</v>
      </c>
      <c r="G194" s="9">
        <f t="shared" si="17"/>
        <v>1.19</v>
      </c>
      <c r="H194" s="39">
        <v>0</v>
      </c>
      <c r="I194" s="62">
        <f>1.05*2.5</f>
        <v>2.625</v>
      </c>
      <c r="J194" s="62">
        <f t="shared" si="16"/>
        <v>1.435</v>
      </c>
      <c r="K194" s="83">
        <f>J194</f>
        <v>1.435</v>
      </c>
      <c r="L194" s="57" t="str">
        <f aca="true" t="shared" si="23" ref="L194:L202">IF(K194&lt;0,"закрыт","открыт")</f>
        <v>открыт</v>
      </c>
      <c r="M194" s="10"/>
    </row>
    <row r="195" spans="1:13" s="12" customFormat="1" ht="22.5">
      <c r="A195" s="53">
        <v>140</v>
      </c>
      <c r="B195" s="81" t="s">
        <v>178</v>
      </c>
      <c r="C195" s="78" t="s">
        <v>88</v>
      </c>
      <c r="D195" s="86">
        <v>3</v>
      </c>
      <c r="E195" s="84">
        <v>1.58</v>
      </c>
      <c r="F195" s="47">
        <v>120</v>
      </c>
      <c r="G195" s="9">
        <f t="shared" si="17"/>
        <v>1.42</v>
      </c>
      <c r="H195" s="39">
        <v>0</v>
      </c>
      <c r="I195" s="62">
        <f>1.05*4</f>
        <v>4.2</v>
      </c>
      <c r="J195" s="62">
        <f t="shared" si="16"/>
        <v>2.7800000000000002</v>
      </c>
      <c r="K195" s="83">
        <f aca="true" t="shared" si="24" ref="K195:K201">J195</f>
        <v>2.7800000000000002</v>
      </c>
      <c r="L195" s="57" t="str">
        <f t="shared" si="23"/>
        <v>открыт</v>
      </c>
      <c r="M195" s="10"/>
    </row>
    <row r="196" spans="1:13" s="12" customFormat="1" ht="22.5">
      <c r="A196" s="53">
        <v>141</v>
      </c>
      <c r="B196" s="81" t="s">
        <v>179</v>
      </c>
      <c r="C196" s="78" t="s">
        <v>104</v>
      </c>
      <c r="D196" s="86">
        <v>0.18</v>
      </c>
      <c r="E196" s="84">
        <v>0</v>
      </c>
      <c r="F196" s="47">
        <v>0</v>
      </c>
      <c r="G196" s="48">
        <f t="shared" si="17"/>
        <v>0.18</v>
      </c>
      <c r="H196" s="39">
        <v>0</v>
      </c>
      <c r="I196" s="62">
        <f>1.05*1</f>
        <v>1.05</v>
      </c>
      <c r="J196" s="62">
        <f t="shared" si="16"/>
        <v>0.8700000000000001</v>
      </c>
      <c r="K196" s="83">
        <f t="shared" si="24"/>
        <v>0.8700000000000001</v>
      </c>
      <c r="L196" s="59" t="str">
        <f t="shared" si="23"/>
        <v>открыт</v>
      </c>
      <c r="M196" s="10"/>
    </row>
    <row r="197" spans="1:13" s="12" customFormat="1" ht="22.5">
      <c r="A197" s="53">
        <v>142</v>
      </c>
      <c r="B197" s="81" t="s">
        <v>180</v>
      </c>
      <c r="C197" s="78" t="s">
        <v>181</v>
      </c>
      <c r="D197" s="86">
        <v>0.81</v>
      </c>
      <c r="E197" s="84">
        <v>0.1</v>
      </c>
      <c r="F197" s="47">
        <v>120</v>
      </c>
      <c r="G197" s="51">
        <f t="shared" si="17"/>
        <v>0.7100000000000001</v>
      </c>
      <c r="H197" s="39">
        <v>0</v>
      </c>
      <c r="I197" s="62">
        <f>1.05*1</f>
        <v>1.05</v>
      </c>
      <c r="J197" s="62">
        <f t="shared" si="16"/>
        <v>0.33999999999999997</v>
      </c>
      <c r="K197" s="83">
        <f t="shared" si="24"/>
        <v>0.33999999999999997</v>
      </c>
      <c r="L197" s="57" t="str">
        <f t="shared" si="23"/>
        <v>открыт</v>
      </c>
      <c r="M197" s="10"/>
    </row>
    <row r="198" spans="1:13" s="12" customFormat="1" ht="22.5">
      <c r="A198" s="53">
        <v>143</v>
      </c>
      <c r="B198" s="81" t="s">
        <v>182</v>
      </c>
      <c r="C198" s="78" t="s">
        <v>164</v>
      </c>
      <c r="D198" s="86">
        <v>0.12</v>
      </c>
      <c r="E198" s="84">
        <v>0.32</v>
      </c>
      <c r="F198" s="47">
        <v>120</v>
      </c>
      <c r="G198" s="51">
        <f t="shared" si="17"/>
        <v>-0.2</v>
      </c>
      <c r="H198" s="39">
        <v>0</v>
      </c>
      <c r="I198" s="62">
        <f>1.05*1.6</f>
        <v>1.6800000000000002</v>
      </c>
      <c r="J198" s="62">
        <f t="shared" si="16"/>
        <v>1.8800000000000001</v>
      </c>
      <c r="K198" s="83">
        <f t="shared" si="24"/>
        <v>1.8800000000000001</v>
      </c>
      <c r="L198" s="57" t="str">
        <f t="shared" si="23"/>
        <v>открыт</v>
      </c>
      <c r="M198" s="10"/>
    </row>
    <row r="199" spans="1:13" s="12" customFormat="1" ht="22.5">
      <c r="A199" s="53">
        <v>144</v>
      </c>
      <c r="B199" s="81" t="s">
        <v>220</v>
      </c>
      <c r="C199" s="78" t="s">
        <v>3</v>
      </c>
      <c r="D199" s="86">
        <v>2.58</v>
      </c>
      <c r="E199" s="84">
        <v>0</v>
      </c>
      <c r="F199" s="47">
        <v>0</v>
      </c>
      <c r="G199" s="51">
        <f t="shared" si="17"/>
        <v>2.58</v>
      </c>
      <c r="H199" s="39">
        <v>0</v>
      </c>
      <c r="I199" s="62">
        <f>1.05*25</f>
        <v>26.25</v>
      </c>
      <c r="J199" s="62">
        <f t="shared" si="16"/>
        <v>23.67</v>
      </c>
      <c r="K199" s="83">
        <f t="shared" si="24"/>
        <v>23.67</v>
      </c>
      <c r="L199" s="57" t="str">
        <f t="shared" si="23"/>
        <v>открыт</v>
      </c>
      <c r="M199" s="10"/>
    </row>
    <row r="200" spans="1:13" s="12" customFormat="1" ht="22.5">
      <c r="A200" s="53">
        <v>145</v>
      </c>
      <c r="B200" s="81" t="s">
        <v>183</v>
      </c>
      <c r="C200" s="78" t="s">
        <v>184</v>
      </c>
      <c r="D200" s="86">
        <v>0.44</v>
      </c>
      <c r="E200" s="84">
        <v>0.15</v>
      </c>
      <c r="F200" s="47">
        <v>120</v>
      </c>
      <c r="G200" s="51">
        <f t="shared" si="17"/>
        <v>0.29000000000000004</v>
      </c>
      <c r="H200" s="39">
        <v>0</v>
      </c>
      <c r="I200" s="62">
        <f>1.05*1.6</f>
        <v>1.6800000000000002</v>
      </c>
      <c r="J200" s="62">
        <f aca="true" t="shared" si="25" ref="J200:J231">I200-G200-H200</f>
        <v>1.3900000000000001</v>
      </c>
      <c r="K200" s="83">
        <f t="shared" si="24"/>
        <v>1.3900000000000001</v>
      </c>
      <c r="L200" s="57" t="str">
        <f t="shared" si="23"/>
        <v>открыт</v>
      </c>
      <c r="M200" s="10"/>
    </row>
    <row r="201" spans="1:13" s="12" customFormat="1" ht="22.5">
      <c r="A201" s="53">
        <v>146</v>
      </c>
      <c r="B201" s="81" t="s">
        <v>185</v>
      </c>
      <c r="C201" s="78" t="s">
        <v>86</v>
      </c>
      <c r="D201" s="86">
        <v>2.15</v>
      </c>
      <c r="E201" s="84">
        <v>1.23</v>
      </c>
      <c r="F201" s="47">
        <v>120</v>
      </c>
      <c r="G201" s="9">
        <f t="shared" si="17"/>
        <v>0.9199999999999999</v>
      </c>
      <c r="H201" s="39">
        <v>0</v>
      </c>
      <c r="I201" s="62">
        <f>1.05*2.5</f>
        <v>2.625</v>
      </c>
      <c r="J201" s="62">
        <f t="shared" si="25"/>
        <v>1.705</v>
      </c>
      <c r="K201" s="83">
        <f t="shared" si="24"/>
        <v>1.705</v>
      </c>
      <c r="L201" s="59" t="str">
        <f t="shared" si="23"/>
        <v>открыт</v>
      </c>
      <c r="M201" s="10"/>
    </row>
    <row r="202" spans="1:13" s="12" customFormat="1" ht="22.5">
      <c r="A202" s="139">
        <v>147</v>
      </c>
      <c r="B202" s="81" t="s">
        <v>186</v>
      </c>
      <c r="C202" s="78" t="s">
        <v>187</v>
      </c>
      <c r="D202" s="86">
        <v>16.05</v>
      </c>
      <c r="E202" s="82">
        <f>E204+E203</f>
        <v>3.6</v>
      </c>
      <c r="F202" s="47">
        <v>120</v>
      </c>
      <c r="G202" s="48">
        <f aca="true" t="shared" si="26" ref="G202:G231">D202-E202</f>
        <v>12.450000000000001</v>
      </c>
      <c r="H202" s="39">
        <v>0</v>
      </c>
      <c r="I202" s="62">
        <f>1.05*(40+6.3)</f>
        <v>48.615</v>
      </c>
      <c r="J202" s="62">
        <f t="shared" si="25"/>
        <v>36.165</v>
      </c>
      <c r="K202" s="161">
        <f>MIN(J202:J204)</f>
        <v>36.165</v>
      </c>
      <c r="L202" s="90" t="str">
        <f t="shared" si="23"/>
        <v>открыт</v>
      </c>
      <c r="M202" s="10"/>
    </row>
    <row r="203" spans="1:13" s="12" customFormat="1" ht="11.25">
      <c r="A203" s="140"/>
      <c r="B203" s="77" t="s">
        <v>13</v>
      </c>
      <c r="C203" s="78" t="s">
        <v>187</v>
      </c>
      <c r="D203" s="79">
        <v>8.53</v>
      </c>
      <c r="E203" s="84">
        <v>0</v>
      </c>
      <c r="F203" s="47">
        <v>120</v>
      </c>
      <c r="G203" s="51">
        <f t="shared" si="26"/>
        <v>8.53</v>
      </c>
      <c r="H203" s="39">
        <v>0</v>
      </c>
      <c r="I203" s="62">
        <f>1.05*(40+6.3)</f>
        <v>48.615</v>
      </c>
      <c r="J203" s="62">
        <f>I203-D203</f>
        <v>40.085</v>
      </c>
      <c r="K203" s="159"/>
      <c r="L203" s="63"/>
      <c r="M203" s="10"/>
    </row>
    <row r="204" spans="1:13" s="12" customFormat="1" ht="11.25">
      <c r="A204" s="113"/>
      <c r="B204" s="77" t="s">
        <v>52</v>
      </c>
      <c r="C204" s="78" t="s">
        <v>187</v>
      </c>
      <c r="D204" s="79">
        <v>7.52</v>
      </c>
      <c r="E204" s="84">
        <v>3.6</v>
      </c>
      <c r="F204" s="47">
        <v>120</v>
      </c>
      <c r="G204" s="51">
        <f t="shared" si="26"/>
        <v>3.9199999999999995</v>
      </c>
      <c r="H204" s="39">
        <v>0</v>
      </c>
      <c r="I204" s="62">
        <f>1.05*(40+6.3)</f>
        <v>48.615</v>
      </c>
      <c r="J204" s="62">
        <f t="shared" si="25"/>
        <v>44.695</v>
      </c>
      <c r="K204" s="162"/>
      <c r="L204" s="64"/>
      <c r="M204" s="10"/>
    </row>
    <row r="205" spans="1:13" s="12" customFormat="1" ht="22.5">
      <c r="A205" s="53">
        <v>148</v>
      </c>
      <c r="B205" s="81" t="s">
        <v>188</v>
      </c>
      <c r="C205" s="78" t="s">
        <v>90</v>
      </c>
      <c r="D205" s="86">
        <v>0.15</v>
      </c>
      <c r="E205" s="84">
        <v>0.12</v>
      </c>
      <c r="F205" s="47">
        <v>120</v>
      </c>
      <c r="G205" s="9">
        <f t="shared" si="26"/>
        <v>0.03</v>
      </c>
      <c r="H205" s="39">
        <v>0</v>
      </c>
      <c r="I205" s="62">
        <f>1.05*1.6</f>
        <v>1.6800000000000002</v>
      </c>
      <c r="J205" s="62">
        <f t="shared" si="25"/>
        <v>1.6500000000000001</v>
      </c>
      <c r="K205" s="83">
        <f>J205</f>
        <v>1.6500000000000001</v>
      </c>
      <c r="L205" s="57" t="str">
        <f>IF(K205&lt;0,"закрыт","открыт")</f>
        <v>открыт</v>
      </c>
      <c r="M205" s="10"/>
    </row>
    <row r="206" spans="1:13" s="12" customFormat="1" ht="22.5">
      <c r="A206" s="53">
        <v>149</v>
      </c>
      <c r="B206" s="81" t="s">
        <v>189</v>
      </c>
      <c r="C206" s="78" t="s">
        <v>190</v>
      </c>
      <c r="D206" s="86">
        <v>0.51</v>
      </c>
      <c r="E206" s="84">
        <v>0.42</v>
      </c>
      <c r="F206" s="47">
        <v>120</v>
      </c>
      <c r="G206" s="9">
        <f t="shared" si="26"/>
        <v>0.09000000000000002</v>
      </c>
      <c r="H206" s="39">
        <v>0</v>
      </c>
      <c r="I206" s="62">
        <f>1.05*1.8</f>
        <v>1.8900000000000001</v>
      </c>
      <c r="J206" s="62">
        <f t="shared" si="25"/>
        <v>1.8</v>
      </c>
      <c r="K206" s="83">
        <f>J206</f>
        <v>1.8</v>
      </c>
      <c r="L206" s="59" t="str">
        <f>IF(K206&lt;0,"закрыт","открыт")</f>
        <v>открыт</v>
      </c>
      <c r="M206" s="10"/>
    </row>
    <row r="207" spans="1:13" s="12" customFormat="1" ht="22.5">
      <c r="A207" s="53">
        <v>150</v>
      </c>
      <c r="B207" s="81" t="s">
        <v>191</v>
      </c>
      <c r="C207" s="78" t="s">
        <v>88</v>
      </c>
      <c r="D207" s="86">
        <v>2.32</v>
      </c>
      <c r="E207" s="84">
        <v>1.89</v>
      </c>
      <c r="F207" s="47">
        <v>120</v>
      </c>
      <c r="G207" s="48">
        <f t="shared" si="26"/>
        <v>0.42999999999999994</v>
      </c>
      <c r="H207" s="39">
        <v>0</v>
      </c>
      <c r="I207" s="62">
        <f>1.05*4</f>
        <v>4.2</v>
      </c>
      <c r="J207" s="62">
        <f t="shared" si="25"/>
        <v>3.7700000000000005</v>
      </c>
      <c r="K207" s="83">
        <f>J207</f>
        <v>3.7700000000000005</v>
      </c>
      <c r="L207" s="57" t="str">
        <f>IF(K207&lt;0,"закрыт","открыт")</f>
        <v>открыт</v>
      </c>
      <c r="M207" s="10"/>
    </row>
    <row r="208" spans="1:13" s="12" customFormat="1" ht="22.5">
      <c r="A208" s="139">
        <v>151</v>
      </c>
      <c r="B208" s="81" t="s">
        <v>192</v>
      </c>
      <c r="C208" s="78" t="s">
        <v>168</v>
      </c>
      <c r="D208" s="86">
        <v>5.42</v>
      </c>
      <c r="E208" s="82">
        <f>E210+E209</f>
        <v>0</v>
      </c>
      <c r="F208" s="47">
        <v>0</v>
      </c>
      <c r="G208" s="51">
        <f t="shared" si="26"/>
        <v>5.42</v>
      </c>
      <c r="H208" s="39">
        <v>0</v>
      </c>
      <c r="I208" s="62">
        <f>1.05*6.3</f>
        <v>6.615</v>
      </c>
      <c r="J208" s="62">
        <f t="shared" si="25"/>
        <v>1.1950000000000003</v>
      </c>
      <c r="K208" s="161">
        <f>MIN(J208:J210)</f>
        <v>1.1950000000000003</v>
      </c>
      <c r="L208" s="90" t="str">
        <f>IF(K208&lt;0,"закрыт","открыт")</f>
        <v>открыт</v>
      </c>
      <c r="M208" s="10"/>
    </row>
    <row r="209" spans="1:13" s="12" customFormat="1" ht="11.25">
      <c r="A209" s="140"/>
      <c r="B209" s="77" t="s">
        <v>13</v>
      </c>
      <c r="C209" s="78" t="s">
        <v>210</v>
      </c>
      <c r="D209" s="79">
        <v>1.53</v>
      </c>
      <c r="E209" s="84">
        <v>0</v>
      </c>
      <c r="F209" s="47">
        <v>0</v>
      </c>
      <c r="G209" s="51">
        <f t="shared" si="26"/>
        <v>1.53</v>
      </c>
      <c r="H209" s="39">
        <v>0</v>
      </c>
      <c r="I209" s="62">
        <f>1.05*6.3</f>
        <v>6.615</v>
      </c>
      <c r="J209" s="62">
        <f>I209-D209</f>
        <v>5.085</v>
      </c>
      <c r="K209" s="159"/>
      <c r="L209" s="63"/>
      <c r="M209" s="10"/>
    </row>
    <row r="210" spans="1:13" s="12" customFormat="1" ht="11.25">
      <c r="A210" s="113"/>
      <c r="B210" s="77" t="s">
        <v>52</v>
      </c>
      <c r="C210" s="78" t="s">
        <v>210</v>
      </c>
      <c r="D210" s="79">
        <v>3.89</v>
      </c>
      <c r="E210" s="84">
        <v>0</v>
      </c>
      <c r="F210" s="47">
        <v>0</v>
      </c>
      <c r="G210" s="9">
        <f t="shared" si="26"/>
        <v>3.89</v>
      </c>
      <c r="H210" s="39">
        <v>0</v>
      </c>
      <c r="I210" s="62">
        <f>1.05*6.3</f>
        <v>6.615</v>
      </c>
      <c r="J210" s="62">
        <f t="shared" si="25"/>
        <v>2.725</v>
      </c>
      <c r="K210" s="162"/>
      <c r="L210" s="64"/>
      <c r="M210" s="10"/>
    </row>
    <row r="211" spans="1:13" s="12" customFormat="1" ht="22.5">
      <c r="A211" s="53">
        <v>152</v>
      </c>
      <c r="B211" s="81" t="s">
        <v>193</v>
      </c>
      <c r="C211" s="78" t="s">
        <v>86</v>
      </c>
      <c r="D211" s="86">
        <v>0.36</v>
      </c>
      <c r="E211" s="84">
        <v>0.05</v>
      </c>
      <c r="F211" s="47">
        <v>120</v>
      </c>
      <c r="G211" s="48">
        <f t="shared" si="26"/>
        <v>0.31</v>
      </c>
      <c r="H211" s="39">
        <v>0</v>
      </c>
      <c r="I211" s="62">
        <f>1.05*2.5</f>
        <v>2.625</v>
      </c>
      <c r="J211" s="62">
        <f t="shared" si="25"/>
        <v>2.315</v>
      </c>
      <c r="K211" s="83">
        <f>J211</f>
        <v>2.315</v>
      </c>
      <c r="L211" s="59" t="str">
        <f>IF(K211&lt;0,"закрыт","открыт")</f>
        <v>открыт</v>
      </c>
      <c r="M211" s="10"/>
    </row>
    <row r="212" spans="1:13" s="12" customFormat="1" ht="22.5">
      <c r="A212" s="53">
        <v>153</v>
      </c>
      <c r="B212" s="81" t="s">
        <v>194</v>
      </c>
      <c r="C212" s="78" t="s">
        <v>164</v>
      </c>
      <c r="D212" s="86">
        <v>0.35</v>
      </c>
      <c r="E212" s="84">
        <v>0.35</v>
      </c>
      <c r="F212" s="47">
        <v>120</v>
      </c>
      <c r="G212" s="9">
        <f t="shared" si="26"/>
        <v>0</v>
      </c>
      <c r="H212" s="39">
        <v>0</v>
      </c>
      <c r="I212" s="62">
        <f>1.05*1.6</f>
        <v>1.6800000000000002</v>
      </c>
      <c r="J212" s="62">
        <f t="shared" si="25"/>
        <v>1.6800000000000002</v>
      </c>
      <c r="K212" s="83">
        <f>J212</f>
        <v>1.6800000000000002</v>
      </c>
      <c r="L212" s="50" t="str">
        <f>IF(K212&lt;0,"закрыт","открыт")</f>
        <v>открыт</v>
      </c>
      <c r="M212" s="10"/>
    </row>
    <row r="213" spans="1:13" s="12" customFormat="1" ht="22.5">
      <c r="A213" s="53">
        <v>154</v>
      </c>
      <c r="B213" s="81" t="s">
        <v>195</v>
      </c>
      <c r="C213" s="78" t="s">
        <v>144</v>
      </c>
      <c r="D213" s="86">
        <v>1.59</v>
      </c>
      <c r="E213" s="84">
        <v>1</v>
      </c>
      <c r="F213" s="47">
        <v>120</v>
      </c>
      <c r="G213" s="48">
        <f t="shared" si="26"/>
        <v>0.5900000000000001</v>
      </c>
      <c r="H213" s="39">
        <v>0</v>
      </c>
      <c r="I213" s="62">
        <f>1.05*2.5</f>
        <v>2.625</v>
      </c>
      <c r="J213" s="62">
        <f t="shared" si="25"/>
        <v>2.035</v>
      </c>
      <c r="K213" s="83">
        <f>J213</f>
        <v>2.035</v>
      </c>
      <c r="L213" s="57" t="str">
        <f>IF(K213&lt;0,"закрыт","открыт")</f>
        <v>открыт</v>
      </c>
      <c r="M213" s="10"/>
    </row>
    <row r="214" spans="1:13" s="12" customFormat="1" ht="22.5" customHeight="1">
      <c r="A214" s="139">
        <v>155</v>
      </c>
      <c r="B214" s="81" t="s">
        <v>196</v>
      </c>
      <c r="C214" s="78" t="s">
        <v>197</v>
      </c>
      <c r="D214" s="86">
        <v>1.69</v>
      </c>
      <c r="E214" s="82">
        <f>E216+E215</f>
        <v>0</v>
      </c>
      <c r="F214" s="47">
        <v>0</v>
      </c>
      <c r="G214" s="9">
        <f t="shared" si="26"/>
        <v>1.69</v>
      </c>
      <c r="H214" s="39">
        <v>0</v>
      </c>
      <c r="I214" s="62">
        <f>1.05*6.3</f>
        <v>6.615</v>
      </c>
      <c r="J214" s="62">
        <f t="shared" si="25"/>
        <v>4.925000000000001</v>
      </c>
      <c r="K214" s="161">
        <f>MIN(J214:J216)</f>
        <v>4.925000000000001</v>
      </c>
      <c r="L214" s="63" t="str">
        <f>IF(K214&lt;0,"закрыт","открыт")</f>
        <v>открыт</v>
      </c>
      <c r="M214" s="10"/>
    </row>
    <row r="215" spans="1:13" s="12" customFormat="1" ht="11.25">
      <c r="A215" s="140"/>
      <c r="B215" s="77" t="s">
        <v>13</v>
      </c>
      <c r="C215" s="78" t="s">
        <v>197</v>
      </c>
      <c r="D215" s="79">
        <v>0.18</v>
      </c>
      <c r="E215" s="84">
        <v>0</v>
      </c>
      <c r="F215" s="47">
        <v>0</v>
      </c>
      <c r="G215" s="9">
        <f t="shared" si="26"/>
        <v>0.18</v>
      </c>
      <c r="H215" s="39">
        <v>0</v>
      </c>
      <c r="I215" s="62">
        <f>1.05*6.3</f>
        <v>6.615</v>
      </c>
      <c r="J215" s="62">
        <f>I215-D215</f>
        <v>6.4350000000000005</v>
      </c>
      <c r="K215" s="159"/>
      <c r="L215" s="63"/>
      <c r="M215" s="10"/>
    </row>
    <row r="216" spans="1:13" s="12" customFormat="1" ht="11.25">
      <c r="A216" s="113"/>
      <c r="B216" s="77" t="s">
        <v>52</v>
      </c>
      <c r="C216" s="78" t="s">
        <v>197</v>
      </c>
      <c r="D216" s="79">
        <v>1.51</v>
      </c>
      <c r="E216" s="84">
        <v>0</v>
      </c>
      <c r="F216" s="47">
        <v>0</v>
      </c>
      <c r="G216" s="9">
        <f t="shared" si="26"/>
        <v>1.51</v>
      </c>
      <c r="H216" s="39">
        <v>0</v>
      </c>
      <c r="I216" s="62">
        <f>1.05*6.3</f>
        <v>6.615</v>
      </c>
      <c r="J216" s="62">
        <f t="shared" si="25"/>
        <v>5.105</v>
      </c>
      <c r="K216" s="162"/>
      <c r="L216" s="63"/>
      <c r="M216" s="10"/>
    </row>
    <row r="217" spans="1:13" s="12" customFormat="1" ht="22.5">
      <c r="A217" s="53">
        <v>156</v>
      </c>
      <c r="B217" s="81" t="s">
        <v>198</v>
      </c>
      <c r="C217" s="78" t="s">
        <v>99</v>
      </c>
      <c r="D217" s="86">
        <v>0.07</v>
      </c>
      <c r="E217" s="84">
        <v>0.07</v>
      </c>
      <c r="F217" s="47">
        <v>120</v>
      </c>
      <c r="G217" s="9">
        <f t="shared" si="26"/>
        <v>0</v>
      </c>
      <c r="H217" s="39">
        <v>0</v>
      </c>
      <c r="I217" s="62">
        <f>1.05*1.6</f>
        <v>1.6800000000000002</v>
      </c>
      <c r="J217" s="62">
        <f t="shared" si="25"/>
        <v>1.6800000000000002</v>
      </c>
      <c r="K217" s="83">
        <f>J217</f>
        <v>1.6800000000000002</v>
      </c>
      <c r="L217" s="57" t="str">
        <f>IF(K217&lt;0,"закрыт","открыт")</f>
        <v>открыт</v>
      </c>
      <c r="M217" s="10"/>
    </row>
    <row r="218" spans="1:13" s="12" customFormat="1" ht="23.25" customHeight="1">
      <c r="A218" s="139">
        <v>157</v>
      </c>
      <c r="B218" s="81" t="s">
        <v>199</v>
      </c>
      <c r="C218" s="78" t="s">
        <v>117</v>
      </c>
      <c r="D218" s="86">
        <v>2.42</v>
      </c>
      <c r="E218" s="82">
        <f>E220+E219</f>
        <v>0</v>
      </c>
      <c r="F218" s="47">
        <v>0</v>
      </c>
      <c r="G218" s="9">
        <f t="shared" si="26"/>
        <v>2.42</v>
      </c>
      <c r="H218" s="39">
        <v>0</v>
      </c>
      <c r="I218" s="62">
        <f>1.05*6.3</f>
        <v>6.615</v>
      </c>
      <c r="J218" s="62">
        <f t="shared" si="25"/>
        <v>4.195</v>
      </c>
      <c r="K218" s="161">
        <f>MIN(J218:J220)</f>
        <v>4.195</v>
      </c>
      <c r="L218" s="90" t="str">
        <f>IF(K218&lt;0,"закрыт","открыт")</f>
        <v>открыт</v>
      </c>
      <c r="M218" s="10"/>
    </row>
    <row r="219" spans="1:13" s="12" customFormat="1" ht="11.25">
      <c r="A219" s="140"/>
      <c r="B219" s="77" t="s">
        <v>13</v>
      </c>
      <c r="C219" s="78" t="s">
        <v>117</v>
      </c>
      <c r="D219" s="79">
        <v>0.12</v>
      </c>
      <c r="E219" s="84">
        <v>0</v>
      </c>
      <c r="F219" s="47">
        <v>0</v>
      </c>
      <c r="G219" s="9">
        <f t="shared" si="26"/>
        <v>0.12</v>
      </c>
      <c r="H219" s="39">
        <v>0</v>
      </c>
      <c r="I219" s="62">
        <f>1.05*6.3</f>
        <v>6.615</v>
      </c>
      <c r="J219" s="62">
        <f>I219-D219</f>
        <v>6.495</v>
      </c>
      <c r="K219" s="159"/>
      <c r="L219" s="63"/>
      <c r="M219" s="10"/>
    </row>
    <row r="220" spans="1:13" s="12" customFormat="1" ht="11.25">
      <c r="A220" s="113"/>
      <c r="B220" s="77" t="s">
        <v>52</v>
      </c>
      <c r="C220" s="78" t="s">
        <v>117</v>
      </c>
      <c r="D220" s="79">
        <v>2.3</v>
      </c>
      <c r="E220" s="84">
        <v>0</v>
      </c>
      <c r="F220" s="47">
        <v>0</v>
      </c>
      <c r="G220" s="48">
        <f t="shared" si="26"/>
        <v>2.3</v>
      </c>
      <c r="H220" s="39">
        <v>0</v>
      </c>
      <c r="I220" s="62">
        <f>1.05*6.3</f>
        <v>6.615</v>
      </c>
      <c r="J220" s="62">
        <f t="shared" si="25"/>
        <v>4.315</v>
      </c>
      <c r="K220" s="162"/>
      <c r="L220" s="64"/>
      <c r="M220" s="10"/>
    </row>
    <row r="221" spans="1:13" s="12" customFormat="1" ht="22.5">
      <c r="A221" s="139">
        <v>158</v>
      </c>
      <c r="B221" s="81" t="s">
        <v>200</v>
      </c>
      <c r="C221" s="78" t="s">
        <v>201</v>
      </c>
      <c r="D221" s="79">
        <v>1.77</v>
      </c>
      <c r="E221" s="82">
        <f>E223+E222</f>
        <v>0.75</v>
      </c>
      <c r="F221" s="47">
        <v>120</v>
      </c>
      <c r="G221" s="9">
        <f t="shared" si="26"/>
        <v>1.02</v>
      </c>
      <c r="H221" s="39">
        <v>0</v>
      </c>
      <c r="I221" s="62">
        <f>1.05*4</f>
        <v>4.2</v>
      </c>
      <c r="J221" s="62">
        <f t="shared" si="25"/>
        <v>3.18</v>
      </c>
      <c r="K221" s="161">
        <f>MIN(J221:J223)</f>
        <v>3.18</v>
      </c>
      <c r="L221" s="90" t="str">
        <f>IF(K221&lt;0,"закрыт","открыт")</f>
        <v>открыт</v>
      </c>
      <c r="M221" s="10"/>
    </row>
    <row r="222" spans="1:13" s="12" customFormat="1" ht="11.25">
      <c r="A222" s="140"/>
      <c r="B222" s="77" t="s">
        <v>13</v>
      </c>
      <c r="C222" s="78" t="s">
        <v>201</v>
      </c>
      <c r="D222" s="79">
        <v>0.69</v>
      </c>
      <c r="E222" s="84">
        <v>0</v>
      </c>
      <c r="F222" s="47">
        <v>120</v>
      </c>
      <c r="G222" s="9">
        <f t="shared" si="26"/>
        <v>0.69</v>
      </c>
      <c r="H222" s="39">
        <v>0</v>
      </c>
      <c r="I222" s="62">
        <f>1.05*4</f>
        <v>4.2</v>
      </c>
      <c r="J222" s="9">
        <f>I222-D222</f>
        <v>3.5100000000000002</v>
      </c>
      <c r="K222" s="159"/>
      <c r="L222" s="63"/>
      <c r="M222" s="10"/>
    </row>
    <row r="223" spans="1:13" s="12" customFormat="1" ht="11.25">
      <c r="A223" s="113"/>
      <c r="B223" s="77" t="s">
        <v>52</v>
      </c>
      <c r="C223" s="78" t="s">
        <v>201</v>
      </c>
      <c r="D223" s="79">
        <v>1.08</v>
      </c>
      <c r="E223" s="84">
        <v>0.75</v>
      </c>
      <c r="F223" s="47">
        <v>120</v>
      </c>
      <c r="G223" s="48">
        <f t="shared" si="26"/>
        <v>0.33000000000000007</v>
      </c>
      <c r="H223" s="39">
        <v>0</v>
      </c>
      <c r="I223" s="62">
        <f>1.05*4</f>
        <v>4.2</v>
      </c>
      <c r="J223" s="62">
        <f t="shared" si="25"/>
        <v>3.87</v>
      </c>
      <c r="K223" s="162"/>
      <c r="L223" s="64"/>
      <c r="M223" s="10"/>
    </row>
    <row r="224" spans="1:13" s="12" customFormat="1" ht="22.5">
      <c r="A224" s="53">
        <v>159</v>
      </c>
      <c r="B224" s="81" t="s">
        <v>202</v>
      </c>
      <c r="C224" s="78" t="s">
        <v>90</v>
      </c>
      <c r="D224" s="86">
        <v>0.25</v>
      </c>
      <c r="E224" s="84">
        <v>0.27</v>
      </c>
      <c r="F224" s="47">
        <v>120</v>
      </c>
      <c r="G224" s="51">
        <f t="shared" si="26"/>
        <v>-0.020000000000000018</v>
      </c>
      <c r="H224" s="39">
        <v>0</v>
      </c>
      <c r="I224" s="62">
        <f>1.05*1.6</f>
        <v>1.6800000000000002</v>
      </c>
      <c r="J224" s="62">
        <f t="shared" si="25"/>
        <v>1.7000000000000002</v>
      </c>
      <c r="K224" s="83">
        <f>J224</f>
        <v>1.7000000000000002</v>
      </c>
      <c r="L224" s="57" t="str">
        <f>IF(K224&lt;0,"закрыт","открыт")</f>
        <v>открыт</v>
      </c>
      <c r="M224" s="10"/>
    </row>
    <row r="225" spans="1:13" s="12" customFormat="1" ht="22.5">
      <c r="A225" s="139">
        <v>160</v>
      </c>
      <c r="B225" s="81" t="s">
        <v>203</v>
      </c>
      <c r="C225" s="78" t="s">
        <v>132</v>
      </c>
      <c r="D225" s="86">
        <v>19.02</v>
      </c>
      <c r="E225" s="82">
        <f>E227+E226</f>
        <v>2</v>
      </c>
      <c r="F225" s="47">
        <v>120</v>
      </c>
      <c r="G225" s="51">
        <f t="shared" si="26"/>
        <v>17.02</v>
      </c>
      <c r="H225" s="39">
        <v>0</v>
      </c>
      <c r="I225" s="62">
        <f>1.05*20</f>
        <v>21</v>
      </c>
      <c r="J225" s="62">
        <f t="shared" si="25"/>
        <v>3.9800000000000004</v>
      </c>
      <c r="K225" s="161">
        <f>MIN(J225:J227)</f>
        <v>3.9800000000000004</v>
      </c>
      <c r="L225" s="63" t="str">
        <f>IF(K225&lt;0,"закрыт","открыт")</f>
        <v>открыт</v>
      </c>
      <c r="M225" s="10"/>
    </row>
    <row r="226" spans="1:13" s="12" customFormat="1" ht="11.25">
      <c r="A226" s="140"/>
      <c r="B226" s="77" t="s">
        <v>13</v>
      </c>
      <c r="C226" s="78" t="s">
        <v>132</v>
      </c>
      <c r="D226" s="79">
        <v>12.2</v>
      </c>
      <c r="E226" s="84">
        <v>0</v>
      </c>
      <c r="F226" s="47">
        <v>120</v>
      </c>
      <c r="G226" s="9">
        <f t="shared" si="26"/>
        <v>12.2</v>
      </c>
      <c r="H226" s="39">
        <v>0</v>
      </c>
      <c r="I226" s="62">
        <f>1.05*20</f>
        <v>21</v>
      </c>
      <c r="J226" s="62">
        <f>I226-D226</f>
        <v>8.8</v>
      </c>
      <c r="K226" s="159"/>
      <c r="L226" s="63"/>
      <c r="M226" s="10"/>
    </row>
    <row r="227" spans="1:13" s="12" customFormat="1" ht="11.25">
      <c r="A227" s="113"/>
      <c r="B227" s="77" t="s">
        <v>52</v>
      </c>
      <c r="C227" s="78" t="s">
        <v>132</v>
      </c>
      <c r="D227" s="79">
        <v>6.82</v>
      </c>
      <c r="E227" s="84">
        <v>2</v>
      </c>
      <c r="F227" s="47">
        <v>120</v>
      </c>
      <c r="G227" s="9">
        <f t="shared" si="26"/>
        <v>4.82</v>
      </c>
      <c r="H227" s="39">
        <v>0</v>
      </c>
      <c r="I227" s="62">
        <f>1.05*20</f>
        <v>21</v>
      </c>
      <c r="J227" s="62">
        <f t="shared" si="25"/>
        <v>16.18</v>
      </c>
      <c r="K227" s="162"/>
      <c r="L227" s="63"/>
      <c r="M227" s="10"/>
    </row>
    <row r="228" spans="1:13" s="12" customFormat="1" ht="22.5">
      <c r="A228" s="60">
        <v>161</v>
      </c>
      <c r="B228" s="81" t="s">
        <v>204</v>
      </c>
      <c r="C228" s="78" t="s">
        <v>3</v>
      </c>
      <c r="D228" s="86">
        <v>3.32</v>
      </c>
      <c r="E228" s="84">
        <v>2.5</v>
      </c>
      <c r="F228" s="47">
        <v>120</v>
      </c>
      <c r="G228" s="48">
        <f t="shared" si="26"/>
        <v>0.8199999999999998</v>
      </c>
      <c r="H228" s="39">
        <v>0</v>
      </c>
      <c r="I228" s="62">
        <f>1.05*25</f>
        <v>26.25</v>
      </c>
      <c r="J228" s="62">
        <f t="shared" si="25"/>
        <v>25.43</v>
      </c>
      <c r="K228" s="92">
        <f>J228</f>
        <v>25.43</v>
      </c>
      <c r="L228" s="50" t="str">
        <f>IF(K228&lt;0,"закрыт","открыт")</f>
        <v>открыт</v>
      </c>
      <c r="M228" s="10"/>
    </row>
    <row r="229" spans="1:13" s="12" customFormat="1" ht="22.5">
      <c r="A229" s="53">
        <v>162</v>
      </c>
      <c r="B229" s="81" t="s">
        <v>205</v>
      </c>
      <c r="C229" s="78" t="s">
        <v>206</v>
      </c>
      <c r="D229" s="86">
        <v>0.82</v>
      </c>
      <c r="E229" s="84">
        <v>0.57</v>
      </c>
      <c r="F229" s="47">
        <v>120</v>
      </c>
      <c r="G229" s="51">
        <f t="shared" si="26"/>
        <v>0.25</v>
      </c>
      <c r="H229" s="39">
        <v>0</v>
      </c>
      <c r="I229" s="62">
        <f>1.05*1</f>
        <v>1.05</v>
      </c>
      <c r="J229" s="62">
        <f t="shared" si="25"/>
        <v>0.8</v>
      </c>
      <c r="K229" s="92">
        <f>J229</f>
        <v>0.8</v>
      </c>
      <c r="L229" s="50" t="str">
        <f>IF(K229&lt;0,"закрыт","открыт")</f>
        <v>открыт</v>
      </c>
      <c r="M229" s="10"/>
    </row>
    <row r="230" spans="1:13" s="12" customFormat="1" ht="22.5">
      <c r="A230" s="53">
        <v>163</v>
      </c>
      <c r="B230" s="81" t="s">
        <v>207</v>
      </c>
      <c r="C230" s="78" t="s">
        <v>90</v>
      </c>
      <c r="D230" s="86">
        <v>0.78</v>
      </c>
      <c r="E230" s="84">
        <v>0</v>
      </c>
      <c r="F230" s="47">
        <v>0</v>
      </c>
      <c r="G230" s="51">
        <f t="shared" si="26"/>
        <v>0.78</v>
      </c>
      <c r="H230" s="39">
        <v>0</v>
      </c>
      <c r="I230" s="62">
        <f>1.05*1.6</f>
        <v>1.6800000000000002</v>
      </c>
      <c r="J230" s="62">
        <f t="shared" si="25"/>
        <v>0.9000000000000001</v>
      </c>
      <c r="K230" s="92">
        <f>J230</f>
        <v>0.9000000000000001</v>
      </c>
      <c r="L230" s="57" t="str">
        <f>IF(K230&lt;0,"закрыт","открыт")</f>
        <v>открыт</v>
      </c>
      <c r="M230" s="10"/>
    </row>
    <row r="231" spans="1:13" s="11" customFormat="1" ht="22.5">
      <c r="A231" s="43">
        <v>164</v>
      </c>
      <c r="B231" s="81" t="s">
        <v>208</v>
      </c>
      <c r="C231" s="78" t="s">
        <v>82</v>
      </c>
      <c r="D231" s="86">
        <v>8.96</v>
      </c>
      <c r="E231" s="80">
        <v>3</v>
      </c>
      <c r="F231" s="47">
        <v>120</v>
      </c>
      <c r="G231" s="9">
        <f t="shared" si="26"/>
        <v>5.960000000000001</v>
      </c>
      <c r="H231" s="39">
        <v>0</v>
      </c>
      <c r="I231" s="62">
        <f>1.05*10</f>
        <v>10.5</v>
      </c>
      <c r="J231" s="62">
        <f t="shared" si="25"/>
        <v>4.539999999999999</v>
      </c>
      <c r="K231" s="92">
        <f>J231</f>
        <v>4.539999999999999</v>
      </c>
      <c r="L231" s="59" t="str">
        <f>IF(K231&lt;0,"закрыт","открыт")</f>
        <v>открыт</v>
      </c>
      <c r="M231" s="10"/>
    </row>
    <row r="232" spans="1:13" s="11" customFormat="1" ht="11.25">
      <c r="A232" s="141"/>
      <c r="B232" s="120" t="s">
        <v>209</v>
      </c>
      <c r="C232" s="120">
        <v>1705</v>
      </c>
      <c r="D232" s="121">
        <f>SUM(D6:D70,D72:D231)-D40-D41-D54-D55-D73-D74-D76-D77-D92-D93-D98-D99-D105-D106-D108-D109-D116-D117-D120-D121-D123-D124-D126-D127-D129-D130-D142-D143-D145-D146-D149-D150-D158-D159-D161-D162-D170-D171-D174-D175-D178-D179-D183-D184-D187-D188-D192-D193-D203-D204-D209-D210-D215-D216-D219-D220-D222-D223-D226-D227</f>
        <v>401.1200000000007</v>
      </c>
      <c r="E232" s="121" t="s">
        <v>211</v>
      </c>
      <c r="F232" s="120"/>
      <c r="G232" s="121" t="s">
        <v>211</v>
      </c>
      <c r="H232" s="122"/>
      <c r="I232" s="121" t="s">
        <v>211</v>
      </c>
      <c r="J232" s="121" t="s">
        <v>211</v>
      </c>
      <c r="K232" s="121"/>
      <c r="L232" s="123"/>
      <c r="M232" s="10"/>
    </row>
    <row r="233" spans="1:13" s="11" customFormat="1" ht="11.25">
      <c r="A233" s="142"/>
      <c r="B233" s="124" t="s">
        <v>10</v>
      </c>
      <c r="C233" s="14"/>
      <c r="D233" s="15"/>
      <c r="E233" s="16"/>
      <c r="F233" s="14"/>
      <c r="G233" s="14"/>
      <c r="H233" s="16"/>
      <c r="I233" s="14"/>
      <c r="J233" s="14"/>
      <c r="K233" s="125">
        <f>SUMIF(K6:K70,"&lt;0")+SUMIF(K72:K231,"&lt;0")</f>
        <v>-6.234999999999998</v>
      </c>
      <c r="L233" s="126"/>
      <c r="M233" s="10"/>
    </row>
    <row r="234" spans="1:13" s="11" customFormat="1" ht="12" thickBot="1">
      <c r="A234" s="177"/>
      <c r="B234" s="127" t="s">
        <v>11</v>
      </c>
      <c r="C234" s="17"/>
      <c r="D234" s="18"/>
      <c r="E234" s="19"/>
      <c r="F234" s="17"/>
      <c r="G234" s="17"/>
      <c r="H234" s="19"/>
      <c r="I234" s="17"/>
      <c r="J234" s="17"/>
      <c r="K234" s="20">
        <f>SUMIF(K6:K70,"&gt;0")+SUMIF(K72:K231,"&gt;0")</f>
        <v>525.81</v>
      </c>
      <c r="L234" s="128"/>
      <c r="M234" s="10"/>
    </row>
    <row r="235" spans="3:5" ht="6.75" customHeight="1">
      <c r="C235" s="3"/>
      <c r="D235" s="3"/>
      <c r="E235" s="3"/>
    </row>
    <row r="236" spans="2:11" ht="15">
      <c r="B236" s="5"/>
      <c r="C236" s="179"/>
      <c r="D236" s="179"/>
      <c r="E236" s="179"/>
      <c r="F236" s="179"/>
      <c r="G236" s="179"/>
      <c r="J236" s="178"/>
      <c r="K236" s="178"/>
    </row>
    <row r="237" spans="2:7" ht="15">
      <c r="B237" s="8"/>
      <c r="C237" s="5"/>
      <c r="D237" s="7"/>
      <c r="E237" s="7"/>
      <c r="F237" s="5"/>
      <c r="G237" s="5"/>
    </row>
    <row r="238" spans="2:11" ht="15">
      <c r="B238" s="6"/>
      <c r="C238" s="180"/>
      <c r="D238" s="180"/>
      <c r="E238" s="180"/>
      <c r="F238" s="180"/>
      <c r="G238" s="180"/>
      <c r="J238" s="178"/>
      <c r="K238" s="178"/>
    </row>
    <row r="239" spans="2:7" ht="15">
      <c r="B239" s="6"/>
      <c r="C239" s="180"/>
      <c r="D239" s="180"/>
      <c r="E239" s="180"/>
      <c r="F239" s="180"/>
      <c r="G239" s="180"/>
    </row>
  </sheetData>
  <sheetProtection/>
  <mergeCells count="109">
    <mergeCell ref="J236:K236"/>
    <mergeCell ref="J238:K238"/>
    <mergeCell ref="C236:G236"/>
    <mergeCell ref="C238:G239"/>
    <mergeCell ref="A191:A193"/>
    <mergeCell ref="K191:K193"/>
    <mergeCell ref="L191:L193"/>
    <mergeCell ref="A202:A204"/>
    <mergeCell ref="K202:K204"/>
    <mergeCell ref="L202:L204"/>
    <mergeCell ref="A182:A184"/>
    <mergeCell ref="K182:K184"/>
    <mergeCell ref="L182:L184"/>
    <mergeCell ref="A186:A188"/>
    <mergeCell ref="K186:K188"/>
    <mergeCell ref="L186:L188"/>
    <mergeCell ref="A232:A234"/>
    <mergeCell ref="A221:A223"/>
    <mergeCell ref="K221:K223"/>
    <mergeCell ref="L221:L223"/>
    <mergeCell ref="A225:A227"/>
    <mergeCell ref="K225:K227"/>
    <mergeCell ref="L225:L227"/>
    <mergeCell ref="K208:K210"/>
    <mergeCell ref="L208:L210"/>
    <mergeCell ref="A214:A216"/>
    <mergeCell ref="K214:K216"/>
    <mergeCell ref="L214:L216"/>
    <mergeCell ref="A218:A220"/>
    <mergeCell ref="K218:K220"/>
    <mergeCell ref="L218:L220"/>
    <mergeCell ref="L173:L175"/>
    <mergeCell ref="A177:A179"/>
    <mergeCell ref="K177:K179"/>
    <mergeCell ref="L177:L179"/>
    <mergeCell ref="A173:A175"/>
    <mergeCell ref="K173:K175"/>
    <mergeCell ref="A208:A210"/>
    <mergeCell ref="A160:A162"/>
    <mergeCell ref="K160:K162"/>
    <mergeCell ref="L160:L162"/>
    <mergeCell ref="A169:A171"/>
    <mergeCell ref="K169:K171"/>
    <mergeCell ref="L169:L171"/>
    <mergeCell ref="A148:A150"/>
    <mergeCell ref="K148:K150"/>
    <mergeCell ref="L148:L150"/>
    <mergeCell ref="A157:A159"/>
    <mergeCell ref="K157:K159"/>
    <mergeCell ref="L157:L159"/>
    <mergeCell ref="A144:A146"/>
    <mergeCell ref="K144:K146"/>
    <mergeCell ref="L144:L146"/>
    <mergeCell ref="A122:A124"/>
    <mergeCell ref="K122:K124"/>
    <mergeCell ref="L122:L124"/>
    <mergeCell ref="A141:A143"/>
    <mergeCell ref="K141:K143"/>
    <mergeCell ref="A119:A121"/>
    <mergeCell ref="K119:K121"/>
    <mergeCell ref="K128:K130"/>
    <mergeCell ref="L128:L130"/>
    <mergeCell ref="L141:L143"/>
    <mergeCell ref="A125:A127"/>
    <mergeCell ref="K125:K127"/>
    <mergeCell ref="L125:L127"/>
    <mergeCell ref="A128:A130"/>
    <mergeCell ref="L119:L121"/>
    <mergeCell ref="A104:A106"/>
    <mergeCell ref="K104:K106"/>
    <mergeCell ref="L104:L106"/>
    <mergeCell ref="A107:A109"/>
    <mergeCell ref="K107:K109"/>
    <mergeCell ref="L107:L109"/>
    <mergeCell ref="A115:A117"/>
    <mergeCell ref="K115:K117"/>
    <mergeCell ref="L115:L117"/>
    <mergeCell ref="A91:A93"/>
    <mergeCell ref="K91:K93"/>
    <mergeCell ref="L91:L93"/>
    <mergeCell ref="A97:A100"/>
    <mergeCell ref="K97:K100"/>
    <mergeCell ref="L97:L100"/>
    <mergeCell ref="A75:A77"/>
    <mergeCell ref="K75:K77"/>
    <mergeCell ref="L75:L77"/>
    <mergeCell ref="A71:L71"/>
    <mergeCell ref="A72:A74"/>
    <mergeCell ref="K72:K74"/>
    <mergeCell ref="L72:L74"/>
    <mergeCell ref="A53:A55"/>
    <mergeCell ref="K53:K55"/>
    <mergeCell ref="L53:L55"/>
    <mergeCell ref="A1:A3"/>
    <mergeCell ref="B1:B3"/>
    <mergeCell ref="C1:K1"/>
    <mergeCell ref="L1:L3"/>
    <mergeCell ref="C2:C3"/>
    <mergeCell ref="E2:F2"/>
    <mergeCell ref="A39:A41"/>
    <mergeCell ref="K39:K41"/>
    <mergeCell ref="L39:L41"/>
    <mergeCell ref="A5:L5"/>
    <mergeCell ref="D2:D3"/>
    <mergeCell ref="I2:I3"/>
    <mergeCell ref="J2:J3"/>
    <mergeCell ref="K2:K3"/>
    <mergeCell ref="G2:G3"/>
    <mergeCell ref="H2:H3"/>
  </mergeCells>
  <printOptions/>
  <pageMargins left="0.18" right="0.17" top="0.17" bottom="0.18" header="0.17" footer="0.17"/>
  <pageSetup horizontalDpi="600" verticalDpi="600" orientation="landscape" paperSize="9" scale="83" r:id="rId1"/>
  <rowBreaks count="3" manualBreakCount="3">
    <brk id="78" max="26" man="1"/>
    <brk id="109" max="255" man="1"/>
    <brk id="1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bormisova</cp:lastModifiedBy>
  <cp:lastPrinted>2010-03-05T08:17:29Z</cp:lastPrinted>
  <dcterms:created xsi:type="dcterms:W3CDTF">2008-10-03T08:18:33Z</dcterms:created>
  <dcterms:modified xsi:type="dcterms:W3CDTF">2010-05-18T07:12:48Z</dcterms:modified>
  <cp:category/>
  <cp:version/>
  <cp:contentType/>
  <cp:contentStatus/>
</cp:coreProperties>
</file>