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65506" windowWidth="12720" windowHeight="11535" tabRatio="440" activeTab="1"/>
  </bookViews>
  <sheets>
    <sheet name="ярославль" sheetId="1" r:id="rId1"/>
    <sheet name="Свод тек.деф." sheetId="2" r:id="rId2"/>
    <sheet name="Свод ожид.деф." sheetId="3" r:id="rId3"/>
    <sheet name="Лист1" sheetId="4" r:id="rId4"/>
  </sheets>
  <definedNames>
    <definedName name="_xlnm._FilterDatabase" localSheetId="0" hidden="1">'ярославль'!$A$7:$AA$218</definedName>
    <definedName name="_xlnm.Print_Area" localSheetId="0">'ярославль'!$A$1:$AA$245</definedName>
  </definedNames>
  <calcPr fullCalcOnLoad="1"/>
</workbook>
</file>

<file path=xl/sharedStrings.xml><?xml version="1.0" encoding="utf-8"?>
<sst xmlns="http://schemas.openxmlformats.org/spreadsheetml/2006/main" count="1406" uniqueCount="301">
  <si>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</si>
  <si>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</si>
  <si>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</si>
  <si>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</si>
  <si>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</si>
  <si>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</si>
  <si>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</si>
  <si>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</si>
  <si>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</si>
  <si>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</si>
  <si>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</si>
  <si>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</si>
  <si>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</si>
  <si>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ПС 35/10 Глебово</t>
  </si>
  <si>
    <t>ПС 35/10 Марково</t>
  </si>
  <si>
    <t>дефицит</t>
  </si>
  <si>
    <t>профицит</t>
  </si>
  <si>
    <t>Примечание</t>
  </si>
  <si>
    <t>Итого:</t>
  </si>
  <si>
    <t>10+10</t>
  </si>
  <si>
    <t>2,5+2,5</t>
  </si>
  <si>
    <t>1,6+2,5</t>
  </si>
  <si>
    <t>1,6+1,6</t>
  </si>
  <si>
    <t>6,3+6,3</t>
  </si>
  <si>
    <t>16+16</t>
  </si>
  <si>
    <t>1,8+1,8</t>
  </si>
  <si>
    <t>25+25</t>
  </si>
  <si>
    <t>1+1,6</t>
  </si>
  <si>
    <t>2,5+1,6</t>
  </si>
  <si>
    <t>40+40</t>
  </si>
  <si>
    <t>10+16</t>
  </si>
  <si>
    <t>6,3+10</t>
  </si>
  <si>
    <t>63+63</t>
  </si>
  <si>
    <t>Дефицит/профицит  ЦП, МВА</t>
  </si>
  <si>
    <t>20+20</t>
  </si>
  <si>
    <t>4,0+4,0</t>
  </si>
  <si>
    <t>2,5+4,0</t>
  </si>
  <si>
    <t>Ожидаемый дефицит /профицит</t>
  </si>
  <si>
    <t xml:space="preserve">Ном. Мощность СН, МВА </t>
  </si>
  <si>
    <t>Ном. мощность НН, МВА</t>
  </si>
  <si>
    <t>25+20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</si>
  <si>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</si>
  <si>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</si>
  <si>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</si>
  <si>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</si>
  <si>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</si>
  <si>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7,5+7,5</t>
  </si>
  <si>
    <t>3,2+6,3</t>
  </si>
  <si>
    <t>6,3+5,6</t>
  </si>
  <si>
    <t>20+25</t>
  </si>
  <si>
    <t>ПС 35/10 Матвеево</t>
  </si>
  <si>
    <t>ПС 35/10 Михайловское</t>
  </si>
  <si>
    <t>ПС 35/10 Ширинье</t>
  </si>
  <si>
    <t>ПС 110/10 Покров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</si>
  <si>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</si>
  <si>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</si>
  <si>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</si>
  <si>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</si>
  <si>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</si>
  <si>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</si>
  <si>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</si>
  <si>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</si>
  <si>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</si>
  <si>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</si>
  <si>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</si>
  <si>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</si>
  <si>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</si>
  <si>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</si>
  <si>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</si>
  <si>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</si>
  <si>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</si>
  <si>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</si>
  <si>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</si>
  <si>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</si>
  <si>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</si>
  <si>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</si>
  <si>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</si>
  <si>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</si>
  <si>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</si>
  <si>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</si>
  <si>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</si>
  <si>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</si>
  <si>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</si>
  <si>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закрыт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</si>
  <si>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</si>
  <si>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</si>
  <si>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</si>
  <si>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</si>
  <si>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</si>
  <si>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</si>
  <si>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</si>
  <si>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</si>
  <si>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</si>
  <si>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</si>
  <si>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</si>
  <si>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</si>
  <si>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</si>
  <si>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110/6 ТРК</t>
  </si>
  <si>
    <t>ПС 35/10 Троица</t>
  </si>
  <si>
    <t>ПС 35/10 Туношна</t>
  </si>
  <si>
    <t>4,0+2,5</t>
  </si>
  <si>
    <t>ПС 35/10 Тутаев-35</t>
  </si>
  <si>
    <t>ПС 110/10 Туфаново</t>
  </si>
  <si>
    <t>ПС 35/10 Урожай</t>
  </si>
  <si>
    <t>ПС 110/35/10 Халдеево</t>
  </si>
  <si>
    <t>ПС 110/10 Чайка</t>
  </si>
  <si>
    <t>ПС 35/6 Чебаково</t>
  </si>
  <si>
    <t>ПС 35/10 Щедрино</t>
  </si>
  <si>
    <t>ПС 110/6 /6 Южная</t>
  </si>
  <si>
    <t>ПС 110/10/6 Ярцево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</si>
  <si>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</si>
  <si>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</si>
  <si>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</si>
  <si>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</si>
  <si>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</si>
  <si>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</si>
  <si>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</si>
  <si>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</si>
  <si>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</si>
  <si>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</si>
  <si>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</si>
  <si>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</si>
  <si>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</si>
  <si>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</si>
  <si>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</si>
  <si>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</si>
  <si>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</si>
  <si>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</si>
  <si>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</si>
  <si>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</si>
  <si>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</si>
  <si>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</si>
  <si>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</si>
  <si>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</si>
  <si>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</si>
  <si>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</si>
  <si>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</si>
  <si>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</si>
  <si>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</si>
  <si>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</si>
  <si>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</si>
  <si>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</si>
  <si>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</si>
  <si>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</si>
  <si>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</si>
  <si>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</si>
  <si>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</si>
  <si>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</si>
  <si>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</si>
  <si>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</si>
  <si>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</si>
  <si>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</si>
  <si>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</si>
  <si>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</si>
  <si>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</si>
  <si>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</si>
  <si>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</si>
  <si>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</si>
  <si>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</si>
  <si>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</si>
  <si>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</si>
  <si>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</si>
  <si>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</si>
  <si>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</si>
  <si>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</si>
  <si>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</si>
  <si>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110/35/10     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</si>
  <si>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</si>
  <si>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</si>
  <si>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</si>
  <si>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</si>
  <si>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</si>
  <si>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</si>
  <si>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</si>
  <si>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</si>
  <si>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</si>
  <si>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Аниково 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</si>
  <si>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</si>
  <si>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</si>
  <si>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</si>
  <si>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</si>
  <si>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</si>
  <si>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Рождественно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</si>
  <si>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</si>
  <si>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</si>
  <si>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</si>
  <si>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</si>
  <si>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</si>
  <si>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</si>
  <si>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35/10 Красная горка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</si>
  <si>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</si>
  <si>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</si>
  <si>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</si>
  <si>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</si>
  <si>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</si>
  <si>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 xml:space="preserve">ПС 110/35/10 Шестихино </t>
  </si>
  <si>
    <t>ПС 110/35/10 Крюково</t>
  </si>
  <si>
    <t>ПС 35/10 Белое</t>
  </si>
  <si>
    <t>ПС 110/35/10 Глебово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</si>
  <si>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</si>
  <si>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</si>
  <si>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</si>
  <si>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</si>
  <si>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</si>
  <si>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ПС 35/6 Пищалкино</t>
  </si>
  <si>
    <t>ПС 35/6 Варегово</t>
  </si>
  <si>
    <t>ПС 110/10 Брагино</t>
  </si>
  <si>
    <t>ПС 110/6 Институтская</t>
  </si>
  <si>
    <t>ПС 110/6 Орион</t>
  </si>
  <si>
    <t>ПС 110/6 Перекоп</t>
  </si>
  <si>
    <t>ПС 110/6 Полиграф</t>
  </si>
  <si>
    <t>ПС 110/6 Северная</t>
  </si>
  <si>
    <t>открыт</t>
  </si>
  <si>
    <t>таблица 2</t>
  </si>
  <si>
    <t xml:space="preserve">Заместитель директора по техническим </t>
  </si>
  <si>
    <t>вопросам - главный инженер</t>
  </si>
  <si>
    <t>Е.В. Турапин</t>
  </si>
  <si>
    <t>Текущий дефицит , МВА</t>
  </si>
  <si>
    <t>Ярэнерго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</si>
  <si>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</si>
  <si>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>Текущий дефицит/ профицит,         МВА</t>
  </si>
  <si>
    <t>0,67+0,45</t>
  </si>
  <si>
    <t>0,44+3,61</t>
  </si>
  <si>
    <t>0,09+0,04</t>
  </si>
  <si>
    <t>12,53+8,16</t>
  </si>
  <si>
    <t>0,91+086</t>
  </si>
  <si>
    <t>0,3+0,99</t>
  </si>
  <si>
    <t>0,85+0,68</t>
  </si>
  <si>
    <t>0,36+0,11</t>
  </si>
  <si>
    <t>0,24+0,36</t>
  </si>
  <si>
    <t>2,05+0,3</t>
  </si>
  <si>
    <t>0,56+0,61</t>
  </si>
  <si>
    <t>0,25+0,25</t>
  </si>
  <si>
    <t>0,48+1,03</t>
  </si>
  <si>
    <t>0,64+0,89</t>
  </si>
  <si>
    <t>0,1+1,34</t>
  </si>
  <si>
    <t>3,04+0</t>
  </si>
  <si>
    <t>0,43+0,37</t>
  </si>
  <si>
    <t>1,16+2,65</t>
  </si>
  <si>
    <t>2,26+0,61</t>
  </si>
  <si>
    <t>0,34+0,36</t>
  </si>
  <si>
    <t>2,52+4,71</t>
  </si>
  <si>
    <t>17,26+7,89</t>
  </si>
  <si>
    <t>0,17+0,07</t>
  </si>
  <si>
    <t>0,54+1,2</t>
  </si>
  <si>
    <t>4,03+1,41</t>
  </si>
  <si>
    <t>0,4+0,84</t>
  </si>
  <si>
    <t>3+1,79</t>
  </si>
  <si>
    <t>0,43+1,5</t>
  </si>
  <si>
    <t>2,8+4,52</t>
  </si>
  <si>
    <t>0,21+0,20</t>
  </si>
  <si>
    <t>1,53+2,94</t>
  </si>
  <si>
    <t>3,36+0,87</t>
  </si>
  <si>
    <t>1,51+1,68</t>
  </si>
  <si>
    <t>5,05+8,35</t>
  </si>
  <si>
    <t>0+4,38</t>
  </si>
  <si>
    <t>0+3,9</t>
  </si>
  <si>
    <t>3,55+5,38</t>
  </si>
  <si>
    <t>12,46+14,53</t>
  </si>
  <si>
    <t>1,56+1,97</t>
  </si>
  <si>
    <t>0,03+2,26</t>
  </si>
  <si>
    <t>0,09+0,42</t>
  </si>
  <si>
    <t>0+0,12</t>
  </si>
  <si>
    <t>12,56+16,4</t>
  </si>
  <si>
    <t>0,26+0,57</t>
  </si>
  <si>
    <t>4,33+5,31</t>
  </si>
  <si>
    <t>0,95+0,91</t>
  </si>
  <si>
    <t>0+0,62</t>
  </si>
  <si>
    <t>1,65+1,68</t>
  </si>
  <si>
    <t>0,34+0,11</t>
  </si>
  <si>
    <t>0,46+0,54</t>
  </si>
  <si>
    <t>0(Т-2)ремонт</t>
  </si>
  <si>
    <t>0,47+0,06</t>
  </si>
  <si>
    <t>ПС 110/10/10 Чайка</t>
  </si>
  <si>
    <t>7,81+8,9</t>
  </si>
  <si>
    <t>0,76+0,34</t>
  </si>
  <si>
    <t>0,17+0,78</t>
  </si>
  <si>
    <t>11,06+9,29</t>
  </si>
  <si>
    <t>4,2+1,98</t>
  </si>
  <si>
    <t>полная мощность по результатам замеров максимума нагрузки Sмах , МВА (Т1+Т2)</t>
  </si>
  <si>
    <t>0,65+0,89</t>
  </si>
  <si>
    <t>0,35+0,49</t>
  </si>
  <si>
    <t>0,138+0,28</t>
  </si>
  <si>
    <t>0,17+1,6</t>
  </si>
  <si>
    <t>0,159+0,4</t>
  </si>
  <si>
    <t>0,21+0,28</t>
  </si>
  <si>
    <t>0,18+0,36</t>
  </si>
  <si>
    <t>0,53+0,29</t>
  </si>
  <si>
    <t>0,29+0,58</t>
  </si>
  <si>
    <t>6,3+4,0</t>
  </si>
  <si>
    <t>ПС 110/35/10 Левобережная</t>
  </si>
  <si>
    <t>Перечень закрытых центров питания ОАО "МРСК Центра"  по летним нагрузкам 2010 года (текущий дефицит мощности).</t>
  </si>
  <si>
    <t xml:space="preserve"> - летний режимный день</t>
  </si>
  <si>
    <t xml:space="preserve"> Дополнительная мощность по выданным ТУ на ТП, МВт</t>
  </si>
  <si>
    <t>ПС 110/6/6 Которосль</t>
  </si>
  <si>
    <t>ПС 35/6 Келноть</t>
  </si>
  <si>
    <t>ПС 35/10 Керамик</t>
  </si>
  <si>
    <t>ПС 110/10 Тишино</t>
  </si>
  <si>
    <t>ПС 35/10 Демино</t>
  </si>
  <si>
    <t xml:space="preserve"> - ПС с дефицитом</t>
  </si>
  <si>
    <t>Итого дефицит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</si>
</sst>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 Cyr"/>
      <family val="0"/>
    </font>
    <font>
      <i/>
      <sz val="10"/>
      <name val="Calibri"/>
      <family val="2"/>
    </font>
    <font>
      <b/>
      <i/>
      <sz val="11"/>
      <name val="Calibri"/>
      <family val="2"/>
    </font>
    <font>
      <i/>
      <sz val="8"/>
      <name val="Calibri"/>
      <family val="2"/>
    </font>
    <font>
      <i/>
      <sz val="8"/>
      <name val="Times New Roman"/>
      <family val="1"/>
    </font>
    <font>
      <i/>
      <sz val="8"/>
      <color indexed="8"/>
      <name val="Calibri"/>
      <family val="2"/>
    </font>
    <font>
      <b/>
      <i/>
      <sz val="8"/>
      <name val="Calibri"/>
      <family val="2"/>
    </font>
    <font>
      <sz val="14"/>
      <name val="Calibri"/>
      <family val="2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name val="Times New Roman"/>
      <family val="1"/>
    </font>
    <font>
      <i/>
      <sz val="11"/>
      <name val="Calibri"/>
      <family val="2"/>
    </font>
    <font>
      <sz val="12"/>
      <name val="Calibri"/>
      <family val="2"/>
    </font>
    <font>
      <i/>
      <sz val="8"/>
      <color indexed="10"/>
      <name val="Calibri"/>
      <family val="2"/>
    </font>
    <font>
      <i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43" fontId="7" fillId="0" borderId="12" xfId="66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43" fontId="7" fillId="0" borderId="10" xfId="66" applyFont="1" applyFill="1" applyBorder="1" applyAlignment="1">
      <alignment horizontal="center"/>
    </xf>
    <xf numFmtId="43" fontId="7" fillId="0" borderId="10" xfId="66" applyFont="1" applyFill="1" applyBorder="1" applyAlignment="1">
      <alignment horizontal="center" vertical="center"/>
    </xf>
    <xf numFmtId="164" fontId="8" fillId="0" borderId="10" xfId="66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4" fontId="8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164" fontId="8" fillId="11" borderId="10" xfId="0" applyNumberFormat="1" applyFont="1" applyFill="1" applyBorder="1" applyAlignment="1">
      <alignment horizontal="center" vertical="center"/>
    </xf>
    <xf numFmtId="0" fontId="19" fillId="8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9" fillId="8" borderId="0" xfId="0" applyFont="1" applyFill="1" applyAlignment="1">
      <alignment vertical="center"/>
    </xf>
    <xf numFmtId="0" fontId="7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/>
    </xf>
    <xf numFmtId="0" fontId="7" fillId="0" borderId="0" xfId="0" applyNumberFormat="1" applyFont="1" applyFill="1" applyBorder="1" applyAlignment="1">
      <alignment vertical="center"/>
    </xf>
    <xf numFmtId="164" fontId="8" fillId="11" borderId="10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8" fillId="0" borderId="12" xfId="66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164" fontId="8" fillId="11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8" fillId="8" borderId="10" xfId="0" applyNumberFormat="1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8" borderId="11" xfId="0" applyNumberFormat="1" applyFont="1" applyFill="1" applyBorder="1" applyAlignment="1">
      <alignment horizontal="center" vertical="top" wrapText="1"/>
    </xf>
    <xf numFmtId="2" fontId="8" fillId="8" borderId="10" xfId="0" applyNumberFormat="1" applyFont="1" applyFill="1" applyBorder="1" applyAlignment="1">
      <alignment horizontal="center" vertical="center" wrapText="1"/>
    </xf>
    <xf numFmtId="2" fontId="7" fillId="8" borderId="10" xfId="0" applyNumberFormat="1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 wrapText="1"/>
    </xf>
    <xf numFmtId="43" fontId="7" fillId="8" borderId="16" xfId="66" applyFont="1" applyFill="1" applyBorder="1" applyAlignment="1">
      <alignment horizontal="center" vertical="center"/>
    </xf>
    <xf numFmtId="0" fontId="7" fillId="8" borderId="11" xfId="0" applyNumberFormat="1" applyFont="1" applyFill="1" applyBorder="1" applyAlignment="1">
      <alignment horizontal="center"/>
    </xf>
    <xf numFmtId="0" fontId="8" fillId="8" borderId="17" xfId="0" applyFont="1" applyFill="1" applyBorder="1" applyAlignment="1">
      <alignment horizontal="center" vertical="center" wrapText="1"/>
    </xf>
    <xf numFmtId="43" fontId="7" fillId="8" borderId="17" xfId="66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 wrapText="1"/>
    </xf>
    <xf numFmtId="43" fontId="7" fillId="8" borderId="12" xfId="66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8" borderId="11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top" wrapText="1"/>
    </xf>
    <xf numFmtId="43" fontId="7" fillId="0" borderId="16" xfId="66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43" fontId="7" fillId="0" borderId="17" xfId="66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8" fillId="8" borderId="11" xfId="0" applyNumberFormat="1" applyFont="1" applyFill="1" applyBorder="1" applyAlignment="1">
      <alignment horizontal="center" vertical="center" wrapText="1"/>
    </xf>
    <xf numFmtId="164" fontId="7" fillId="8" borderId="10" xfId="0" applyNumberFormat="1" applyFont="1" applyFill="1" applyBorder="1" applyAlignment="1">
      <alignment horizontal="center" vertical="center"/>
    </xf>
    <xf numFmtId="1" fontId="7" fillId="8" borderId="10" xfId="0" applyNumberFormat="1" applyFont="1" applyFill="1" applyBorder="1" applyAlignment="1">
      <alignment horizontal="center" vertical="center"/>
    </xf>
    <xf numFmtId="0" fontId="7" fillId="8" borderId="18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165" fontId="8" fillId="8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164" fontId="8" fillId="8" borderId="10" xfId="0" applyNumberFormat="1" applyFont="1" applyFill="1" applyBorder="1" applyAlignment="1">
      <alignment horizontal="center" vertical="center" wrapText="1"/>
    </xf>
    <xf numFmtId="164" fontId="8" fillId="8" borderId="10" xfId="0" applyNumberFormat="1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top" wrapText="1"/>
    </xf>
    <xf numFmtId="0" fontId="7" fillId="8" borderId="11" xfId="0" applyFont="1" applyFill="1" applyBorder="1" applyAlignment="1">
      <alignment horizontal="center"/>
    </xf>
    <xf numFmtId="0" fontId="7" fillId="8" borderId="11" xfId="0" applyFont="1" applyFill="1" applyBorder="1" applyAlignment="1">
      <alignment horizontal="center" vertical="center"/>
    </xf>
    <xf numFmtId="164" fontId="8" fillId="8" borderId="10" xfId="66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8" borderId="18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/>
    </xf>
    <xf numFmtId="0" fontId="3" fillId="11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164" fontId="8" fillId="8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164" fontId="8" fillId="8" borderId="12" xfId="66" applyNumberFormat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164" fontId="8" fillId="8" borderId="1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Alignment="1">
      <alignment/>
    </xf>
    <xf numFmtId="164" fontId="7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/>
    </xf>
    <xf numFmtId="164" fontId="1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4" fontId="8" fillId="8" borderId="10" xfId="0" applyNumberFormat="1" applyFont="1" applyFill="1" applyBorder="1" applyAlignment="1">
      <alignment horizontal="center"/>
    </xf>
    <xf numFmtId="164" fontId="8" fillId="8" borderId="12" xfId="0" applyNumberFormat="1" applyFont="1" applyFill="1" applyBorder="1" applyAlignment="1">
      <alignment horizontal="center" vertical="center"/>
    </xf>
    <xf numFmtId="164" fontId="8" fillId="8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7" fillId="8" borderId="10" xfId="0" applyNumberFormat="1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 wrapText="1"/>
    </xf>
    <xf numFmtId="165" fontId="8" fillId="8" borderId="19" xfId="0" applyNumberFormat="1" applyFont="1" applyFill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/>
    </xf>
    <xf numFmtId="0" fontId="0" fillId="8" borderId="17" xfId="0" applyFill="1" applyBorder="1" applyAlignment="1">
      <alignment/>
    </xf>
    <xf numFmtId="0" fontId="0" fillId="8" borderId="12" xfId="0" applyFill="1" applyBorder="1" applyAlignment="1">
      <alignment/>
    </xf>
    <xf numFmtId="0" fontId="7" fillId="8" borderId="16" xfId="0" applyFont="1" applyFill="1" applyBorder="1" applyAlignment="1">
      <alignment horizontal="center" vertical="center"/>
    </xf>
    <xf numFmtId="0" fontId="7" fillId="8" borderId="17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43" fontId="7" fillId="0" borderId="16" xfId="66" applyFont="1" applyFill="1" applyBorder="1" applyAlignment="1">
      <alignment horizontal="center" vertical="center"/>
    </xf>
    <xf numFmtId="43" fontId="7" fillId="0" borderId="17" xfId="66" applyFont="1" applyFill="1" applyBorder="1" applyAlignment="1">
      <alignment horizontal="center" vertical="center"/>
    </xf>
    <xf numFmtId="43" fontId="7" fillId="0" borderId="12" xfId="66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 wrapText="1"/>
    </xf>
    <xf numFmtId="0" fontId="8" fillId="11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/>
    </xf>
    <xf numFmtId="43" fontId="7" fillId="8" borderId="16" xfId="66" applyFont="1" applyFill="1" applyBorder="1" applyAlignment="1">
      <alignment horizontal="center" vertical="center"/>
    </xf>
    <xf numFmtId="43" fontId="7" fillId="8" borderId="17" xfId="66" applyFont="1" applyFill="1" applyBorder="1" applyAlignment="1">
      <alignment horizontal="center" vertical="center"/>
    </xf>
    <xf numFmtId="43" fontId="7" fillId="8" borderId="12" xfId="66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8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164" fontId="8" fillId="8" borderId="16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90"/>
  <sheetViews>
    <sheetView zoomScaleSheetLayoutView="100" zoomScalePageLayoutView="0" workbookViewId="0" topLeftCell="A31">
      <selection activeCell="A2" sqref="A2:IV2"/>
    </sheetView>
  </sheetViews>
  <sheetFormatPr defaultColWidth="9.140625" defaultRowHeight="15"/>
  <cols>
    <col min="1" max="1" width="9.140625" style="76" customWidth="1"/>
    <col min="2" max="2" width="19.28125" style="117" customWidth="1"/>
    <col min="3" max="4" width="9.00390625" style="75" customWidth="1"/>
    <col min="5" max="5" width="9.7109375" style="75" hidden="1" customWidth="1"/>
    <col min="6" max="12" width="9.00390625" style="75" customWidth="1"/>
    <col min="13" max="13" width="8.7109375" style="78" customWidth="1"/>
    <col min="14" max="14" width="9.421875" style="16" customWidth="1"/>
    <col min="15" max="15" width="9.140625" style="75" customWidth="1"/>
    <col min="16" max="16" width="18.421875" style="75" customWidth="1"/>
    <col min="17" max="17" width="12.140625" style="75" customWidth="1"/>
    <col min="18" max="18" width="9.140625" style="129" customWidth="1"/>
    <col min="19" max="19" width="10.00390625" style="75" customWidth="1"/>
    <col min="20" max="25" width="9.140625" style="75" customWidth="1"/>
    <col min="26" max="26" width="9.28125" style="75" bestFit="1" customWidth="1"/>
    <col min="27" max="27" width="9.140625" style="78" customWidth="1"/>
    <col min="28" max="16384" width="9.140625" style="16" customWidth="1"/>
  </cols>
  <sheetData>
    <row r="1" spans="1:27" s="5" customFormat="1" ht="15" customHeight="1">
      <c r="A1" s="57"/>
      <c r="B1" s="59"/>
      <c r="C1" s="12"/>
      <c r="D1" s="12"/>
      <c r="E1" s="12"/>
      <c r="F1" s="12"/>
      <c r="G1" s="12"/>
      <c r="H1" s="12"/>
      <c r="I1" s="12"/>
      <c r="J1" s="12"/>
      <c r="K1" s="57"/>
      <c r="L1" s="57"/>
      <c r="M1" s="18"/>
      <c r="N1" s="12"/>
      <c r="O1" s="12"/>
      <c r="P1" s="12"/>
      <c r="Q1" s="12"/>
      <c r="R1" s="57"/>
      <c r="S1" s="12"/>
      <c r="T1" s="12"/>
      <c r="U1" s="12"/>
      <c r="V1" s="12"/>
      <c r="W1" s="12"/>
      <c r="X1" s="12"/>
      <c r="Y1" s="12"/>
      <c r="Z1" s="12"/>
      <c r="AA1" s="18"/>
    </row>
    <row r="2" spans="1:27" s="5" customFormat="1" ht="11.25" customHeight="1">
      <c r="A2" s="130"/>
      <c r="B2" s="6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12"/>
      <c r="T2" s="12"/>
      <c r="U2" s="12"/>
      <c r="V2" s="12"/>
      <c r="W2" s="12"/>
      <c r="X2" s="12"/>
      <c r="Y2" s="12"/>
      <c r="Z2" s="12"/>
      <c r="AA2" s="18"/>
    </row>
    <row r="3" spans="1:27" s="5" customFormat="1" ht="11.25" customHeight="1">
      <c r="A3" s="57"/>
      <c r="B3" s="59"/>
      <c r="C3" s="12"/>
      <c r="D3" s="12"/>
      <c r="E3" s="12"/>
      <c r="F3" s="12"/>
      <c r="G3" s="12"/>
      <c r="H3" s="12"/>
      <c r="I3" s="12"/>
      <c r="J3" s="12"/>
      <c r="K3" s="56" t="s">
        <v>0</v>
      </c>
      <c r="L3" s="56"/>
      <c r="M3" s="18"/>
      <c r="N3" s="12"/>
      <c r="O3" s="12"/>
      <c r="P3" s="12"/>
      <c r="Q3" s="12"/>
      <c r="R3" s="57"/>
      <c r="S3" s="12"/>
      <c r="T3" s="12"/>
      <c r="U3" s="12"/>
      <c r="V3" s="12"/>
      <c r="W3" s="12"/>
      <c r="X3" s="12"/>
      <c r="Y3" s="12"/>
      <c r="Z3" s="188" t="s">
        <v>213</v>
      </c>
      <c r="AA3" s="188"/>
    </row>
    <row r="4" spans="1:27" s="5" customFormat="1" ht="11.25">
      <c r="A4" s="192" t="s">
        <v>1</v>
      </c>
      <c r="B4" s="204" t="s">
        <v>2</v>
      </c>
      <c r="C4" s="205" t="s">
        <v>3</v>
      </c>
      <c r="D4" s="178"/>
      <c r="E4" s="178"/>
      <c r="F4" s="178"/>
      <c r="G4" s="178"/>
      <c r="H4" s="178"/>
      <c r="I4" s="178"/>
      <c r="J4" s="178"/>
      <c r="K4" s="178"/>
      <c r="L4" s="179"/>
      <c r="M4" s="201" t="s">
        <v>17</v>
      </c>
      <c r="N4" s="12"/>
      <c r="O4" s="192" t="s">
        <v>1</v>
      </c>
      <c r="P4" s="204" t="s">
        <v>2</v>
      </c>
      <c r="Q4" s="205" t="s">
        <v>37</v>
      </c>
      <c r="R4" s="178"/>
      <c r="S4" s="178"/>
      <c r="T4" s="178"/>
      <c r="U4" s="178"/>
      <c r="V4" s="178"/>
      <c r="W4" s="178"/>
      <c r="X4" s="178"/>
      <c r="Y4" s="178"/>
      <c r="Z4" s="179"/>
      <c r="AA4" s="201" t="s">
        <v>17</v>
      </c>
    </row>
    <row r="5" spans="1:27" s="5" customFormat="1" ht="107.25" customHeight="1">
      <c r="A5" s="193"/>
      <c r="B5" s="204"/>
      <c r="C5" s="204" t="s">
        <v>4</v>
      </c>
      <c r="D5" s="204" t="s">
        <v>5</v>
      </c>
      <c r="E5" s="11"/>
      <c r="F5" s="204" t="s">
        <v>6</v>
      </c>
      <c r="G5" s="183"/>
      <c r="H5" s="204" t="s">
        <v>7</v>
      </c>
      <c r="I5" s="204" t="s">
        <v>8</v>
      </c>
      <c r="J5" s="204" t="s">
        <v>9</v>
      </c>
      <c r="K5" s="184" t="s">
        <v>33</v>
      </c>
      <c r="L5" s="185"/>
      <c r="M5" s="202"/>
      <c r="N5" s="12"/>
      <c r="O5" s="193"/>
      <c r="P5" s="204"/>
      <c r="Q5" s="204" t="s">
        <v>41</v>
      </c>
      <c r="R5" s="181" t="s">
        <v>293</v>
      </c>
      <c r="S5" s="204" t="s">
        <v>42</v>
      </c>
      <c r="T5" s="204" t="s">
        <v>43</v>
      </c>
      <c r="U5" s="183"/>
      <c r="V5" s="204" t="s">
        <v>44</v>
      </c>
      <c r="W5" s="204" t="s">
        <v>8</v>
      </c>
      <c r="X5" s="204" t="s">
        <v>9</v>
      </c>
      <c r="Y5" s="184" t="s">
        <v>45</v>
      </c>
      <c r="Z5" s="185"/>
      <c r="AA5" s="202"/>
    </row>
    <row r="6" spans="1:27" s="5" customFormat="1" ht="123" customHeight="1">
      <c r="A6" s="194"/>
      <c r="B6" s="204"/>
      <c r="C6" s="204"/>
      <c r="D6" s="204"/>
      <c r="E6" s="11" t="s">
        <v>279</v>
      </c>
      <c r="F6" s="11" t="s">
        <v>10</v>
      </c>
      <c r="G6" s="11" t="s">
        <v>11</v>
      </c>
      <c r="H6" s="204"/>
      <c r="I6" s="204"/>
      <c r="J6" s="204"/>
      <c r="K6" s="186"/>
      <c r="L6" s="187"/>
      <c r="M6" s="203"/>
      <c r="N6" s="12"/>
      <c r="O6" s="194"/>
      <c r="P6" s="204"/>
      <c r="Q6" s="204"/>
      <c r="R6" s="182"/>
      <c r="S6" s="204"/>
      <c r="T6" s="11" t="s">
        <v>10</v>
      </c>
      <c r="U6" s="11" t="s">
        <v>11</v>
      </c>
      <c r="V6" s="204"/>
      <c r="W6" s="204"/>
      <c r="X6" s="204"/>
      <c r="Y6" s="186"/>
      <c r="Z6" s="187"/>
      <c r="AA6" s="203"/>
    </row>
    <row r="7" spans="1:27" s="5" customFormat="1" ht="11.25" customHeight="1">
      <c r="A7" s="11">
        <v>1</v>
      </c>
      <c r="B7" s="61">
        <v>2</v>
      </c>
      <c r="C7" s="11">
        <v>3</v>
      </c>
      <c r="D7" s="11">
        <v>4</v>
      </c>
      <c r="E7" s="11"/>
      <c r="F7" s="11">
        <v>5</v>
      </c>
      <c r="G7" s="11">
        <v>6</v>
      </c>
      <c r="H7" s="11">
        <v>7</v>
      </c>
      <c r="I7" s="11">
        <v>8</v>
      </c>
      <c r="J7" s="11">
        <v>9</v>
      </c>
      <c r="K7" s="11">
        <v>10</v>
      </c>
      <c r="L7" s="11">
        <v>11</v>
      </c>
      <c r="M7" s="4">
        <v>12</v>
      </c>
      <c r="N7" s="12"/>
      <c r="O7" s="11">
        <v>1</v>
      </c>
      <c r="P7" s="11">
        <v>2</v>
      </c>
      <c r="Q7" s="11">
        <v>3</v>
      </c>
      <c r="R7" s="127">
        <v>4</v>
      </c>
      <c r="S7" s="11">
        <v>5</v>
      </c>
      <c r="T7" s="11">
        <v>6</v>
      </c>
      <c r="U7" s="11">
        <v>7</v>
      </c>
      <c r="V7" s="11">
        <v>8</v>
      </c>
      <c r="W7" s="11">
        <v>9</v>
      </c>
      <c r="X7" s="11">
        <v>10</v>
      </c>
      <c r="Y7" s="11">
        <v>11</v>
      </c>
      <c r="Z7" s="11">
        <v>12</v>
      </c>
      <c r="AA7" s="4">
        <v>13</v>
      </c>
    </row>
    <row r="8" spans="1:28" s="48" customFormat="1" ht="11.25" customHeight="1">
      <c r="A8" s="8">
        <v>1</v>
      </c>
      <c r="B8" s="61" t="s">
        <v>50</v>
      </c>
      <c r="C8" s="11">
        <v>1.6</v>
      </c>
      <c r="D8" s="83">
        <v>0.42</v>
      </c>
      <c r="E8" s="11"/>
      <c r="F8" s="11">
        <v>1.07</v>
      </c>
      <c r="G8" s="11" t="s">
        <v>12</v>
      </c>
      <c r="H8" s="11">
        <f>F8</f>
        <v>1.07</v>
      </c>
      <c r="I8" s="11">
        <v>0</v>
      </c>
      <c r="J8" s="11">
        <f>H8-I8</f>
        <v>1.07</v>
      </c>
      <c r="K8" s="11">
        <f>J8-D8</f>
        <v>0.6500000000000001</v>
      </c>
      <c r="L8" s="11">
        <f>K8</f>
        <v>0.6500000000000001</v>
      </c>
      <c r="M8" s="4" t="s">
        <v>212</v>
      </c>
      <c r="O8" s="8">
        <v>1</v>
      </c>
      <c r="P8" s="11" t="s">
        <v>50</v>
      </c>
      <c r="Q8" s="11">
        <v>1.6</v>
      </c>
      <c r="R8" s="46">
        <v>0.04</v>
      </c>
      <c r="S8" s="9">
        <f>D8+R8</f>
        <v>0.45999999999999996</v>
      </c>
      <c r="T8" s="11">
        <v>1.07</v>
      </c>
      <c r="U8" s="11" t="s">
        <v>12</v>
      </c>
      <c r="V8" s="11">
        <f>T8</f>
        <v>1.07</v>
      </c>
      <c r="W8" s="11">
        <v>0</v>
      </c>
      <c r="X8" s="11">
        <f>V8-W8</f>
        <v>1.07</v>
      </c>
      <c r="Y8" s="9">
        <f>X8-S8</f>
        <v>0.6100000000000001</v>
      </c>
      <c r="Z8" s="44">
        <f>Y8</f>
        <v>0.6100000000000001</v>
      </c>
      <c r="AA8" s="4" t="s">
        <v>212</v>
      </c>
      <c r="AB8" s="145"/>
    </row>
    <row r="9" spans="1:28" s="48" customFormat="1" ht="11.25" customHeight="1">
      <c r="A9" s="8">
        <v>2</v>
      </c>
      <c r="B9" s="61" t="s">
        <v>51</v>
      </c>
      <c r="C9" s="11">
        <v>6.3</v>
      </c>
      <c r="D9" s="11">
        <v>1.34</v>
      </c>
      <c r="E9" s="11"/>
      <c r="F9" s="11">
        <v>6.62</v>
      </c>
      <c r="G9" s="11" t="s">
        <v>12</v>
      </c>
      <c r="H9" s="11">
        <f>F9</f>
        <v>6.62</v>
      </c>
      <c r="I9" s="11">
        <v>0</v>
      </c>
      <c r="J9" s="11">
        <f>H9-I9</f>
        <v>6.62</v>
      </c>
      <c r="K9" s="11">
        <f>J9-D9</f>
        <v>5.28</v>
      </c>
      <c r="L9" s="11">
        <f>K9</f>
        <v>5.28</v>
      </c>
      <c r="M9" s="4" t="s">
        <v>212</v>
      </c>
      <c r="O9" s="8">
        <v>2</v>
      </c>
      <c r="P9" s="11" t="s">
        <v>51</v>
      </c>
      <c r="Q9" s="11">
        <v>6.3</v>
      </c>
      <c r="R9" s="67">
        <v>0.003</v>
      </c>
      <c r="S9" s="9">
        <f>R9+D9</f>
        <v>1.343</v>
      </c>
      <c r="T9" s="11">
        <v>6.62</v>
      </c>
      <c r="U9" s="11" t="s">
        <v>12</v>
      </c>
      <c r="V9" s="11">
        <f>T9</f>
        <v>6.62</v>
      </c>
      <c r="W9" s="11">
        <v>0</v>
      </c>
      <c r="X9" s="11">
        <f>V9-W9</f>
        <v>6.62</v>
      </c>
      <c r="Y9" s="9">
        <f>X9-S9</f>
        <v>5.277</v>
      </c>
      <c r="Z9" s="44">
        <f>Y9</f>
        <v>5.277</v>
      </c>
      <c r="AA9" s="4" t="s">
        <v>212</v>
      </c>
      <c r="AB9" s="145"/>
    </row>
    <row r="10" spans="1:34" s="47" customFormat="1" ht="11.25" customHeight="1">
      <c r="A10" s="84">
        <v>3</v>
      </c>
      <c r="B10" s="85" t="s">
        <v>52</v>
      </c>
      <c r="C10" s="86">
        <v>2.5</v>
      </c>
      <c r="D10" s="86">
        <v>2.56</v>
      </c>
      <c r="E10" s="11"/>
      <c r="F10" s="86">
        <v>0.762</v>
      </c>
      <c r="G10" s="86" t="s">
        <v>12</v>
      </c>
      <c r="H10" s="86">
        <f>F10</f>
        <v>0.762</v>
      </c>
      <c r="I10" s="86">
        <v>0</v>
      </c>
      <c r="J10" s="86">
        <f>H10-I10</f>
        <v>0.762</v>
      </c>
      <c r="K10" s="86">
        <f>J10-D10</f>
        <v>-1.798</v>
      </c>
      <c r="L10" s="86">
        <f>K10</f>
        <v>-1.798</v>
      </c>
      <c r="M10" s="87" t="s">
        <v>83</v>
      </c>
      <c r="O10" s="84">
        <v>3</v>
      </c>
      <c r="P10" s="86" t="s">
        <v>52</v>
      </c>
      <c r="Q10" s="86">
        <v>2.5</v>
      </c>
      <c r="R10" s="158">
        <v>0.3200000000000002</v>
      </c>
      <c r="S10" s="118">
        <f>R10+D10</f>
        <v>2.8800000000000003</v>
      </c>
      <c r="T10" s="86">
        <v>0.762</v>
      </c>
      <c r="U10" s="86" t="s">
        <v>12</v>
      </c>
      <c r="V10" s="86">
        <f>T10</f>
        <v>0.762</v>
      </c>
      <c r="W10" s="86">
        <v>0</v>
      </c>
      <c r="X10" s="86">
        <f>V10-W10</f>
        <v>0.762</v>
      </c>
      <c r="Y10" s="118">
        <f>X10-S10</f>
        <v>-2.1180000000000003</v>
      </c>
      <c r="Z10" s="119">
        <f>Y10</f>
        <v>-2.1180000000000003</v>
      </c>
      <c r="AA10" s="87" t="s">
        <v>83</v>
      </c>
      <c r="AB10" s="145"/>
      <c r="AC10" s="48"/>
      <c r="AD10" s="48"/>
      <c r="AE10" s="48"/>
      <c r="AF10" s="48"/>
      <c r="AG10" s="48"/>
      <c r="AH10" s="48"/>
    </row>
    <row r="11" spans="1:28" s="48" customFormat="1" ht="11.25" customHeight="1">
      <c r="A11" s="50">
        <v>4</v>
      </c>
      <c r="B11" s="61" t="s">
        <v>53</v>
      </c>
      <c r="C11" s="11">
        <v>2.5</v>
      </c>
      <c r="D11" s="11">
        <v>0.29</v>
      </c>
      <c r="E11" s="11"/>
      <c r="F11" s="11">
        <v>1.32</v>
      </c>
      <c r="G11" s="11" t="s">
        <v>12</v>
      </c>
      <c r="H11" s="11">
        <f>F11</f>
        <v>1.32</v>
      </c>
      <c r="I11" s="11">
        <v>0</v>
      </c>
      <c r="J11" s="11">
        <f>H11-I11</f>
        <v>1.32</v>
      </c>
      <c r="K11" s="11">
        <f>J11-D11</f>
        <v>1.03</v>
      </c>
      <c r="L11" s="11">
        <f>K11</f>
        <v>1.03</v>
      </c>
      <c r="M11" s="4" t="s">
        <v>212</v>
      </c>
      <c r="O11" s="50">
        <v>4</v>
      </c>
      <c r="P11" s="11" t="s">
        <v>53</v>
      </c>
      <c r="Q11" s="11">
        <v>2.5</v>
      </c>
      <c r="R11" s="67">
        <v>0.046</v>
      </c>
      <c r="S11" s="9">
        <f>R11+D11</f>
        <v>0.33599999999999997</v>
      </c>
      <c r="T11" s="11">
        <v>1.32</v>
      </c>
      <c r="U11" s="11" t="s">
        <v>12</v>
      </c>
      <c r="V11" s="11">
        <f>T11</f>
        <v>1.32</v>
      </c>
      <c r="W11" s="11">
        <v>0</v>
      </c>
      <c r="X11" s="11">
        <f>V11-W11</f>
        <v>1.32</v>
      </c>
      <c r="Y11" s="9">
        <f>X11-S11</f>
        <v>0.9840000000000001</v>
      </c>
      <c r="Z11" s="73">
        <f>Y11</f>
        <v>0.9840000000000001</v>
      </c>
      <c r="AA11" s="4" t="s">
        <v>212</v>
      </c>
      <c r="AB11" s="145"/>
    </row>
    <row r="12" spans="1:28" s="48" customFormat="1" ht="11.25" customHeight="1">
      <c r="A12" s="50">
        <v>5</v>
      </c>
      <c r="B12" s="88" t="s">
        <v>54</v>
      </c>
      <c r="C12" s="11">
        <v>1.6</v>
      </c>
      <c r="D12" s="11">
        <v>0.4</v>
      </c>
      <c r="E12" s="11"/>
      <c r="F12" s="11">
        <v>1.27</v>
      </c>
      <c r="G12" s="11" t="s">
        <v>12</v>
      </c>
      <c r="H12" s="11">
        <f>F12</f>
        <v>1.27</v>
      </c>
      <c r="I12" s="11">
        <v>0</v>
      </c>
      <c r="J12" s="11">
        <f>H12-I12</f>
        <v>1.27</v>
      </c>
      <c r="K12" s="11">
        <f>J12-D12</f>
        <v>0.87</v>
      </c>
      <c r="L12" s="11">
        <f>K12</f>
        <v>0.87</v>
      </c>
      <c r="M12" s="4" t="s">
        <v>212</v>
      </c>
      <c r="O12" s="50">
        <v>5</v>
      </c>
      <c r="P12" s="14" t="s">
        <v>54</v>
      </c>
      <c r="Q12" s="11">
        <v>1.6</v>
      </c>
      <c r="R12" s="67">
        <v>0.098</v>
      </c>
      <c r="S12" s="9">
        <f>R12+D12</f>
        <v>0.498</v>
      </c>
      <c r="T12" s="11">
        <v>1.27</v>
      </c>
      <c r="U12" s="11" t="s">
        <v>12</v>
      </c>
      <c r="V12" s="11">
        <f>T12</f>
        <v>1.27</v>
      </c>
      <c r="W12" s="11">
        <v>0</v>
      </c>
      <c r="X12" s="11">
        <f>V12-W12</f>
        <v>1.27</v>
      </c>
      <c r="Y12" s="9">
        <f>X12-S12</f>
        <v>0.772</v>
      </c>
      <c r="Z12" s="44">
        <f>Y12</f>
        <v>0.772</v>
      </c>
      <c r="AA12" s="4" t="s">
        <v>212</v>
      </c>
      <c r="AB12" s="145"/>
    </row>
    <row r="13" spans="1:34" s="47" customFormat="1" ht="23.25" customHeight="1">
      <c r="A13" s="102">
        <v>6</v>
      </c>
      <c r="B13" s="89" t="s">
        <v>55</v>
      </c>
      <c r="C13" s="86" t="s">
        <v>19</v>
      </c>
      <c r="D13" s="90">
        <f>D14+D15</f>
        <v>11.1</v>
      </c>
      <c r="E13" s="90"/>
      <c r="F13" s="86"/>
      <c r="G13" s="86"/>
      <c r="H13" s="91">
        <f aca="true" t="shared" si="0" ref="H13:H44">D13-F13</f>
        <v>11.1</v>
      </c>
      <c r="I13" s="86">
        <v>0</v>
      </c>
      <c r="J13" s="86">
        <v>10.5</v>
      </c>
      <c r="K13" s="86">
        <f>J13-H13-I13</f>
        <v>-0.5999999999999996</v>
      </c>
      <c r="L13" s="92">
        <f>MIN(K13:K15)</f>
        <v>-0.5999999999999996</v>
      </c>
      <c r="M13" s="93" t="s">
        <v>83</v>
      </c>
      <c r="O13" s="195">
        <v>6</v>
      </c>
      <c r="P13" s="120" t="s">
        <v>55</v>
      </c>
      <c r="Q13" s="86" t="s">
        <v>19</v>
      </c>
      <c r="R13" s="158"/>
      <c r="S13" s="118">
        <f>S14+S15</f>
        <v>20.366649999999954</v>
      </c>
      <c r="T13" s="86"/>
      <c r="U13" s="86"/>
      <c r="V13" s="118">
        <f aca="true" t="shared" si="1" ref="V13:V55">S13-T13</f>
        <v>20.366649999999954</v>
      </c>
      <c r="W13" s="86">
        <v>0</v>
      </c>
      <c r="X13" s="86">
        <v>10.5</v>
      </c>
      <c r="Y13" s="118">
        <f>X13-V13-W13</f>
        <v>-9.866649999999954</v>
      </c>
      <c r="Z13" s="198">
        <f>MIN(Y13:Y15)</f>
        <v>-9.866649999999954</v>
      </c>
      <c r="AA13" s="189" t="s">
        <v>83</v>
      </c>
      <c r="AB13" s="145"/>
      <c r="AC13" s="48"/>
      <c r="AD13" s="48"/>
      <c r="AE13" s="48"/>
      <c r="AF13" s="48"/>
      <c r="AG13" s="48"/>
      <c r="AH13" s="48"/>
    </row>
    <row r="14" spans="1:34" s="47" customFormat="1" ht="11.25" customHeight="1">
      <c r="A14" s="131"/>
      <c r="B14" s="94" t="s">
        <v>38</v>
      </c>
      <c r="C14" s="86" t="s">
        <v>19</v>
      </c>
      <c r="D14" s="87">
        <v>8.84</v>
      </c>
      <c r="E14" s="87" t="s">
        <v>222</v>
      </c>
      <c r="F14" s="87"/>
      <c r="G14" s="87"/>
      <c r="H14" s="87">
        <f t="shared" si="0"/>
        <v>8.84</v>
      </c>
      <c r="I14" s="86">
        <v>0</v>
      </c>
      <c r="J14" s="87">
        <v>10.5</v>
      </c>
      <c r="K14" s="86">
        <f>J14-D14</f>
        <v>1.6600000000000001</v>
      </c>
      <c r="L14" s="95"/>
      <c r="M14" s="96"/>
      <c r="O14" s="196"/>
      <c r="P14" s="121" t="s">
        <v>38</v>
      </c>
      <c r="Q14" s="86" t="s">
        <v>19</v>
      </c>
      <c r="R14" s="144"/>
      <c r="S14" s="110">
        <f>D14+R43+R25/2+R28/2</f>
        <v>17.467949999999952</v>
      </c>
      <c r="T14" s="87"/>
      <c r="U14" s="87"/>
      <c r="V14" s="118">
        <f t="shared" si="1"/>
        <v>17.467949999999952</v>
      </c>
      <c r="W14" s="86">
        <v>0</v>
      </c>
      <c r="X14" s="87">
        <v>10.5</v>
      </c>
      <c r="Y14" s="118">
        <f>X14-S14</f>
        <v>-6.967949999999952</v>
      </c>
      <c r="Z14" s="199"/>
      <c r="AA14" s="190"/>
      <c r="AB14" s="48"/>
      <c r="AC14" s="48"/>
      <c r="AD14" s="48"/>
      <c r="AE14" s="48"/>
      <c r="AF14" s="48"/>
      <c r="AG14" s="48"/>
      <c r="AH14" s="48"/>
    </row>
    <row r="15" spans="1:34" s="47" customFormat="1" ht="11.25" customHeight="1">
      <c r="A15" s="126"/>
      <c r="B15" s="94" t="s">
        <v>39</v>
      </c>
      <c r="C15" s="86" t="s">
        <v>19</v>
      </c>
      <c r="D15" s="87">
        <v>2.26</v>
      </c>
      <c r="E15" s="87" t="s">
        <v>221</v>
      </c>
      <c r="F15" s="87">
        <v>0.86</v>
      </c>
      <c r="G15" s="87">
        <v>120</v>
      </c>
      <c r="H15" s="87">
        <f t="shared" si="0"/>
        <v>1.4</v>
      </c>
      <c r="I15" s="86">
        <v>0</v>
      </c>
      <c r="J15" s="87">
        <v>10.5</v>
      </c>
      <c r="K15" s="86">
        <f>J15-H15-I15</f>
        <v>9.1</v>
      </c>
      <c r="L15" s="97"/>
      <c r="M15" s="98"/>
      <c r="O15" s="197"/>
      <c r="P15" s="121" t="s">
        <v>39</v>
      </c>
      <c r="Q15" s="86" t="s">
        <v>19</v>
      </c>
      <c r="R15" s="158">
        <v>0.6387000000000004</v>
      </c>
      <c r="S15" s="110">
        <f aca="true" t="shared" si="2" ref="S15:S37">R15+D15</f>
        <v>2.8987000000000003</v>
      </c>
      <c r="T15" s="87">
        <v>0.86</v>
      </c>
      <c r="U15" s="87">
        <v>120</v>
      </c>
      <c r="V15" s="118">
        <f t="shared" si="1"/>
        <v>2.0387000000000004</v>
      </c>
      <c r="W15" s="86">
        <v>0</v>
      </c>
      <c r="X15" s="87">
        <v>10.5</v>
      </c>
      <c r="Y15" s="118">
        <f>X15-V15-W15</f>
        <v>8.4613</v>
      </c>
      <c r="Z15" s="200"/>
      <c r="AA15" s="191"/>
      <c r="AB15" s="48"/>
      <c r="AC15" s="48"/>
      <c r="AD15" s="48"/>
      <c r="AE15" s="48"/>
      <c r="AF15" s="48"/>
      <c r="AG15" s="48"/>
      <c r="AH15" s="48"/>
    </row>
    <row r="16" spans="1:28" s="48" customFormat="1" ht="11.25" customHeight="1">
      <c r="A16" s="8">
        <v>7</v>
      </c>
      <c r="B16" s="99" t="s">
        <v>56</v>
      </c>
      <c r="C16" s="11" t="s">
        <v>22</v>
      </c>
      <c r="D16" s="4">
        <v>1.49</v>
      </c>
      <c r="E16" s="4" t="s">
        <v>223</v>
      </c>
      <c r="F16" s="4"/>
      <c r="G16" s="11"/>
      <c r="H16" s="11">
        <f t="shared" si="0"/>
        <v>1.49</v>
      </c>
      <c r="I16" s="11">
        <v>0</v>
      </c>
      <c r="J16" s="11">
        <v>1.68</v>
      </c>
      <c r="K16" s="11">
        <f>J16-I16-H16</f>
        <v>0.18999999999999995</v>
      </c>
      <c r="L16" s="24">
        <f>K16</f>
        <v>0.18999999999999995</v>
      </c>
      <c r="M16" s="23" t="s">
        <v>212</v>
      </c>
      <c r="O16" s="84">
        <v>7</v>
      </c>
      <c r="P16" s="122" t="s">
        <v>56</v>
      </c>
      <c r="Q16" s="86" t="s">
        <v>22</v>
      </c>
      <c r="R16" s="144">
        <v>1.3469999999999975</v>
      </c>
      <c r="S16" s="118">
        <f t="shared" si="2"/>
        <v>2.8369999999999975</v>
      </c>
      <c r="T16" s="87"/>
      <c r="U16" s="86"/>
      <c r="V16" s="86">
        <f t="shared" si="1"/>
        <v>2.8369999999999975</v>
      </c>
      <c r="W16" s="86">
        <v>0</v>
      </c>
      <c r="X16" s="86">
        <v>1.68</v>
      </c>
      <c r="Y16" s="134">
        <f aca="true" t="shared" si="3" ref="Y16:Y37">X16-W16-V16</f>
        <v>-1.1569999999999976</v>
      </c>
      <c r="Z16" s="123">
        <f aca="true" t="shared" si="4" ref="Z16:Z37">Y16</f>
        <v>-1.1569999999999976</v>
      </c>
      <c r="AA16" s="87" t="s">
        <v>83</v>
      </c>
      <c r="AB16" s="145"/>
    </row>
    <row r="17" spans="1:28" s="48" customFormat="1" ht="11.25" customHeight="1">
      <c r="A17" s="8">
        <v>8</v>
      </c>
      <c r="B17" s="99" t="s">
        <v>57</v>
      </c>
      <c r="C17" s="11" t="s">
        <v>29</v>
      </c>
      <c r="D17" s="4">
        <v>35.09</v>
      </c>
      <c r="E17" s="4" t="s">
        <v>224</v>
      </c>
      <c r="F17" s="4">
        <v>1.44</v>
      </c>
      <c r="G17" s="11">
        <v>120</v>
      </c>
      <c r="H17" s="11">
        <f t="shared" si="0"/>
        <v>33.650000000000006</v>
      </c>
      <c r="I17" s="11">
        <v>0</v>
      </c>
      <c r="J17" s="11">
        <v>42</v>
      </c>
      <c r="K17" s="11">
        <f aca="true" t="shared" si="5" ref="K17:K37">J17-I17-H17</f>
        <v>8.349999999999994</v>
      </c>
      <c r="L17" s="24">
        <f aca="true" t="shared" si="6" ref="L17:L37">K17</f>
        <v>8.349999999999994</v>
      </c>
      <c r="M17" s="23" t="s">
        <v>212</v>
      </c>
      <c r="O17" s="8">
        <v>8</v>
      </c>
      <c r="P17" s="10" t="s">
        <v>206</v>
      </c>
      <c r="Q17" s="11" t="s">
        <v>29</v>
      </c>
      <c r="R17" s="46">
        <v>6.141077999999997</v>
      </c>
      <c r="S17" s="9">
        <f t="shared" si="2"/>
        <v>41.231078</v>
      </c>
      <c r="T17" s="4">
        <v>1.44</v>
      </c>
      <c r="U17" s="11">
        <v>120</v>
      </c>
      <c r="V17" s="9">
        <f t="shared" si="1"/>
        <v>39.791078</v>
      </c>
      <c r="W17" s="11">
        <v>0</v>
      </c>
      <c r="X17" s="11">
        <v>42</v>
      </c>
      <c r="Y17" s="68">
        <f t="shared" si="3"/>
        <v>2.208922000000001</v>
      </c>
      <c r="Z17" s="69">
        <f t="shared" si="4"/>
        <v>2.208922000000001</v>
      </c>
      <c r="AA17" s="4" t="s">
        <v>212</v>
      </c>
      <c r="AB17" s="145"/>
    </row>
    <row r="18" spans="1:28" s="48" customFormat="1" ht="11.25" customHeight="1">
      <c r="A18" s="8">
        <v>9</v>
      </c>
      <c r="B18" s="99" t="s">
        <v>58</v>
      </c>
      <c r="C18" s="11" t="s">
        <v>35</v>
      </c>
      <c r="D18" s="7">
        <v>2.85</v>
      </c>
      <c r="E18" s="7" t="s">
        <v>280</v>
      </c>
      <c r="F18" s="4">
        <v>0.5</v>
      </c>
      <c r="G18" s="11">
        <v>120</v>
      </c>
      <c r="H18" s="11">
        <f t="shared" si="0"/>
        <v>2.35</v>
      </c>
      <c r="I18" s="11">
        <v>0</v>
      </c>
      <c r="J18" s="4">
        <v>4.2</v>
      </c>
      <c r="K18" s="11">
        <f t="shared" si="5"/>
        <v>1.85</v>
      </c>
      <c r="L18" s="24">
        <f t="shared" si="6"/>
        <v>1.85</v>
      </c>
      <c r="M18" s="23" t="s">
        <v>212</v>
      </c>
      <c r="O18" s="8">
        <v>9</v>
      </c>
      <c r="P18" s="10" t="s">
        <v>58</v>
      </c>
      <c r="Q18" s="11" t="s">
        <v>35</v>
      </c>
      <c r="R18" s="46">
        <v>0.8060000000000003</v>
      </c>
      <c r="S18" s="9">
        <f t="shared" si="2"/>
        <v>3.6560000000000006</v>
      </c>
      <c r="T18" s="4">
        <v>0.5</v>
      </c>
      <c r="U18" s="11">
        <v>120</v>
      </c>
      <c r="V18" s="11">
        <f t="shared" si="1"/>
        <v>3.1560000000000006</v>
      </c>
      <c r="W18" s="11">
        <v>0</v>
      </c>
      <c r="X18" s="4">
        <v>4.2</v>
      </c>
      <c r="Y18" s="68">
        <f t="shared" si="3"/>
        <v>1.0439999999999996</v>
      </c>
      <c r="Z18" s="69">
        <f t="shared" si="4"/>
        <v>1.0439999999999996</v>
      </c>
      <c r="AA18" s="4" t="s">
        <v>212</v>
      </c>
      <c r="AB18" s="145"/>
    </row>
    <row r="19" spans="1:34" s="47" customFormat="1" ht="11.25" customHeight="1">
      <c r="A19" s="8">
        <v>10</v>
      </c>
      <c r="B19" s="99" t="s">
        <v>59</v>
      </c>
      <c r="C19" s="11" t="s">
        <v>35</v>
      </c>
      <c r="D19" s="4">
        <v>3.52</v>
      </c>
      <c r="E19" s="4" t="s">
        <v>225</v>
      </c>
      <c r="F19" s="4">
        <v>0.58</v>
      </c>
      <c r="G19" s="11">
        <v>120</v>
      </c>
      <c r="H19" s="11">
        <f t="shared" si="0"/>
        <v>2.94</v>
      </c>
      <c r="I19" s="11">
        <v>0</v>
      </c>
      <c r="J19" s="4">
        <v>4.2</v>
      </c>
      <c r="K19" s="11">
        <f t="shared" si="5"/>
        <v>1.2600000000000002</v>
      </c>
      <c r="L19" s="24">
        <f t="shared" si="6"/>
        <v>1.2600000000000002</v>
      </c>
      <c r="M19" s="23" t="s">
        <v>212</v>
      </c>
      <c r="N19" s="48"/>
      <c r="O19" s="84">
        <v>10</v>
      </c>
      <c r="P19" s="122" t="s">
        <v>59</v>
      </c>
      <c r="Q19" s="86" t="s">
        <v>35</v>
      </c>
      <c r="R19" s="144">
        <v>1.5899999999999963</v>
      </c>
      <c r="S19" s="118">
        <f t="shared" si="2"/>
        <v>5.109999999999996</v>
      </c>
      <c r="T19" s="87">
        <v>0.58</v>
      </c>
      <c r="U19" s="86">
        <v>120</v>
      </c>
      <c r="V19" s="86">
        <f t="shared" si="1"/>
        <v>4.529999999999996</v>
      </c>
      <c r="W19" s="86">
        <v>0</v>
      </c>
      <c r="X19" s="87">
        <v>4.2</v>
      </c>
      <c r="Y19" s="134">
        <f t="shared" si="3"/>
        <v>-0.32999999999999563</v>
      </c>
      <c r="Z19" s="123">
        <f t="shared" si="4"/>
        <v>-0.32999999999999563</v>
      </c>
      <c r="AA19" s="87" t="s">
        <v>83</v>
      </c>
      <c r="AB19" s="145"/>
      <c r="AC19" s="48"/>
      <c r="AD19" s="48"/>
      <c r="AE19" s="48"/>
      <c r="AF19" s="48"/>
      <c r="AG19" s="48"/>
      <c r="AH19" s="48"/>
    </row>
    <row r="20" spans="1:28" s="48" customFormat="1" ht="11.25" customHeight="1">
      <c r="A20" s="51">
        <v>11</v>
      </c>
      <c r="B20" s="99" t="s">
        <v>60</v>
      </c>
      <c r="C20" s="11" t="s">
        <v>23</v>
      </c>
      <c r="D20" s="4">
        <v>4.85</v>
      </c>
      <c r="E20" s="4" t="s">
        <v>226</v>
      </c>
      <c r="F20" s="4"/>
      <c r="G20" s="11"/>
      <c r="H20" s="11">
        <f t="shared" si="0"/>
        <v>4.85</v>
      </c>
      <c r="I20" s="11">
        <v>0</v>
      </c>
      <c r="J20" s="4">
        <v>6.62</v>
      </c>
      <c r="K20" s="11">
        <f t="shared" si="5"/>
        <v>1.7700000000000005</v>
      </c>
      <c r="L20" s="24">
        <f t="shared" si="6"/>
        <v>1.7700000000000005</v>
      </c>
      <c r="M20" s="23" t="s">
        <v>212</v>
      </c>
      <c r="O20" s="51">
        <v>11</v>
      </c>
      <c r="P20" s="10" t="s">
        <v>60</v>
      </c>
      <c r="Q20" s="11" t="s">
        <v>23</v>
      </c>
      <c r="R20" s="46">
        <v>0.3241</v>
      </c>
      <c r="S20" s="9">
        <f t="shared" si="2"/>
        <v>5.174099999999999</v>
      </c>
      <c r="T20" s="4"/>
      <c r="U20" s="11"/>
      <c r="V20" s="9">
        <f t="shared" si="1"/>
        <v>5.174099999999999</v>
      </c>
      <c r="W20" s="11">
        <v>0</v>
      </c>
      <c r="X20" s="4">
        <v>6.62</v>
      </c>
      <c r="Y20" s="68">
        <f t="shared" si="3"/>
        <v>1.4459000000000009</v>
      </c>
      <c r="Z20" s="69">
        <f t="shared" si="4"/>
        <v>1.4459000000000009</v>
      </c>
      <c r="AA20" s="4" t="s">
        <v>212</v>
      </c>
      <c r="AB20" s="145"/>
    </row>
    <row r="21" spans="1:28" s="48" customFormat="1" ht="11.25" customHeight="1">
      <c r="A21" s="8">
        <v>12</v>
      </c>
      <c r="B21" s="99" t="s">
        <v>61</v>
      </c>
      <c r="C21" s="11" t="s">
        <v>35</v>
      </c>
      <c r="D21" s="7">
        <v>2.28</v>
      </c>
      <c r="E21" s="101" t="s">
        <v>227</v>
      </c>
      <c r="F21" s="4"/>
      <c r="G21" s="11"/>
      <c r="H21" s="11">
        <f t="shared" si="0"/>
        <v>2.28</v>
      </c>
      <c r="I21" s="11">
        <v>0</v>
      </c>
      <c r="J21" s="4">
        <v>4.2</v>
      </c>
      <c r="K21" s="11">
        <f t="shared" si="5"/>
        <v>1.9200000000000004</v>
      </c>
      <c r="L21" s="24">
        <f t="shared" si="6"/>
        <v>1.9200000000000004</v>
      </c>
      <c r="M21" s="23" t="s">
        <v>212</v>
      </c>
      <c r="O21" s="8">
        <v>12</v>
      </c>
      <c r="P21" s="10" t="s">
        <v>61</v>
      </c>
      <c r="Q21" s="11" t="s">
        <v>35</v>
      </c>
      <c r="R21" s="46">
        <v>0.17940000000000006</v>
      </c>
      <c r="S21" s="9">
        <f t="shared" si="2"/>
        <v>2.4594</v>
      </c>
      <c r="T21" s="4"/>
      <c r="U21" s="11"/>
      <c r="V21" s="9">
        <f t="shared" si="1"/>
        <v>2.4594</v>
      </c>
      <c r="W21" s="11">
        <v>0</v>
      </c>
      <c r="X21" s="4">
        <v>4.2</v>
      </c>
      <c r="Y21" s="68">
        <f t="shared" si="3"/>
        <v>1.7406000000000001</v>
      </c>
      <c r="Z21" s="69">
        <f t="shared" si="4"/>
        <v>1.7406000000000001</v>
      </c>
      <c r="AA21" s="4" t="s">
        <v>212</v>
      </c>
      <c r="AB21" s="145"/>
    </row>
    <row r="22" spans="1:28" s="48" customFormat="1" ht="11.25" customHeight="1">
      <c r="A22" s="8">
        <v>13</v>
      </c>
      <c r="B22" s="99" t="s">
        <v>62</v>
      </c>
      <c r="C22" s="11" t="s">
        <v>22</v>
      </c>
      <c r="D22" s="4">
        <v>0.76</v>
      </c>
      <c r="E22" s="4" t="s">
        <v>228</v>
      </c>
      <c r="F22" s="4">
        <v>0.076</v>
      </c>
      <c r="G22" s="11">
        <v>120</v>
      </c>
      <c r="H22" s="11">
        <f t="shared" si="0"/>
        <v>0.684</v>
      </c>
      <c r="I22" s="11">
        <v>0</v>
      </c>
      <c r="J22" s="11">
        <v>1.68</v>
      </c>
      <c r="K22" s="11">
        <f t="shared" si="5"/>
        <v>0.9959999999999999</v>
      </c>
      <c r="L22" s="24">
        <f t="shared" si="6"/>
        <v>0.9959999999999999</v>
      </c>
      <c r="M22" s="23" t="s">
        <v>212</v>
      </c>
      <c r="O22" s="8">
        <v>13</v>
      </c>
      <c r="P22" s="10" t="s">
        <v>62</v>
      </c>
      <c r="Q22" s="11" t="s">
        <v>22</v>
      </c>
      <c r="R22" s="46">
        <v>0.07699999999999999</v>
      </c>
      <c r="S22" s="9">
        <f t="shared" si="2"/>
        <v>0.837</v>
      </c>
      <c r="T22" s="4">
        <v>0.076</v>
      </c>
      <c r="U22" s="11">
        <v>120</v>
      </c>
      <c r="V22" s="11">
        <f t="shared" si="1"/>
        <v>0.761</v>
      </c>
      <c r="W22" s="11">
        <v>0</v>
      </c>
      <c r="X22" s="11">
        <v>1.68</v>
      </c>
      <c r="Y22" s="68">
        <f t="shared" si="3"/>
        <v>0.9189999999999999</v>
      </c>
      <c r="Z22" s="69">
        <f t="shared" si="4"/>
        <v>0.9189999999999999</v>
      </c>
      <c r="AA22" s="4" t="s">
        <v>212</v>
      </c>
      <c r="AB22" s="145"/>
    </row>
    <row r="23" spans="1:28" s="48" customFormat="1" ht="11.25" customHeight="1">
      <c r="A23" s="8">
        <v>14</v>
      </c>
      <c r="B23" s="99" t="s">
        <v>63</v>
      </c>
      <c r="C23" s="11" t="s">
        <v>35</v>
      </c>
      <c r="D23" s="4">
        <v>1.66</v>
      </c>
      <c r="E23" s="4" t="s">
        <v>229</v>
      </c>
      <c r="F23" s="4">
        <v>0.5</v>
      </c>
      <c r="G23" s="11">
        <v>120</v>
      </c>
      <c r="H23" s="11">
        <f t="shared" si="0"/>
        <v>1.16</v>
      </c>
      <c r="I23" s="11">
        <v>0</v>
      </c>
      <c r="J23" s="4">
        <v>4.2</v>
      </c>
      <c r="K23" s="11">
        <f t="shared" si="5"/>
        <v>3.04</v>
      </c>
      <c r="L23" s="24">
        <f t="shared" si="6"/>
        <v>3.04</v>
      </c>
      <c r="M23" s="23" t="s">
        <v>212</v>
      </c>
      <c r="O23" s="8">
        <v>14</v>
      </c>
      <c r="P23" s="10" t="s">
        <v>63</v>
      </c>
      <c r="Q23" s="11" t="s">
        <v>35</v>
      </c>
      <c r="R23" s="46">
        <v>1.936899999999997</v>
      </c>
      <c r="S23" s="9">
        <f t="shared" si="2"/>
        <v>3.596899999999997</v>
      </c>
      <c r="T23" s="4">
        <v>0.5</v>
      </c>
      <c r="U23" s="11">
        <v>120</v>
      </c>
      <c r="V23" s="9">
        <f t="shared" si="1"/>
        <v>3.096899999999997</v>
      </c>
      <c r="W23" s="11">
        <v>0</v>
      </c>
      <c r="X23" s="4">
        <v>4.2</v>
      </c>
      <c r="Y23" s="68">
        <f t="shared" si="3"/>
        <v>1.103100000000003</v>
      </c>
      <c r="Z23" s="69">
        <f t="shared" si="4"/>
        <v>1.103100000000003</v>
      </c>
      <c r="AA23" s="4" t="s">
        <v>212</v>
      </c>
      <c r="AB23" s="145"/>
    </row>
    <row r="24" spans="1:34" s="47" customFormat="1" ht="11.25" customHeight="1">
      <c r="A24" s="84">
        <v>15</v>
      </c>
      <c r="B24" s="100" t="s">
        <v>64</v>
      </c>
      <c r="C24" s="86" t="s">
        <v>100</v>
      </c>
      <c r="D24" s="87">
        <v>3.06</v>
      </c>
      <c r="E24" s="4" t="s">
        <v>230</v>
      </c>
      <c r="F24" s="87"/>
      <c r="G24" s="86"/>
      <c r="H24" s="86">
        <f t="shared" si="0"/>
        <v>3.06</v>
      </c>
      <c r="I24" s="86">
        <v>0</v>
      </c>
      <c r="J24" s="87">
        <v>2.63</v>
      </c>
      <c r="K24" s="86">
        <f t="shared" si="5"/>
        <v>-0.43000000000000016</v>
      </c>
      <c r="L24" s="97">
        <f t="shared" si="6"/>
        <v>-0.43000000000000016</v>
      </c>
      <c r="M24" s="98" t="s">
        <v>83</v>
      </c>
      <c r="O24" s="84">
        <v>15</v>
      </c>
      <c r="P24" s="122" t="s">
        <v>64</v>
      </c>
      <c r="Q24" s="86" t="s">
        <v>100</v>
      </c>
      <c r="R24" s="144">
        <v>0</v>
      </c>
      <c r="S24" s="118">
        <f t="shared" si="2"/>
        <v>3.06</v>
      </c>
      <c r="T24" s="87"/>
      <c r="U24" s="86"/>
      <c r="V24" s="86">
        <f t="shared" si="1"/>
        <v>3.06</v>
      </c>
      <c r="W24" s="86">
        <v>0</v>
      </c>
      <c r="X24" s="87">
        <v>2.63</v>
      </c>
      <c r="Y24" s="134">
        <f t="shared" si="3"/>
        <v>-0.43000000000000016</v>
      </c>
      <c r="Z24" s="123">
        <f t="shared" si="4"/>
        <v>-0.43000000000000016</v>
      </c>
      <c r="AA24" s="87" t="s">
        <v>83</v>
      </c>
      <c r="AB24" s="145"/>
      <c r="AC24" s="48"/>
      <c r="AD24" s="48"/>
      <c r="AE24" s="48"/>
      <c r="AF24" s="48"/>
      <c r="AG24" s="48"/>
      <c r="AH24" s="48"/>
    </row>
    <row r="25" spans="1:28" s="48" customFormat="1" ht="11.25" customHeight="1">
      <c r="A25" s="8">
        <v>16</v>
      </c>
      <c r="B25" s="99" t="s">
        <v>65</v>
      </c>
      <c r="C25" s="11" t="s">
        <v>20</v>
      </c>
      <c r="D25" s="4">
        <v>1.89</v>
      </c>
      <c r="E25" s="4" t="s">
        <v>231</v>
      </c>
      <c r="F25" s="4">
        <v>0.134</v>
      </c>
      <c r="G25" s="11">
        <v>120</v>
      </c>
      <c r="H25" s="11">
        <f t="shared" si="0"/>
        <v>1.7559999999999998</v>
      </c>
      <c r="I25" s="11">
        <v>0</v>
      </c>
      <c r="J25" s="4">
        <v>2.63</v>
      </c>
      <c r="K25" s="11">
        <f t="shared" si="5"/>
        <v>0.8740000000000001</v>
      </c>
      <c r="L25" s="24">
        <f t="shared" si="6"/>
        <v>0.8740000000000001</v>
      </c>
      <c r="M25" s="23" t="s">
        <v>212</v>
      </c>
      <c r="O25" s="8">
        <v>16</v>
      </c>
      <c r="P25" s="10" t="s">
        <v>65</v>
      </c>
      <c r="Q25" s="11" t="s">
        <v>20</v>
      </c>
      <c r="R25" s="46">
        <v>0.2270000000000001</v>
      </c>
      <c r="S25" s="9">
        <f t="shared" si="2"/>
        <v>2.117</v>
      </c>
      <c r="T25" s="4">
        <v>0.134</v>
      </c>
      <c r="U25" s="11">
        <v>120</v>
      </c>
      <c r="V25" s="11">
        <f t="shared" si="1"/>
        <v>1.983</v>
      </c>
      <c r="W25" s="11">
        <v>0</v>
      </c>
      <c r="X25" s="4">
        <v>2.63</v>
      </c>
      <c r="Y25" s="68">
        <f t="shared" si="3"/>
        <v>0.6469999999999998</v>
      </c>
      <c r="Z25" s="69">
        <f t="shared" si="4"/>
        <v>0.6469999999999998</v>
      </c>
      <c r="AA25" s="4" t="s">
        <v>212</v>
      </c>
      <c r="AB25" s="145"/>
    </row>
    <row r="26" spans="1:28" s="48" customFormat="1" ht="12" customHeight="1">
      <c r="A26" s="8">
        <v>17</v>
      </c>
      <c r="B26" s="99" t="s">
        <v>66</v>
      </c>
      <c r="C26" s="11" t="s">
        <v>20</v>
      </c>
      <c r="D26" s="4">
        <v>0.52</v>
      </c>
      <c r="E26" s="4" t="s">
        <v>232</v>
      </c>
      <c r="F26" s="4">
        <v>0.35</v>
      </c>
      <c r="G26" s="11">
        <v>120</v>
      </c>
      <c r="H26" s="11">
        <f t="shared" si="0"/>
        <v>0.17000000000000004</v>
      </c>
      <c r="I26" s="11">
        <v>0</v>
      </c>
      <c r="J26" s="4">
        <v>2.63</v>
      </c>
      <c r="K26" s="11">
        <f t="shared" si="5"/>
        <v>2.46</v>
      </c>
      <c r="L26" s="24">
        <f t="shared" si="6"/>
        <v>2.46</v>
      </c>
      <c r="M26" s="23" t="s">
        <v>212</v>
      </c>
      <c r="O26" s="8">
        <v>17</v>
      </c>
      <c r="P26" s="10" t="s">
        <v>66</v>
      </c>
      <c r="Q26" s="11" t="s">
        <v>20</v>
      </c>
      <c r="R26" s="46">
        <v>0.081</v>
      </c>
      <c r="S26" s="9">
        <f t="shared" si="2"/>
        <v>0.601</v>
      </c>
      <c r="T26" s="4">
        <v>0.35</v>
      </c>
      <c r="U26" s="11">
        <v>120</v>
      </c>
      <c r="V26" s="11">
        <f t="shared" si="1"/>
        <v>0.251</v>
      </c>
      <c r="W26" s="11">
        <v>0</v>
      </c>
      <c r="X26" s="4">
        <v>2.63</v>
      </c>
      <c r="Y26" s="68">
        <f t="shared" si="3"/>
        <v>2.379</v>
      </c>
      <c r="Z26" s="69">
        <f t="shared" si="4"/>
        <v>2.379</v>
      </c>
      <c r="AA26" s="4" t="s">
        <v>212</v>
      </c>
      <c r="AB26" s="145"/>
    </row>
    <row r="27" spans="1:28" s="48" customFormat="1" ht="11.25" customHeight="1">
      <c r="A27" s="8">
        <v>18</v>
      </c>
      <c r="B27" s="99" t="s">
        <v>67</v>
      </c>
      <c r="C27" s="11" t="s">
        <v>35</v>
      </c>
      <c r="D27" s="4">
        <v>3.05</v>
      </c>
      <c r="E27" s="4" t="s">
        <v>233</v>
      </c>
      <c r="F27" s="4">
        <v>0.13</v>
      </c>
      <c r="G27" s="11">
        <v>120</v>
      </c>
      <c r="H27" s="11">
        <f t="shared" si="0"/>
        <v>2.92</v>
      </c>
      <c r="I27" s="11">
        <v>0</v>
      </c>
      <c r="J27" s="4">
        <v>4.2</v>
      </c>
      <c r="K27" s="11">
        <f t="shared" si="5"/>
        <v>1.2800000000000002</v>
      </c>
      <c r="L27" s="24">
        <f t="shared" si="6"/>
        <v>1.2800000000000002</v>
      </c>
      <c r="M27" s="23" t="s">
        <v>212</v>
      </c>
      <c r="O27" s="8">
        <v>18</v>
      </c>
      <c r="P27" s="10" t="s">
        <v>67</v>
      </c>
      <c r="Q27" s="11" t="s">
        <v>35</v>
      </c>
      <c r="R27" s="46">
        <v>0.8296000000000003</v>
      </c>
      <c r="S27" s="9">
        <f t="shared" si="2"/>
        <v>3.8796</v>
      </c>
      <c r="T27" s="4">
        <v>0.13</v>
      </c>
      <c r="U27" s="11">
        <v>120</v>
      </c>
      <c r="V27" s="11">
        <f t="shared" si="1"/>
        <v>3.7496</v>
      </c>
      <c r="W27" s="11">
        <v>0</v>
      </c>
      <c r="X27" s="4">
        <v>4.2</v>
      </c>
      <c r="Y27" s="68">
        <f t="shared" si="3"/>
        <v>0.45040000000000013</v>
      </c>
      <c r="Z27" s="69">
        <f t="shared" si="4"/>
        <v>0.45040000000000013</v>
      </c>
      <c r="AA27" s="4" t="s">
        <v>212</v>
      </c>
      <c r="AB27" s="145"/>
    </row>
    <row r="28" spans="1:28" s="48" customFormat="1" ht="11.25" customHeight="1">
      <c r="A28" s="8">
        <v>19</v>
      </c>
      <c r="B28" s="99" t="s">
        <v>68</v>
      </c>
      <c r="C28" s="11" t="s">
        <v>35</v>
      </c>
      <c r="D28" s="4">
        <v>2.91</v>
      </c>
      <c r="E28" s="4" t="s">
        <v>234</v>
      </c>
      <c r="F28" s="4">
        <v>0.48</v>
      </c>
      <c r="G28" s="11">
        <v>120</v>
      </c>
      <c r="H28" s="11">
        <f t="shared" si="0"/>
        <v>2.43</v>
      </c>
      <c r="I28" s="11">
        <v>0</v>
      </c>
      <c r="J28" s="4">
        <v>4.2</v>
      </c>
      <c r="K28" s="11">
        <f t="shared" si="5"/>
        <v>1.77</v>
      </c>
      <c r="L28" s="24">
        <f t="shared" si="6"/>
        <v>1.77</v>
      </c>
      <c r="M28" s="23" t="s">
        <v>212</v>
      </c>
      <c r="O28" s="84">
        <v>19</v>
      </c>
      <c r="P28" s="122" t="s">
        <v>68</v>
      </c>
      <c r="Q28" s="86" t="s">
        <v>35</v>
      </c>
      <c r="R28" s="144">
        <v>4.927899999999982</v>
      </c>
      <c r="S28" s="118">
        <f t="shared" si="2"/>
        <v>7.8378999999999825</v>
      </c>
      <c r="T28" s="87">
        <v>0.48</v>
      </c>
      <c r="U28" s="86">
        <v>120</v>
      </c>
      <c r="V28" s="118">
        <f t="shared" si="1"/>
        <v>7.357899999999983</v>
      </c>
      <c r="W28" s="86">
        <v>0</v>
      </c>
      <c r="X28" s="87">
        <v>4.2</v>
      </c>
      <c r="Y28" s="134">
        <f t="shared" si="3"/>
        <v>-3.157899999999983</v>
      </c>
      <c r="Z28" s="139">
        <f t="shared" si="4"/>
        <v>-3.157899999999983</v>
      </c>
      <c r="AA28" s="87" t="s">
        <v>83</v>
      </c>
      <c r="AB28" s="145"/>
    </row>
    <row r="29" spans="1:28" s="48" customFormat="1" ht="11.25" customHeight="1">
      <c r="A29" s="8">
        <v>20</v>
      </c>
      <c r="B29" s="99" t="s">
        <v>69</v>
      </c>
      <c r="C29" s="11" t="s">
        <v>23</v>
      </c>
      <c r="D29" s="4">
        <v>1.75</v>
      </c>
      <c r="E29" s="4" t="s">
        <v>235</v>
      </c>
      <c r="F29" s="4"/>
      <c r="G29" s="11"/>
      <c r="H29" s="11">
        <f t="shared" si="0"/>
        <v>1.75</v>
      </c>
      <c r="I29" s="11">
        <v>0</v>
      </c>
      <c r="J29" s="4">
        <v>6.62</v>
      </c>
      <c r="K29" s="11">
        <f t="shared" si="5"/>
        <v>4.87</v>
      </c>
      <c r="L29" s="24">
        <f t="shared" si="6"/>
        <v>4.87</v>
      </c>
      <c r="M29" s="23" t="s">
        <v>212</v>
      </c>
      <c r="O29" s="8">
        <v>20</v>
      </c>
      <c r="P29" s="10" t="s">
        <v>69</v>
      </c>
      <c r="Q29" s="11" t="s">
        <v>23</v>
      </c>
      <c r="R29" s="46">
        <v>0</v>
      </c>
      <c r="S29" s="9">
        <f t="shared" si="2"/>
        <v>1.75</v>
      </c>
      <c r="T29" s="4"/>
      <c r="U29" s="11"/>
      <c r="V29" s="11">
        <f t="shared" si="1"/>
        <v>1.75</v>
      </c>
      <c r="W29" s="11">
        <v>0</v>
      </c>
      <c r="X29" s="4">
        <v>6.62</v>
      </c>
      <c r="Y29" s="68">
        <f t="shared" si="3"/>
        <v>4.87</v>
      </c>
      <c r="Z29" s="69">
        <f t="shared" si="4"/>
        <v>4.87</v>
      </c>
      <c r="AA29" s="4" t="s">
        <v>212</v>
      </c>
      <c r="AB29" s="145"/>
    </row>
    <row r="30" spans="1:28" s="48" customFormat="1" ht="11.25" customHeight="1">
      <c r="A30" s="8">
        <v>21</v>
      </c>
      <c r="B30" s="99" t="s">
        <v>70</v>
      </c>
      <c r="C30" s="11" t="s">
        <v>24</v>
      </c>
      <c r="D30" s="4">
        <v>8.33</v>
      </c>
      <c r="E30" s="4" t="s">
        <v>236</v>
      </c>
      <c r="F30" s="4"/>
      <c r="G30" s="11"/>
      <c r="H30" s="11">
        <f t="shared" si="0"/>
        <v>8.33</v>
      </c>
      <c r="I30" s="11">
        <v>0</v>
      </c>
      <c r="J30" s="4">
        <v>16.8</v>
      </c>
      <c r="K30" s="11">
        <f t="shared" si="5"/>
        <v>8.47</v>
      </c>
      <c r="L30" s="24">
        <f t="shared" si="6"/>
        <v>8.47</v>
      </c>
      <c r="M30" s="23" t="s">
        <v>212</v>
      </c>
      <c r="O30" s="84">
        <v>21</v>
      </c>
      <c r="P30" s="122" t="s">
        <v>70</v>
      </c>
      <c r="Q30" s="86" t="s">
        <v>24</v>
      </c>
      <c r="R30" s="144">
        <v>9.328981399999998</v>
      </c>
      <c r="S30" s="118">
        <f t="shared" si="2"/>
        <v>17.6589814</v>
      </c>
      <c r="T30" s="87"/>
      <c r="U30" s="86"/>
      <c r="V30" s="118">
        <f t="shared" si="1"/>
        <v>17.6589814</v>
      </c>
      <c r="W30" s="86">
        <v>0</v>
      </c>
      <c r="X30" s="87">
        <v>16.8</v>
      </c>
      <c r="Y30" s="134">
        <f t="shared" si="3"/>
        <v>-0.8589813999999976</v>
      </c>
      <c r="Z30" s="139">
        <f t="shared" si="4"/>
        <v>-0.8589813999999976</v>
      </c>
      <c r="AA30" s="87" t="s">
        <v>83</v>
      </c>
      <c r="AB30" s="145"/>
    </row>
    <row r="31" spans="1:28" s="48" customFormat="1" ht="11.25" customHeight="1">
      <c r="A31" s="8">
        <v>22</v>
      </c>
      <c r="B31" s="99" t="s">
        <v>71</v>
      </c>
      <c r="C31" s="11" t="s">
        <v>22</v>
      </c>
      <c r="D31" s="4">
        <v>1.23</v>
      </c>
      <c r="E31" s="4" t="s">
        <v>237</v>
      </c>
      <c r="F31" s="4">
        <v>0.5</v>
      </c>
      <c r="G31" s="11">
        <v>120</v>
      </c>
      <c r="H31" s="11">
        <f t="shared" si="0"/>
        <v>0.73</v>
      </c>
      <c r="I31" s="11">
        <v>0</v>
      </c>
      <c r="J31" s="11">
        <v>1.68</v>
      </c>
      <c r="K31" s="11">
        <f t="shared" si="5"/>
        <v>0.95</v>
      </c>
      <c r="L31" s="24">
        <f t="shared" si="6"/>
        <v>0.95</v>
      </c>
      <c r="M31" s="23" t="s">
        <v>212</v>
      </c>
      <c r="O31" s="8">
        <v>22</v>
      </c>
      <c r="P31" s="10" t="s">
        <v>71</v>
      </c>
      <c r="Q31" s="11" t="s">
        <v>22</v>
      </c>
      <c r="R31" s="46">
        <v>0.7135000000000002</v>
      </c>
      <c r="S31" s="9">
        <f t="shared" si="2"/>
        <v>1.9435000000000002</v>
      </c>
      <c r="T31" s="4">
        <v>0.5</v>
      </c>
      <c r="U31" s="11">
        <v>120</v>
      </c>
      <c r="V31" s="11">
        <f t="shared" si="1"/>
        <v>1.4435000000000002</v>
      </c>
      <c r="W31" s="11">
        <v>0</v>
      </c>
      <c r="X31" s="11">
        <v>1.68</v>
      </c>
      <c r="Y31" s="68">
        <f t="shared" si="3"/>
        <v>0.2364999999999997</v>
      </c>
      <c r="Z31" s="69">
        <f t="shared" si="4"/>
        <v>0.2364999999999997</v>
      </c>
      <c r="AA31" s="4" t="s">
        <v>212</v>
      </c>
      <c r="AB31" s="145"/>
    </row>
    <row r="32" spans="1:28" s="48" customFormat="1" ht="11.25" customHeight="1">
      <c r="A32" s="50">
        <v>23</v>
      </c>
      <c r="B32" s="99" t="s">
        <v>72</v>
      </c>
      <c r="C32" s="11" t="s">
        <v>24</v>
      </c>
      <c r="D32" s="4">
        <v>6.33</v>
      </c>
      <c r="E32" s="4" t="s">
        <v>238</v>
      </c>
      <c r="F32" s="4">
        <v>1.154</v>
      </c>
      <c r="G32" s="11">
        <v>120</v>
      </c>
      <c r="H32" s="11">
        <f t="shared" si="0"/>
        <v>5.176</v>
      </c>
      <c r="I32" s="11">
        <v>0</v>
      </c>
      <c r="J32" s="4">
        <v>16.8</v>
      </c>
      <c r="K32" s="11">
        <f t="shared" si="5"/>
        <v>11.624</v>
      </c>
      <c r="L32" s="24">
        <f t="shared" si="6"/>
        <v>11.624</v>
      </c>
      <c r="M32" s="23" t="s">
        <v>212</v>
      </c>
      <c r="O32" s="50">
        <v>23</v>
      </c>
      <c r="P32" s="10" t="s">
        <v>72</v>
      </c>
      <c r="Q32" s="11" t="s">
        <v>24</v>
      </c>
      <c r="R32" s="46">
        <v>0.5783000000000003</v>
      </c>
      <c r="S32" s="9">
        <f t="shared" si="2"/>
        <v>6.9083000000000006</v>
      </c>
      <c r="T32" s="4">
        <v>1.154</v>
      </c>
      <c r="U32" s="11">
        <v>120</v>
      </c>
      <c r="V32" s="11">
        <f t="shared" si="1"/>
        <v>5.754300000000001</v>
      </c>
      <c r="W32" s="11">
        <v>0</v>
      </c>
      <c r="X32" s="4">
        <v>16.8</v>
      </c>
      <c r="Y32" s="68">
        <f t="shared" si="3"/>
        <v>11.0457</v>
      </c>
      <c r="Z32" s="69">
        <f t="shared" si="4"/>
        <v>11.0457</v>
      </c>
      <c r="AA32" s="4" t="s">
        <v>212</v>
      </c>
      <c r="AB32" s="145"/>
    </row>
    <row r="33" spans="1:28" s="48" customFormat="1" ht="11.25" customHeight="1">
      <c r="A33" s="50">
        <v>24</v>
      </c>
      <c r="B33" s="99" t="s">
        <v>73</v>
      </c>
      <c r="C33" s="11" t="s">
        <v>23</v>
      </c>
      <c r="D33" s="4">
        <v>4.62</v>
      </c>
      <c r="E33" s="4" t="s">
        <v>239</v>
      </c>
      <c r="F33" s="4">
        <v>1.14</v>
      </c>
      <c r="G33" s="11">
        <v>120</v>
      </c>
      <c r="H33" s="11">
        <f t="shared" si="0"/>
        <v>3.4800000000000004</v>
      </c>
      <c r="I33" s="11">
        <v>0</v>
      </c>
      <c r="J33" s="4">
        <v>6.62</v>
      </c>
      <c r="K33" s="11">
        <f t="shared" si="5"/>
        <v>3.1399999999999997</v>
      </c>
      <c r="L33" s="24">
        <f t="shared" si="6"/>
        <v>3.1399999999999997</v>
      </c>
      <c r="M33" s="23" t="s">
        <v>212</v>
      </c>
      <c r="O33" s="50">
        <v>24</v>
      </c>
      <c r="P33" s="10" t="s">
        <v>73</v>
      </c>
      <c r="Q33" s="11" t="s">
        <v>23</v>
      </c>
      <c r="R33" s="46">
        <v>0.5735000000000002</v>
      </c>
      <c r="S33" s="9">
        <f t="shared" si="2"/>
        <v>5.1935</v>
      </c>
      <c r="T33" s="4">
        <v>1.14</v>
      </c>
      <c r="U33" s="11">
        <v>120</v>
      </c>
      <c r="V33" s="9">
        <f t="shared" si="1"/>
        <v>4.0535000000000005</v>
      </c>
      <c r="W33" s="11">
        <v>0</v>
      </c>
      <c r="X33" s="4">
        <v>6.62</v>
      </c>
      <c r="Y33" s="68">
        <f t="shared" si="3"/>
        <v>2.5664999999999996</v>
      </c>
      <c r="Z33" s="69">
        <f t="shared" si="4"/>
        <v>2.5664999999999996</v>
      </c>
      <c r="AA33" s="4" t="s">
        <v>212</v>
      </c>
      <c r="AB33" s="145"/>
    </row>
    <row r="34" spans="1:28" s="48" customFormat="1" ht="11.25" customHeight="1">
      <c r="A34" s="50">
        <v>25</v>
      </c>
      <c r="B34" s="99" t="s">
        <v>74</v>
      </c>
      <c r="C34" s="11" t="s">
        <v>20</v>
      </c>
      <c r="D34" s="4">
        <v>1.22</v>
      </c>
      <c r="E34" s="4" t="s">
        <v>240</v>
      </c>
      <c r="F34" s="4">
        <v>0.36</v>
      </c>
      <c r="G34" s="11">
        <v>120</v>
      </c>
      <c r="H34" s="11">
        <f t="shared" si="0"/>
        <v>0.86</v>
      </c>
      <c r="I34" s="11">
        <v>0</v>
      </c>
      <c r="J34" s="4">
        <v>2.63</v>
      </c>
      <c r="K34" s="11">
        <f t="shared" si="5"/>
        <v>1.77</v>
      </c>
      <c r="L34" s="24">
        <f t="shared" si="6"/>
        <v>1.77</v>
      </c>
      <c r="M34" s="23" t="s">
        <v>212</v>
      </c>
      <c r="O34" s="50">
        <v>25</v>
      </c>
      <c r="P34" s="10" t="s">
        <v>74</v>
      </c>
      <c r="Q34" s="11" t="s">
        <v>20</v>
      </c>
      <c r="R34" s="46">
        <v>0.5470000000000003</v>
      </c>
      <c r="S34" s="9">
        <f t="shared" si="2"/>
        <v>1.7670000000000003</v>
      </c>
      <c r="T34" s="4">
        <v>0.36</v>
      </c>
      <c r="U34" s="11">
        <v>120</v>
      </c>
      <c r="V34" s="11">
        <f t="shared" si="1"/>
        <v>1.4070000000000005</v>
      </c>
      <c r="W34" s="11">
        <v>0</v>
      </c>
      <c r="X34" s="4">
        <v>2.63</v>
      </c>
      <c r="Y34" s="68">
        <f t="shared" si="3"/>
        <v>1.2229999999999994</v>
      </c>
      <c r="Z34" s="69">
        <f t="shared" si="4"/>
        <v>1.2229999999999994</v>
      </c>
      <c r="AA34" s="4" t="s">
        <v>212</v>
      </c>
      <c r="AB34" s="145"/>
    </row>
    <row r="35" spans="1:34" s="47" customFormat="1" ht="11.25" customHeight="1">
      <c r="A35" s="102">
        <v>26</v>
      </c>
      <c r="B35" s="100" t="s">
        <v>75</v>
      </c>
      <c r="C35" s="86" t="s">
        <v>19</v>
      </c>
      <c r="D35" s="87">
        <v>12.43</v>
      </c>
      <c r="E35" s="4" t="s">
        <v>241</v>
      </c>
      <c r="F35" s="87"/>
      <c r="G35" s="86"/>
      <c r="H35" s="86">
        <f t="shared" si="0"/>
        <v>12.43</v>
      </c>
      <c r="I35" s="86">
        <v>0</v>
      </c>
      <c r="J35" s="87">
        <v>10.5</v>
      </c>
      <c r="K35" s="86">
        <f t="shared" si="5"/>
        <v>-1.9299999999999997</v>
      </c>
      <c r="L35" s="97">
        <f t="shared" si="6"/>
        <v>-1.9299999999999997</v>
      </c>
      <c r="M35" s="98" t="s">
        <v>83</v>
      </c>
      <c r="O35" s="102">
        <v>26</v>
      </c>
      <c r="P35" s="122" t="s">
        <v>75</v>
      </c>
      <c r="Q35" s="86" t="s">
        <v>19</v>
      </c>
      <c r="R35" s="144">
        <v>2.0136789</v>
      </c>
      <c r="S35" s="118">
        <f t="shared" si="2"/>
        <v>14.4436789</v>
      </c>
      <c r="T35" s="87"/>
      <c r="U35" s="86"/>
      <c r="V35" s="118">
        <f t="shared" si="1"/>
        <v>14.4436789</v>
      </c>
      <c r="W35" s="86">
        <v>0</v>
      </c>
      <c r="X35" s="87">
        <v>10.5</v>
      </c>
      <c r="Y35" s="134">
        <f t="shared" si="3"/>
        <v>-3.9436789</v>
      </c>
      <c r="Z35" s="123">
        <f>Y35</f>
        <v>-3.9436789</v>
      </c>
      <c r="AA35" s="87" t="s">
        <v>83</v>
      </c>
      <c r="AB35" s="145"/>
      <c r="AC35" s="48"/>
      <c r="AD35" s="48"/>
      <c r="AE35" s="48"/>
      <c r="AF35" s="48"/>
      <c r="AG35" s="48"/>
      <c r="AH35" s="48"/>
    </row>
    <row r="36" spans="1:28" s="48" customFormat="1" ht="11.25" customHeight="1">
      <c r="A36" s="50">
        <v>27</v>
      </c>
      <c r="B36" s="99" t="s">
        <v>76</v>
      </c>
      <c r="C36" s="11" t="s">
        <v>29</v>
      </c>
      <c r="D36" s="4">
        <v>38.2</v>
      </c>
      <c r="E36" s="4" t="s">
        <v>242</v>
      </c>
      <c r="F36" s="4"/>
      <c r="G36" s="11"/>
      <c r="H36" s="11">
        <f t="shared" si="0"/>
        <v>38.2</v>
      </c>
      <c r="I36" s="11">
        <v>0</v>
      </c>
      <c r="J36" s="11">
        <v>42</v>
      </c>
      <c r="K36" s="11">
        <f t="shared" si="5"/>
        <v>3.799999999999997</v>
      </c>
      <c r="L36" s="24">
        <f t="shared" si="6"/>
        <v>3.799999999999997</v>
      </c>
      <c r="M36" s="23" t="s">
        <v>212</v>
      </c>
      <c r="O36" s="102">
        <v>27</v>
      </c>
      <c r="P36" s="122" t="s">
        <v>207</v>
      </c>
      <c r="Q36" s="86" t="s">
        <v>29</v>
      </c>
      <c r="R36" s="144">
        <v>4.142677899999999</v>
      </c>
      <c r="S36" s="118">
        <f t="shared" si="2"/>
        <v>42.3426779</v>
      </c>
      <c r="T36" s="87"/>
      <c r="U36" s="86"/>
      <c r="V36" s="118">
        <f t="shared" si="1"/>
        <v>42.3426779</v>
      </c>
      <c r="W36" s="86">
        <v>0</v>
      </c>
      <c r="X36" s="86">
        <v>42</v>
      </c>
      <c r="Y36" s="134">
        <f t="shared" si="3"/>
        <v>-0.3426778999999982</v>
      </c>
      <c r="Z36" s="139">
        <f t="shared" si="4"/>
        <v>-0.3426778999999982</v>
      </c>
      <c r="AA36" s="87" t="s">
        <v>83</v>
      </c>
      <c r="AB36" s="145"/>
    </row>
    <row r="37" spans="1:28" s="48" customFormat="1" ht="11.25" customHeight="1">
      <c r="A37" s="50">
        <v>28</v>
      </c>
      <c r="B37" s="99" t="s">
        <v>77</v>
      </c>
      <c r="C37" s="11" t="s">
        <v>22</v>
      </c>
      <c r="D37" s="4">
        <v>0.41</v>
      </c>
      <c r="E37" s="4" t="s">
        <v>243</v>
      </c>
      <c r="F37" s="4">
        <v>0.045</v>
      </c>
      <c r="G37" s="4">
        <v>120</v>
      </c>
      <c r="H37" s="11">
        <f t="shared" si="0"/>
        <v>0.365</v>
      </c>
      <c r="I37" s="11">
        <v>0</v>
      </c>
      <c r="J37" s="11">
        <v>1.68</v>
      </c>
      <c r="K37" s="11">
        <f t="shared" si="5"/>
        <v>1.315</v>
      </c>
      <c r="L37" s="24">
        <f t="shared" si="6"/>
        <v>1.315</v>
      </c>
      <c r="M37" s="23" t="s">
        <v>212</v>
      </c>
      <c r="O37" s="50">
        <v>28</v>
      </c>
      <c r="P37" s="10" t="s">
        <v>77</v>
      </c>
      <c r="Q37" s="11" t="s">
        <v>22</v>
      </c>
      <c r="R37" s="46">
        <v>0.036000000000000004</v>
      </c>
      <c r="S37" s="9">
        <f t="shared" si="2"/>
        <v>0.44599999999999995</v>
      </c>
      <c r="T37" s="4">
        <v>0.045</v>
      </c>
      <c r="U37" s="4">
        <v>120</v>
      </c>
      <c r="V37" s="11">
        <f t="shared" si="1"/>
        <v>0.40099999999999997</v>
      </c>
      <c r="W37" s="11">
        <v>0</v>
      </c>
      <c r="X37" s="11">
        <v>1.68</v>
      </c>
      <c r="Y37" s="68">
        <f t="shared" si="3"/>
        <v>1.279</v>
      </c>
      <c r="Z37" s="69">
        <f t="shared" si="4"/>
        <v>1.279</v>
      </c>
      <c r="AA37" s="4" t="s">
        <v>212</v>
      </c>
      <c r="AB37" s="145"/>
    </row>
    <row r="38" spans="1:28" s="48" customFormat="1" ht="22.5" customHeight="1">
      <c r="A38" s="50">
        <v>29</v>
      </c>
      <c r="B38" s="103" t="s">
        <v>78</v>
      </c>
      <c r="C38" s="11" t="s">
        <v>34</v>
      </c>
      <c r="D38" s="11">
        <f>D39+D40</f>
        <v>13.99</v>
      </c>
      <c r="E38" s="11"/>
      <c r="F38" s="11">
        <f>SUM(F39:F40)</f>
        <v>0.054</v>
      </c>
      <c r="G38" s="11">
        <v>120</v>
      </c>
      <c r="H38" s="4">
        <f t="shared" si="0"/>
        <v>13.936</v>
      </c>
      <c r="I38" s="11">
        <v>0</v>
      </c>
      <c r="J38" s="11">
        <v>21</v>
      </c>
      <c r="K38" s="11">
        <f>J38-H38-I38</f>
        <v>7.064</v>
      </c>
      <c r="L38" s="82">
        <f>MIN(K38:K40)</f>
        <v>7.064</v>
      </c>
      <c r="M38" s="104" t="s">
        <v>212</v>
      </c>
      <c r="O38" s="201">
        <v>29</v>
      </c>
      <c r="P38" s="15" t="s">
        <v>78</v>
      </c>
      <c r="Q38" s="11" t="s">
        <v>34</v>
      </c>
      <c r="R38" s="67"/>
      <c r="S38" s="9">
        <f>S39+S40</f>
        <v>16.7303</v>
      </c>
      <c r="T38" s="11">
        <f>SUM(T39:T40)</f>
        <v>0.054</v>
      </c>
      <c r="U38" s="11">
        <v>120</v>
      </c>
      <c r="V38" s="9">
        <f t="shared" si="1"/>
        <v>16.6763</v>
      </c>
      <c r="W38" s="11">
        <v>0</v>
      </c>
      <c r="X38" s="11">
        <v>21</v>
      </c>
      <c r="Y38" s="9">
        <f>X38-V38-W38</f>
        <v>4.323699999999999</v>
      </c>
      <c r="Z38" s="180">
        <f>MIN(Y38:Y40)</f>
        <v>4.323699999999999</v>
      </c>
      <c r="AA38" s="192" t="s">
        <v>212</v>
      </c>
      <c r="AB38" s="145"/>
    </row>
    <row r="39" spans="1:27" s="48" customFormat="1" ht="11.25" customHeight="1">
      <c r="A39" s="51"/>
      <c r="B39" s="105" t="s">
        <v>38</v>
      </c>
      <c r="C39" s="11" t="s">
        <v>34</v>
      </c>
      <c r="D39" s="4">
        <v>9.73</v>
      </c>
      <c r="E39" s="4" t="s">
        <v>245</v>
      </c>
      <c r="F39" s="4"/>
      <c r="G39" s="4"/>
      <c r="H39" s="4">
        <f t="shared" si="0"/>
        <v>9.73</v>
      </c>
      <c r="I39" s="11">
        <v>0</v>
      </c>
      <c r="J39" s="4">
        <v>21</v>
      </c>
      <c r="K39" s="11">
        <f>J39-D39</f>
        <v>11.27</v>
      </c>
      <c r="L39" s="106"/>
      <c r="M39" s="107"/>
      <c r="N39" s="49"/>
      <c r="O39" s="202"/>
      <c r="P39" s="124" t="s">
        <v>38</v>
      </c>
      <c r="Q39" s="11" t="s">
        <v>34</v>
      </c>
      <c r="R39" s="46"/>
      <c r="S39" s="72">
        <f>D39+R24+R74+R27/2</f>
        <v>11.7068</v>
      </c>
      <c r="T39" s="4"/>
      <c r="U39" s="4"/>
      <c r="V39" s="9">
        <f t="shared" si="1"/>
        <v>11.7068</v>
      </c>
      <c r="W39" s="11">
        <v>0</v>
      </c>
      <c r="X39" s="4">
        <v>21</v>
      </c>
      <c r="Y39" s="9">
        <f>X39-S39</f>
        <v>9.2932</v>
      </c>
      <c r="Z39" s="199"/>
      <c r="AA39" s="193"/>
    </row>
    <row r="40" spans="1:27" s="48" customFormat="1" ht="11.25" customHeight="1">
      <c r="A40" s="52"/>
      <c r="B40" s="105" t="s">
        <v>39</v>
      </c>
      <c r="C40" s="11" t="s">
        <v>34</v>
      </c>
      <c r="D40" s="4">
        <v>4.26</v>
      </c>
      <c r="E40" s="4" t="s">
        <v>244</v>
      </c>
      <c r="F40" s="4">
        <v>0.054</v>
      </c>
      <c r="G40" s="4">
        <v>120</v>
      </c>
      <c r="H40" s="4">
        <f t="shared" si="0"/>
        <v>4.2059999999999995</v>
      </c>
      <c r="I40" s="11">
        <v>0</v>
      </c>
      <c r="J40" s="4">
        <v>21</v>
      </c>
      <c r="K40" s="11">
        <f>J40-H40-I40</f>
        <v>16.794</v>
      </c>
      <c r="L40" s="24"/>
      <c r="M40" s="23"/>
      <c r="N40" s="49"/>
      <c r="O40" s="203"/>
      <c r="P40" s="124" t="s">
        <v>39</v>
      </c>
      <c r="Q40" s="11" t="s">
        <v>34</v>
      </c>
      <c r="R40" s="67">
        <v>0.7635000000000001</v>
      </c>
      <c r="S40" s="72">
        <f aca="true" t="shared" si="7" ref="S40:S45">R40+D40</f>
        <v>5.0235</v>
      </c>
      <c r="T40" s="4">
        <v>0.054</v>
      </c>
      <c r="U40" s="4">
        <v>120</v>
      </c>
      <c r="V40" s="11">
        <f t="shared" si="1"/>
        <v>4.9695</v>
      </c>
      <c r="W40" s="11">
        <v>0</v>
      </c>
      <c r="X40" s="4">
        <v>21</v>
      </c>
      <c r="Y40" s="11">
        <f>X40-V40-W40</f>
        <v>16.0305</v>
      </c>
      <c r="Z40" s="200"/>
      <c r="AA40" s="194"/>
    </row>
    <row r="41" spans="1:28" s="48" customFormat="1" ht="11.25" customHeight="1">
      <c r="A41" s="8">
        <v>30</v>
      </c>
      <c r="B41" s="99" t="s">
        <v>79</v>
      </c>
      <c r="C41" s="11" t="s">
        <v>20</v>
      </c>
      <c r="D41" s="4">
        <v>2.58</v>
      </c>
      <c r="E41" s="4" t="s">
        <v>246</v>
      </c>
      <c r="F41" s="4">
        <v>0.94</v>
      </c>
      <c r="G41" s="11">
        <v>120</v>
      </c>
      <c r="H41" s="11">
        <f t="shared" si="0"/>
        <v>1.6400000000000001</v>
      </c>
      <c r="I41" s="11">
        <v>0</v>
      </c>
      <c r="J41" s="4">
        <v>2.63</v>
      </c>
      <c r="K41" s="11">
        <f>J41-I41-H41</f>
        <v>0.9899999999999998</v>
      </c>
      <c r="L41" s="24">
        <f>K41</f>
        <v>0.9899999999999998</v>
      </c>
      <c r="M41" s="23" t="s">
        <v>212</v>
      </c>
      <c r="O41" s="8">
        <v>30</v>
      </c>
      <c r="P41" s="10" t="s">
        <v>79</v>
      </c>
      <c r="Q41" s="11" t="s">
        <v>20</v>
      </c>
      <c r="R41" s="46">
        <v>0.18800000000000006</v>
      </c>
      <c r="S41" s="9">
        <f t="shared" si="7"/>
        <v>2.7680000000000002</v>
      </c>
      <c r="T41" s="4">
        <v>0.94</v>
      </c>
      <c r="U41" s="11">
        <v>120</v>
      </c>
      <c r="V41" s="11">
        <f t="shared" si="1"/>
        <v>1.8280000000000003</v>
      </c>
      <c r="W41" s="11">
        <v>0</v>
      </c>
      <c r="X41" s="4">
        <v>2.63</v>
      </c>
      <c r="Y41" s="68">
        <f>X41-W41-V41</f>
        <v>0.8019999999999996</v>
      </c>
      <c r="Z41" s="69">
        <f>Y41</f>
        <v>0.8019999999999996</v>
      </c>
      <c r="AA41" s="4" t="s">
        <v>212</v>
      </c>
      <c r="AB41" s="145"/>
    </row>
    <row r="42" spans="1:28" s="48" customFormat="1" ht="11.25" customHeight="1">
      <c r="A42" s="8">
        <v>31</v>
      </c>
      <c r="B42" s="99" t="s">
        <v>80</v>
      </c>
      <c r="C42" s="11" t="s">
        <v>19</v>
      </c>
      <c r="D42" s="4">
        <v>6.92</v>
      </c>
      <c r="E42" s="4" t="s">
        <v>247</v>
      </c>
      <c r="F42" s="4">
        <v>0.66</v>
      </c>
      <c r="G42" s="11">
        <v>120</v>
      </c>
      <c r="H42" s="11">
        <f t="shared" si="0"/>
        <v>6.26</v>
      </c>
      <c r="I42" s="11">
        <v>0</v>
      </c>
      <c r="J42" s="4">
        <v>10.5</v>
      </c>
      <c r="K42" s="11">
        <f>J42-I42-H42</f>
        <v>4.24</v>
      </c>
      <c r="L42" s="24">
        <f>K42</f>
        <v>4.24</v>
      </c>
      <c r="M42" s="23" t="s">
        <v>212</v>
      </c>
      <c r="O42" s="8">
        <v>31</v>
      </c>
      <c r="P42" s="10" t="s">
        <v>80</v>
      </c>
      <c r="Q42" s="11" t="s">
        <v>19</v>
      </c>
      <c r="R42" s="46">
        <v>1.3744999999999978</v>
      </c>
      <c r="S42" s="9">
        <f t="shared" si="7"/>
        <v>8.294499999999998</v>
      </c>
      <c r="T42" s="4">
        <v>0.66</v>
      </c>
      <c r="U42" s="11">
        <v>120</v>
      </c>
      <c r="V42" s="9">
        <f t="shared" si="1"/>
        <v>7.634499999999997</v>
      </c>
      <c r="W42" s="11">
        <v>0</v>
      </c>
      <c r="X42" s="4">
        <v>10.5</v>
      </c>
      <c r="Y42" s="68">
        <f>X42-W42-V42</f>
        <v>2.8655000000000026</v>
      </c>
      <c r="Z42" s="69">
        <f>Y42</f>
        <v>2.8655000000000026</v>
      </c>
      <c r="AA42" s="4" t="s">
        <v>212</v>
      </c>
      <c r="AB42" s="145"/>
    </row>
    <row r="43" spans="1:28" s="48" customFormat="1" ht="11.25" customHeight="1">
      <c r="A43" s="8">
        <v>32</v>
      </c>
      <c r="B43" s="99" t="s">
        <v>81</v>
      </c>
      <c r="C43" s="11" t="s">
        <v>23</v>
      </c>
      <c r="D43" s="4">
        <v>7.16</v>
      </c>
      <c r="E43" s="4" t="s">
        <v>248</v>
      </c>
      <c r="F43" s="4">
        <v>0.7</v>
      </c>
      <c r="G43" s="4">
        <v>120</v>
      </c>
      <c r="H43" s="11">
        <f t="shared" si="0"/>
        <v>6.46</v>
      </c>
      <c r="I43" s="11">
        <v>0</v>
      </c>
      <c r="J43" s="4">
        <v>6.62</v>
      </c>
      <c r="K43" s="11">
        <f>J43-I43-H43</f>
        <v>0.16000000000000014</v>
      </c>
      <c r="L43" s="24">
        <f>K43</f>
        <v>0.16000000000000014</v>
      </c>
      <c r="M43" s="23" t="s">
        <v>212</v>
      </c>
      <c r="O43" s="84">
        <v>32</v>
      </c>
      <c r="P43" s="122" t="s">
        <v>81</v>
      </c>
      <c r="Q43" s="86" t="s">
        <v>23</v>
      </c>
      <c r="R43" s="144">
        <v>6.050499999999962</v>
      </c>
      <c r="S43" s="118">
        <f t="shared" si="7"/>
        <v>13.210499999999962</v>
      </c>
      <c r="T43" s="87">
        <v>0.7</v>
      </c>
      <c r="U43" s="87">
        <v>120</v>
      </c>
      <c r="V43" s="118">
        <f t="shared" si="1"/>
        <v>12.510499999999963</v>
      </c>
      <c r="W43" s="86">
        <v>0</v>
      </c>
      <c r="X43" s="87">
        <v>6.62</v>
      </c>
      <c r="Y43" s="134">
        <f>X43-W43-V43</f>
        <v>-5.890499999999963</v>
      </c>
      <c r="Z43" s="139">
        <f>Y43</f>
        <v>-5.890499999999963</v>
      </c>
      <c r="AA43" s="87" t="s">
        <v>83</v>
      </c>
      <c r="AB43" s="145"/>
    </row>
    <row r="44" spans="1:28" s="48" customFormat="1" ht="11.25" customHeight="1">
      <c r="A44" s="8">
        <v>33</v>
      </c>
      <c r="B44" s="99" t="s">
        <v>82</v>
      </c>
      <c r="C44" s="11" t="s">
        <v>19</v>
      </c>
      <c r="D44" s="4">
        <v>9.86</v>
      </c>
      <c r="E44" s="4" t="s">
        <v>249</v>
      </c>
      <c r="F44" s="4">
        <v>1.46</v>
      </c>
      <c r="G44" s="11">
        <v>120</v>
      </c>
      <c r="H44" s="11">
        <f t="shared" si="0"/>
        <v>8.399999999999999</v>
      </c>
      <c r="I44" s="11">
        <v>0</v>
      </c>
      <c r="J44" s="4">
        <v>10.5</v>
      </c>
      <c r="K44" s="11">
        <f>J44-I44-H44</f>
        <v>2.1000000000000014</v>
      </c>
      <c r="L44" s="24">
        <f>K44</f>
        <v>2.1000000000000014</v>
      </c>
      <c r="M44" s="23" t="s">
        <v>212</v>
      </c>
      <c r="O44" s="8">
        <v>33</v>
      </c>
      <c r="P44" s="10" t="s">
        <v>82</v>
      </c>
      <c r="Q44" s="11" t="s">
        <v>19</v>
      </c>
      <c r="R44" s="46">
        <v>1.8113699999999948</v>
      </c>
      <c r="S44" s="9">
        <f t="shared" si="7"/>
        <v>11.671369999999994</v>
      </c>
      <c r="T44" s="4">
        <v>1.46</v>
      </c>
      <c r="U44" s="11">
        <v>120</v>
      </c>
      <c r="V44" s="11">
        <f t="shared" si="1"/>
        <v>10.211369999999995</v>
      </c>
      <c r="W44" s="11">
        <v>0</v>
      </c>
      <c r="X44" s="4">
        <v>10.5</v>
      </c>
      <c r="Y44" s="68">
        <f>X44-W44-V44</f>
        <v>0.2886300000000048</v>
      </c>
      <c r="Z44" s="38">
        <f>Y44</f>
        <v>0.2886300000000048</v>
      </c>
      <c r="AA44" s="4" t="s">
        <v>212</v>
      </c>
      <c r="AB44" s="145"/>
    </row>
    <row r="45" spans="1:28" s="48" customFormat="1" ht="11.25" customHeight="1">
      <c r="A45" s="8">
        <v>34</v>
      </c>
      <c r="B45" s="99" t="s">
        <v>84</v>
      </c>
      <c r="C45" s="11" t="s">
        <v>20</v>
      </c>
      <c r="D45" s="4">
        <v>1.049</v>
      </c>
      <c r="E45" s="4" t="s">
        <v>250</v>
      </c>
      <c r="F45" s="4">
        <v>0.31</v>
      </c>
      <c r="G45" s="4">
        <v>120</v>
      </c>
      <c r="H45" s="11">
        <f aca="true" t="shared" si="8" ref="H45:H69">D45-F45</f>
        <v>0.7389999999999999</v>
      </c>
      <c r="I45" s="11">
        <v>0</v>
      </c>
      <c r="J45" s="4">
        <v>2.63</v>
      </c>
      <c r="K45" s="11">
        <f>J45-I45-H45</f>
        <v>1.891</v>
      </c>
      <c r="L45" s="24">
        <f>K45</f>
        <v>1.891</v>
      </c>
      <c r="M45" s="23" t="s">
        <v>212</v>
      </c>
      <c r="O45" s="8">
        <v>34</v>
      </c>
      <c r="P45" s="10" t="s">
        <v>84</v>
      </c>
      <c r="Q45" s="11" t="s">
        <v>20</v>
      </c>
      <c r="R45" s="46">
        <v>0.092</v>
      </c>
      <c r="S45" s="9">
        <f t="shared" si="7"/>
        <v>1.141</v>
      </c>
      <c r="T45" s="4">
        <v>0.31</v>
      </c>
      <c r="U45" s="4">
        <v>120</v>
      </c>
      <c r="V45" s="11">
        <f t="shared" si="1"/>
        <v>0.831</v>
      </c>
      <c r="W45" s="11">
        <v>0</v>
      </c>
      <c r="X45" s="4">
        <v>2.63</v>
      </c>
      <c r="Y45" s="68">
        <f>X45-W45-V45</f>
        <v>1.799</v>
      </c>
      <c r="Z45" s="69">
        <f>Y45</f>
        <v>1.799</v>
      </c>
      <c r="AA45" s="4" t="s">
        <v>212</v>
      </c>
      <c r="AB45" s="145"/>
    </row>
    <row r="46" spans="1:28" s="48" customFormat="1" ht="11.25" customHeight="1">
      <c r="A46" s="50">
        <v>35</v>
      </c>
      <c r="B46" s="88" t="s">
        <v>85</v>
      </c>
      <c r="C46" s="11" t="s">
        <v>26</v>
      </c>
      <c r="D46" s="11">
        <f>D47+D48</f>
        <v>16.28</v>
      </c>
      <c r="E46" s="11"/>
      <c r="F46" s="11"/>
      <c r="G46" s="11"/>
      <c r="H46" s="4">
        <f t="shared" si="8"/>
        <v>16.28</v>
      </c>
      <c r="I46" s="11">
        <v>0</v>
      </c>
      <c r="J46" s="11">
        <v>26.25</v>
      </c>
      <c r="K46" s="11">
        <f>J46-H46-I46</f>
        <v>9.969999999999999</v>
      </c>
      <c r="L46" s="82">
        <f>MIN(K46:K48)</f>
        <v>9.969999999999999</v>
      </c>
      <c r="M46" s="104" t="s">
        <v>212</v>
      </c>
      <c r="O46" s="201">
        <v>35</v>
      </c>
      <c r="P46" s="14" t="s">
        <v>85</v>
      </c>
      <c r="Q46" s="11" t="s">
        <v>26</v>
      </c>
      <c r="R46" s="67"/>
      <c r="S46" s="9">
        <f>S47+S48</f>
        <v>23.6791</v>
      </c>
      <c r="T46" s="11"/>
      <c r="U46" s="11"/>
      <c r="V46" s="9">
        <f t="shared" si="1"/>
        <v>23.6791</v>
      </c>
      <c r="W46" s="11">
        <v>0</v>
      </c>
      <c r="X46" s="11">
        <v>26.25</v>
      </c>
      <c r="Y46" s="9">
        <f>X46-V46-W46</f>
        <v>2.5709000000000017</v>
      </c>
      <c r="Z46" s="180">
        <f>MIN(Y46:Y48)</f>
        <v>2.5709000000000017</v>
      </c>
      <c r="AA46" s="192" t="s">
        <v>212</v>
      </c>
      <c r="AB46" s="145"/>
    </row>
    <row r="47" spans="1:27" s="48" customFormat="1" ht="11.25" customHeight="1">
      <c r="A47" s="51"/>
      <c r="B47" s="105" t="s">
        <v>38</v>
      </c>
      <c r="C47" s="11" t="s">
        <v>26</v>
      </c>
      <c r="D47" s="4">
        <v>8.4</v>
      </c>
      <c r="E47" s="4" t="s">
        <v>253</v>
      </c>
      <c r="F47" s="4"/>
      <c r="G47" s="4"/>
      <c r="H47" s="4">
        <f t="shared" si="8"/>
        <v>8.4</v>
      </c>
      <c r="I47" s="11">
        <v>0</v>
      </c>
      <c r="J47" s="4">
        <v>26.25</v>
      </c>
      <c r="K47" s="11">
        <f>J47-D47</f>
        <v>17.85</v>
      </c>
      <c r="L47" s="106"/>
      <c r="M47" s="107"/>
      <c r="N47" s="49"/>
      <c r="O47" s="202"/>
      <c r="P47" s="124" t="s">
        <v>38</v>
      </c>
      <c r="Q47" s="11" t="s">
        <v>26</v>
      </c>
      <c r="R47" s="46"/>
      <c r="S47" s="72">
        <f>D47+R29+R20</f>
        <v>8.7241</v>
      </c>
      <c r="T47" s="4"/>
      <c r="U47" s="4"/>
      <c r="V47" s="9">
        <f t="shared" si="1"/>
        <v>8.7241</v>
      </c>
      <c r="W47" s="11">
        <v>0</v>
      </c>
      <c r="X47" s="4">
        <v>26.25</v>
      </c>
      <c r="Y47" s="9">
        <f>X47-S47</f>
        <v>17.5259</v>
      </c>
      <c r="Z47" s="199"/>
      <c r="AA47" s="193"/>
    </row>
    <row r="48" spans="1:27" s="48" customFormat="1" ht="11.25" customHeight="1">
      <c r="A48" s="52"/>
      <c r="B48" s="105" t="s">
        <v>39</v>
      </c>
      <c r="C48" s="11" t="s">
        <v>26</v>
      </c>
      <c r="D48" s="4">
        <v>7.88</v>
      </c>
      <c r="E48" s="4" t="s">
        <v>252</v>
      </c>
      <c r="F48" s="4"/>
      <c r="G48" s="4"/>
      <c r="H48" s="4">
        <f t="shared" si="8"/>
        <v>7.88</v>
      </c>
      <c r="I48" s="11">
        <v>0</v>
      </c>
      <c r="J48" s="4">
        <v>26.25</v>
      </c>
      <c r="K48" s="11">
        <f>J48-H48-I48</f>
        <v>18.37</v>
      </c>
      <c r="L48" s="24"/>
      <c r="M48" s="23"/>
      <c r="N48" s="49"/>
      <c r="O48" s="203"/>
      <c r="P48" s="124" t="s">
        <v>39</v>
      </c>
      <c r="Q48" s="11" t="s">
        <v>26</v>
      </c>
      <c r="R48" s="67">
        <v>7.075</v>
      </c>
      <c r="S48" s="72">
        <f>R48+D48</f>
        <v>14.955</v>
      </c>
      <c r="T48" s="4"/>
      <c r="U48" s="4"/>
      <c r="V48" s="11">
        <f t="shared" si="1"/>
        <v>14.955</v>
      </c>
      <c r="W48" s="11">
        <v>0</v>
      </c>
      <c r="X48" s="4">
        <v>26.25</v>
      </c>
      <c r="Y48" s="11">
        <f>X48-V48-W48</f>
        <v>11.295</v>
      </c>
      <c r="Z48" s="200"/>
      <c r="AA48" s="194"/>
    </row>
    <row r="49" spans="1:28" s="48" customFormat="1" ht="11.25" customHeight="1">
      <c r="A49" s="51">
        <v>36</v>
      </c>
      <c r="B49" s="99" t="s">
        <v>86</v>
      </c>
      <c r="C49" s="11" t="s">
        <v>29</v>
      </c>
      <c r="D49" s="4">
        <v>14.32</v>
      </c>
      <c r="E49" s="4" t="s">
        <v>251</v>
      </c>
      <c r="F49" s="4"/>
      <c r="G49" s="4"/>
      <c r="H49" s="11">
        <f t="shared" si="8"/>
        <v>14.32</v>
      </c>
      <c r="I49" s="11">
        <v>0</v>
      </c>
      <c r="J49" s="11">
        <v>42</v>
      </c>
      <c r="K49" s="11">
        <f>J49-I49-H49</f>
        <v>27.68</v>
      </c>
      <c r="L49" s="24">
        <f>K49</f>
        <v>27.68</v>
      </c>
      <c r="M49" s="23" t="s">
        <v>212</v>
      </c>
      <c r="O49" s="51">
        <v>36</v>
      </c>
      <c r="P49" s="10" t="s">
        <v>208</v>
      </c>
      <c r="Q49" s="11" t="s">
        <v>29</v>
      </c>
      <c r="R49" s="46">
        <v>1.12631</v>
      </c>
      <c r="S49" s="9">
        <f>R49+D49</f>
        <v>15.44631</v>
      </c>
      <c r="T49" s="4"/>
      <c r="U49" s="4"/>
      <c r="V49" s="9">
        <f t="shared" si="1"/>
        <v>15.44631</v>
      </c>
      <c r="W49" s="11">
        <v>0</v>
      </c>
      <c r="X49" s="11">
        <v>42</v>
      </c>
      <c r="Y49" s="68">
        <f>X49-W49-V49</f>
        <v>26.55369</v>
      </c>
      <c r="Z49" s="69">
        <f>Y49</f>
        <v>26.55369</v>
      </c>
      <c r="AA49" s="4" t="s">
        <v>212</v>
      </c>
      <c r="AB49" s="145"/>
    </row>
    <row r="50" spans="1:34" s="47" customFormat="1" ht="22.5">
      <c r="A50" s="102">
        <v>37</v>
      </c>
      <c r="B50" s="109" t="s">
        <v>87</v>
      </c>
      <c r="C50" s="86" t="s">
        <v>49</v>
      </c>
      <c r="D50" s="86">
        <f>D51+D52</f>
        <v>21.5</v>
      </c>
      <c r="E50" s="86"/>
      <c r="F50" s="86"/>
      <c r="G50" s="86"/>
      <c r="H50" s="87">
        <f t="shared" si="8"/>
        <v>21.5</v>
      </c>
      <c r="I50" s="86">
        <v>0</v>
      </c>
      <c r="J50" s="86">
        <v>21</v>
      </c>
      <c r="K50" s="86">
        <f>J50-H50-I50</f>
        <v>-0.5</v>
      </c>
      <c r="L50" s="92">
        <f>MIN(K50:K52)</f>
        <v>-0.5</v>
      </c>
      <c r="M50" s="93" t="s">
        <v>83</v>
      </c>
      <c r="O50" s="195">
        <v>37</v>
      </c>
      <c r="P50" s="114" t="s">
        <v>87</v>
      </c>
      <c r="Q50" s="86" t="s">
        <v>49</v>
      </c>
      <c r="R50" s="158"/>
      <c r="S50" s="118">
        <f>S51+S52</f>
        <v>22.12182</v>
      </c>
      <c r="T50" s="86"/>
      <c r="U50" s="86"/>
      <c r="V50" s="118">
        <f t="shared" si="1"/>
        <v>22.12182</v>
      </c>
      <c r="W50" s="86">
        <v>0</v>
      </c>
      <c r="X50" s="86">
        <v>21</v>
      </c>
      <c r="Y50" s="118">
        <f>X50-V50-W50</f>
        <v>-1.1218199999999996</v>
      </c>
      <c r="Z50" s="198">
        <f>MIN(Y50:Y52)</f>
        <v>-1.1218199999999996</v>
      </c>
      <c r="AA50" s="189" t="s">
        <v>83</v>
      </c>
      <c r="AB50" s="145"/>
      <c r="AC50" s="48"/>
      <c r="AD50" s="48"/>
      <c r="AE50" s="48"/>
      <c r="AF50" s="48"/>
      <c r="AG50" s="48"/>
      <c r="AH50" s="48"/>
    </row>
    <row r="51" spans="1:34" s="47" customFormat="1" ht="11.25" customHeight="1">
      <c r="A51" s="131"/>
      <c r="B51" s="94" t="s">
        <v>38</v>
      </c>
      <c r="C51" s="86" t="s">
        <v>49</v>
      </c>
      <c r="D51" s="87">
        <v>7.1</v>
      </c>
      <c r="E51" s="87" t="s">
        <v>255</v>
      </c>
      <c r="F51" s="87"/>
      <c r="G51" s="87"/>
      <c r="H51" s="87">
        <f t="shared" si="8"/>
        <v>7.1</v>
      </c>
      <c r="I51" s="86">
        <v>0</v>
      </c>
      <c r="J51" s="87">
        <v>21</v>
      </c>
      <c r="K51" s="86">
        <f>J51-D51</f>
        <v>13.9</v>
      </c>
      <c r="L51" s="95"/>
      <c r="M51" s="96"/>
      <c r="N51" s="58"/>
      <c r="O51" s="196"/>
      <c r="P51" s="121" t="s">
        <v>38</v>
      </c>
      <c r="Q51" s="86" t="s">
        <v>49</v>
      </c>
      <c r="R51" s="144"/>
      <c r="S51" s="110">
        <f>D51+R27/2</f>
        <v>7.5148</v>
      </c>
      <c r="T51" s="87"/>
      <c r="U51" s="87"/>
      <c r="V51" s="118">
        <f t="shared" si="1"/>
        <v>7.5148</v>
      </c>
      <c r="W51" s="86">
        <v>0</v>
      </c>
      <c r="X51" s="87">
        <v>21</v>
      </c>
      <c r="Y51" s="118">
        <f>X51-S51</f>
        <v>13.485199999999999</v>
      </c>
      <c r="Z51" s="199"/>
      <c r="AA51" s="190"/>
      <c r="AB51" s="48"/>
      <c r="AC51" s="48"/>
      <c r="AD51" s="48"/>
      <c r="AE51" s="48"/>
      <c r="AF51" s="48"/>
      <c r="AG51" s="48"/>
      <c r="AH51" s="48"/>
    </row>
    <row r="52" spans="1:34" s="47" customFormat="1" ht="11.25" customHeight="1">
      <c r="A52" s="126"/>
      <c r="B52" s="94" t="s">
        <v>39</v>
      </c>
      <c r="C52" s="86" t="s">
        <v>49</v>
      </c>
      <c r="D52" s="87">
        <v>14.4</v>
      </c>
      <c r="E52" s="87" t="s">
        <v>254</v>
      </c>
      <c r="F52" s="87"/>
      <c r="G52" s="87"/>
      <c r="H52" s="87">
        <f t="shared" si="8"/>
        <v>14.4</v>
      </c>
      <c r="I52" s="86">
        <v>0</v>
      </c>
      <c r="J52" s="87">
        <v>21</v>
      </c>
      <c r="K52" s="86">
        <f>J52-H52-I52</f>
        <v>6.6</v>
      </c>
      <c r="L52" s="97"/>
      <c r="M52" s="98"/>
      <c r="N52" s="58"/>
      <c r="O52" s="197"/>
      <c r="P52" s="121" t="s">
        <v>39</v>
      </c>
      <c r="Q52" s="86" t="s">
        <v>49</v>
      </c>
      <c r="R52" s="158">
        <v>0.20702</v>
      </c>
      <c r="S52" s="110">
        <f>R52+D52</f>
        <v>14.60702</v>
      </c>
      <c r="T52" s="87"/>
      <c r="U52" s="87"/>
      <c r="V52" s="86">
        <f t="shared" si="1"/>
        <v>14.60702</v>
      </c>
      <c r="W52" s="86">
        <v>0</v>
      </c>
      <c r="X52" s="87">
        <v>21</v>
      </c>
      <c r="Y52" s="86">
        <f>X52-V52-W52</f>
        <v>6.39298</v>
      </c>
      <c r="Z52" s="200"/>
      <c r="AA52" s="191"/>
      <c r="AB52" s="48"/>
      <c r="AC52" s="48"/>
      <c r="AD52" s="48"/>
      <c r="AE52" s="48"/>
      <c r="AF52" s="48"/>
      <c r="AG52" s="48"/>
      <c r="AH52" s="48"/>
    </row>
    <row r="53" spans="1:28" s="48" customFormat="1" ht="11.25" customHeight="1">
      <c r="A53" s="8">
        <v>38</v>
      </c>
      <c r="B53" s="99" t="s">
        <v>88</v>
      </c>
      <c r="C53" s="11" t="s">
        <v>24</v>
      </c>
      <c r="D53" s="4">
        <v>8.6</v>
      </c>
      <c r="E53" s="4" t="s">
        <v>256</v>
      </c>
      <c r="F53" s="4"/>
      <c r="G53" s="4"/>
      <c r="H53" s="11">
        <f t="shared" si="8"/>
        <v>8.6</v>
      </c>
      <c r="I53" s="11">
        <v>0</v>
      </c>
      <c r="J53" s="4">
        <v>16.8</v>
      </c>
      <c r="K53" s="11">
        <f>J53-I53-H53</f>
        <v>8.200000000000001</v>
      </c>
      <c r="L53" s="24">
        <f>K53</f>
        <v>8.200000000000001</v>
      </c>
      <c r="M53" s="23" t="s">
        <v>212</v>
      </c>
      <c r="O53" s="84">
        <v>38</v>
      </c>
      <c r="P53" s="122" t="s">
        <v>88</v>
      </c>
      <c r="Q53" s="86" t="s">
        <v>24</v>
      </c>
      <c r="R53" s="144">
        <v>10.3127</v>
      </c>
      <c r="S53" s="118">
        <f>R53+D53</f>
        <v>18.9127</v>
      </c>
      <c r="T53" s="87"/>
      <c r="U53" s="87"/>
      <c r="V53" s="118">
        <f t="shared" si="1"/>
        <v>18.9127</v>
      </c>
      <c r="W53" s="86">
        <v>0</v>
      </c>
      <c r="X53" s="87">
        <v>16.8</v>
      </c>
      <c r="Y53" s="134">
        <f>X53-W53-V53</f>
        <v>-2.1127000000000002</v>
      </c>
      <c r="Z53" s="123">
        <f>Y53</f>
        <v>-2.1127000000000002</v>
      </c>
      <c r="AA53" s="87" t="s">
        <v>83</v>
      </c>
      <c r="AB53" s="145"/>
    </row>
    <row r="54" spans="1:28" s="48" customFormat="1" ht="11.25" customHeight="1">
      <c r="A54" s="8">
        <v>39</v>
      </c>
      <c r="B54" s="99" t="s">
        <v>89</v>
      </c>
      <c r="C54" s="11" t="s">
        <v>26</v>
      </c>
      <c r="D54" s="4">
        <v>13.51</v>
      </c>
      <c r="E54" s="4" t="s">
        <v>257</v>
      </c>
      <c r="F54" s="4"/>
      <c r="G54" s="4"/>
      <c r="H54" s="11">
        <f t="shared" si="8"/>
        <v>13.51</v>
      </c>
      <c r="I54" s="11">
        <v>0</v>
      </c>
      <c r="J54" s="4">
        <v>26.25</v>
      </c>
      <c r="K54" s="11">
        <f>J54-I54-H54</f>
        <v>12.74</v>
      </c>
      <c r="L54" s="24">
        <f>K54</f>
        <v>12.74</v>
      </c>
      <c r="M54" s="23" t="s">
        <v>212</v>
      </c>
      <c r="O54" s="8">
        <v>39</v>
      </c>
      <c r="P54" s="10" t="s">
        <v>209</v>
      </c>
      <c r="Q54" s="11" t="s">
        <v>26</v>
      </c>
      <c r="R54" s="46">
        <v>0.8670776000000001</v>
      </c>
      <c r="S54" s="9">
        <f>R54+D54</f>
        <v>14.3770776</v>
      </c>
      <c r="T54" s="4"/>
      <c r="U54" s="4"/>
      <c r="V54" s="9">
        <f t="shared" si="1"/>
        <v>14.3770776</v>
      </c>
      <c r="W54" s="11">
        <v>0</v>
      </c>
      <c r="X54" s="4">
        <v>26.25</v>
      </c>
      <c r="Y54" s="68">
        <f>X54-W54-V54</f>
        <v>11.8729224</v>
      </c>
      <c r="Z54" s="69">
        <f>Y54</f>
        <v>11.8729224</v>
      </c>
      <c r="AA54" s="4" t="s">
        <v>212</v>
      </c>
      <c r="AB54" s="145"/>
    </row>
    <row r="55" spans="1:28" s="48" customFormat="1" ht="11.25" customHeight="1">
      <c r="A55" s="8">
        <v>40</v>
      </c>
      <c r="B55" s="99" t="s">
        <v>90</v>
      </c>
      <c r="C55" s="11" t="s">
        <v>29</v>
      </c>
      <c r="D55" s="4">
        <v>40.327</v>
      </c>
      <c r="E55" s="4" t="s">
        <v>258</v>
      </c>
      <c r="F55" s="4"/>
      <c r="G55" s="4"/>
      <c r="H55" s="11">
        <f t="shared" si="8"/>
        <v>40.327</v>
      </c>
      <c r="I55" s="11">
        <v>0</v>
      </c>
      <c r="J55" s="11">
        <v>42</v>
      </c>
      <c r="K55" s="11">
        <f>J55-I55-H55</f>
        <v>1.6730000000000018</v>
      </c>
      <c r="L55" s="24">
        <f>K55</f>
        <v>1.6730000000000018</v>
      </c>
      <c r="M55" s="23" t="s">
        <v>212</v>
      </c>
      <c r="O55" s="84">
        <v>40</v>
      </c>
      <c r="P55" s="122" t="s">
        <v>210</v>
      </c>
      <c r="Q55" s="86" t="s">
        <v>29</v>
      </c>
      <c r="R55" s="144">
        <v>4.37607</v>
      </c>
      <c r="S55" s="118">
        <f>R55+D55</f>
        <v>44.70307</v>
      </c>
      <c r="T55" s="87"/>
      <c r="U55" s="87"/>
      <c r="V55" s="118">
        <f t="shared" si="1"/>
        <v>44.70307</v>
      </c>
      <c r="W55" s="86">
        <v>0</v>
      </c>
      <c r="X55" s="86">
        <v>42</v>
      </c>
      <c r="Y55" s="134">
        <f>X55-W55-V55</f>
        <v>-2.7030699999999968</v>
      </c>
      <c r="Z55" s="123">
        <f>Y55</f>
        <v>-2.7030699999999968</v>
      </c>
      <c r="AA55" s="87" t="s">
        <v>83</v>
      </c>
      <c r="AB55" s="145"/>
    </row>
    <row r="56" spans="1:28" s="48" customFormat="1" ht="22.5" customHeight="1">
      <c r="A56" s="50">
        <v>41</v>
      </c>
      <c r="B56" s="88" t="s">
        <v>91</v>
      </c>
      <c r="C56" s="11" t="s">
        <v>19</v>
      </c>
      <c r="D56" s="11">
        <f>D57+D58</f>
        <v>5.83</v>
      </c>
      <c r="E56" s="11"/>
      <c r="F56" s="11">
        <f>F57+F58</f>
        <v>0.144</v>
      </c>
      <c r="G56" s="11">
        <v>120</v>
      </c>
      <c r="H56" s="4">
        <f t="shared" si="8"/>
        <v>5.686</v>
      </c>
      <c r="I56" s="11">
        <v>0</v>
      </c>
      <c r="J56" s="11">
        <v>10.5</v>
      </c>
      <c r="K56" s="11">
        <f>J56-H56-I56</f>
        <v>4.814</v>
      </c>
      <c r="L56" s="82">
        <f>MIN(K56:K58)</f>
        <v>4.814</v>
      </c>
      <c r="M56" s="104" t="s">
        <v>212</v>
      </c>
      <c r="O56" s="201">
        <v>41</v>
      </c>
      <c r="P56" s="14" t="s">
        <v>91</v>
      </c>
      <c r="Q56" s="11" t="s">
        <v>19</v>
      </c>
      <c r="R56" s="67"/>
      <c r="S56" s="9">
        <f>S57+S58</f>
        <v>6.614599999999999</v>
      </c>
      <c r="T56" s="11">
        <f>T57+T58</f>
        <v>0.144</v>
      </c>
      <c r="U56" s="11">
        <v>120</v>
      </c>
      <c r="V56" s="9">
        <f aca="true" t="shared" si="9" ref="V56:V70">S56-T56</f>
        <v>6.470599999999999</v>
      </c>
      <c r="W56" s="11">
        <v>0</v>
      </c>
      <c r="X56" s="11">
        <v>10.5</v>
      </c>
      <c r="Y56" s="9">
        <f>X56-V56-W56</f>
        <v>4.029400000000001</v>
      </c>
      <c r="Z56" s="180">
        <f>MIN(Y56:Y58)</f>
        <v>4.029400000000001</v>
      </c>
      <c r="AA56" s="171" t="s">
        <v>212</v>
      </c>
      <c r="AB56" s="145"/>
    </row>
    <row r="57" spans="1:27" s="48" customFormat="1" ht="11.25" customHeight="1">
      <c r="A57" s="51"/>
      <c r="B57" s="105" t="s">
        <v>38</v>
      </c>
      <c r="C57" s="11" t="s">
        <v>19</v>
      </c>
      <c r="D57" s="4">
        <v>2.3</v>
      </c>
      <c r="E57" s="4" t="s">
        <v>260</v>
      </c>
      <c r="F57" s="4"/>
      <c r="G57" s="4"/>
      <c r="H57" s="4">
        <f t="shared" si="8"/>
        <v>2.3</v>
      </c>
      <c r="I57" s="11">
        <v>0</v>
      </c>
      <c r="J57" s="4">
        <v>10.5</v>
      </c>
      <c r="K57" s="11">
        <f>J57-D57</f>
        <v>8.2</v>
      </c>
      <c r="L57" s="106"/>
      <c r="M57" s="107"/>
      <c r="N57" s="49"/>
      <c r="O57" s="202"/>
      <c r="P57" s="124" t="s">
        <v>38</v>
      </c>
      <c r="Q57" s="11" t="s">
        <v>19</v>
      </c>
      <c r="R57" s="46"/>
      <c r="S57" s="72">
        <f>D57+R65+R37+R21/2</f>
        <v>2.4457</v>
      </c>
      <c r="T57" s="4"/>
      <c r="U57" s="4"/>
      <c r="V57" s="9">
        <f t="shared" si="9"/>
        <v>2.4457</v>
      </c>
      <c r="W57" s="11">
        <v>0</v>
      </c>
      <c r="X57" s="4">
        <v>10.5</v>
      </c>
      <c r="Y57" s="9">
        <f>X57-S57</f>
        <v>8.0543</v>
      </c>
      <c r="Z57" s="199"/>
      <c r="AA57" s="172"/>
    </row>
    <row r="58" spans="1:27" s="48" customFormat="1" ht="11.25" customHeight="1">
      <c r="A58" s="52"/>
      <c r="B58" s="105" t="s">
        <v>39</v>
      </c>
      <c r="C58" s="11" t="s">
        <v>19</v>
      </c>
      <c r="D58" s="4">
        <v>3.53</v>
      </c>
      <c r="E58" s="4" t="s">
        <v>259</v>
      </c>
      <c r="F58" s="4">
        <v>0.144</v>
      </c>
      <c r="G58" s="4">
        <v>120</v>
      </c>
      <c r="H58" s="4">
        <f t="shared" si="8"/>
        <v>3.3859999999999997</v>
      </c>
      <c r="I58" s="11">
        <v>0</v>
      </c>
      <c r="J58" s="4">
        <v>10.5</v>
      </c>
      <c r="K58" s="11">
        <f>J58-H58-I58</f>
        <v>7.114000000000001</v>
      </c>
      <c r="L58" s="24"/>
      <c r="M58" s="23"/>
      <c r="N58" s="49"/>
      <c r="O58" s="203"/>
      <c r="P58" s="124" t="s">
        <v>39</v>
      </c>
      <c r="Q58" s="11" t="s">
        <v>19</v>
      </c>
      <c r="R58" s="67">
        <v>0.6389000000000004</v>
      </c>
      <c r="S58" s="72">
        <f aca="true" t="shared" si="10" ref="S58:S69">R58+D58</f>
        <v>4.1689</v>
      </c>
      <c r="T58" s="4">
        <v>0.144</v>
      </c>
      <c r="U58" s="4">
        <v>120</v>
      </c>
      <c r="V58" s="9">
        <f t="shared" si="9"/>
        <v>4.0249</v>
      </c>
      <c r="W58" s="11">
        <v>0</v>
      </c>
      <c r="X58" s="4">
        <v>10.5</v>
      </c>
      <c r="Y58" s="9">
        <f>X58-V58-W58</f>
        <v>6.4751</v>
      </c>
      <c r="Z58" s="200"/>
      <c r="AA58" s="173"/>
    </row>
    <row r="59" spans="1:28" s="48" customFormat="1" ht="11.25" customHeight="1">
      <c r="A59" s="8">
        <v>42</v>
      </c>
      <c r="B59" s="99" t="s">
        <v>92</v>
      </c>
      <c r="C59" s="11" t="s">
        <v>20</v>
      </c>
      <c r="D59" s="4">
        <v>0.61</v>
      </c>
      <c r="E59" s="4" t="s">
        <v>261</v>
      </c>
      <c r="F59" s="4">
        <v>0.39</v>
      </c>
      <c r="G59" s="4">
        <v>120</v>
      </c>
      <c r="H59" s="11">
        <f t="shared" si="8"/>
        <v>0.21999999999999997</v>
      </c>
      <c r="I59" s="11">
        <v>0</v>
      </c>
      <c r="J59" s="4">
        <v>2.63</v>
      </c>
      <c r="K59" s="11">
        <f>J59-I59-H59</f>
        <v>2.41</v>
      </c>
      <c r="L59" s="24">
        <f>K59</f>
        <v>2.41</v>
      </c>
      <c r="M59" s="23" t="s">
        <v>212</v>
      </c>
      <c r="O59" s="84">
        <v>42</v>
      </c>
      <c r="P59" s="122" t="s">
        <v>92</v>
      </c>
      <c r="Q59" s="86" t="s">
        <v>20</v>
      </c>
      <c r="R59" s="144">
        <v>3.141299999999996</v>
      </c>
      <c r="S59" s="118">
        <f t="shared" si="10"/>
        <v>3.751299999999996</v>
      </c>
      <c r="T59" s="87">
        <v>0.39</v>
      </c>
      <c r="U59" s="87">
        <v>120</v>
      </c>
      <c r="V59" s="86">
        <f t="shared" si="9"/>
        <v>3.361299999999996</v>
      </c>
      <c r="W59" s="86">
        <v>0</v>
      </c>
      <c r="X59" s="87">
        <v>2.63</v>
      </c>
      <c r="Y59" s="134">
        <f aca="true" t="shared" si="11" ref="Y59:Y69">X59-W59-V59</f>
        <v>-0.7312999999999961</v>
      </c>
      <c r="Z59" s="123">
        <f aca="true" t="shared" si="12" ref="Z59:Z69">Y59</f>
        <v>-0.7312999999999961</v>
      </c>
      <c r="AA59" s="87" t="s">
        <v>83</v>
      </c>
      <c r="AB59" s="145"/>
    </row>
    <row r="60" spans="1:28" s="48" customFormat="1" ht="11.25" customHeight="1">
      <c r="A60" s="8">
        <v>43</v>
      </c>
      <c r="B60" s="99" t="s">
        <v>93</v>
      </c>
      <c r="C60" s="11" t="s">
        <v>20</v>
      </c>
      <c r="D60" s="4">
        <v>0.12</v>
      </c>
      <c r="E60" s="4" t="s">
        <v>262</v>
      </c>
      <c r="F60" s="4">
        <v>0.03</v>
      </c>
      <c r="G60" s="4">
        <v>120</v>
      </c>
      <c r="H60" s="11">
        <f t="shared" si="8"/>
        <v>0.09</v>
      </c>
      <c r="I60" s="11">
        <v>0</v>
      </c>
      <c r="J60" s="4">
        <v>2.63</v>
      </c>
      <c r="K60" s="11">
        <f aca="true" t="shared" si="13" ref="K60:K69">J60-I60-H60</f>
        <v>2.54</v>
      </c>
      <c r="L60" s="24">
        <f aca="true" t="shared" si="14" ref="L60:L69">K60</f>
        <v>2.54</v>
      </c>
      <c r="M60" s="23" t="s">
        <v>212</v>
      </c>
      <c r="O60" s="8">
        <v>43</v>
      </c>
      <c r="P60" s="10" t="s">
        <v>93</v>
      </c>
      <c r="Q60" s="11" t="s">
        <v>20</v>
      </c>
      <c r="R60" s="46">
        <v>0</v>
      </c>
      <c r="S60" s="9">
        <f t="shared" si="10"/>
        <v>0.12</v>
      </c>
      <c r="T60" s="4">
        <v>0.03</v>
      </c>
      <c r="U60" s="4">
        <v>120</v>
      </c>
      <c r="V60" s="11">
        <f t="shared" si="9"/>
        <v>0.09</v>
      </c>
      <c r="W60" s="11">
        <v>0</v>
      </c>
      <c r="X60" s="4">
        <v>2.63</v>
      </c>
      <c r="Y60" s="68">
        <f t="shared" si="11"/>
        <v>2.54</v>
      </c>
      <c r="Z60" s="69">
        <f t="shared" si="12"/>
        <v>2.54</v>
      </c>
      <c r="AA60" s="4" t="s">
        <v>212</v>
      </c>
      <c r="AB60" s="145"/>
    </row>
    <row r="61" spans="1:28" s="48" customFormat="1" ht="11.25" customHeight="1">
      <c r="A61" s="8">
        <v>44</v>
      </c>
      <c r="B61" s="99" t="s">
        <v>94</v>
      </c>
      <c r="C61" s="11" t="s">
        <v>32</v>
      </c>
      <c r="D61" s="4">
        <v>39.51</v>
      </c>
      <c r="E61" s="4" t="s">
        <v>263</v>
      </c>
      <c r="F61" s="4"/>
      <c r="G61" s="4"/>
      <c r="H61" s="11">
        <f t="shared" si="8"/>
        <v>39.51</v>
      </c>
      <c r="I61" s="11">
        <v>0</v>
      </c>
      <c r="J61" s="4">
        <v>66.15</v>
      </c>
      <c r="K61" s="11">
        <f t="shared" si="13"/>
        <v>26.640000000000008</v>
      </c>
      <c r="L61" s="24">
        <f t="shared" si="14"/>
        <v>26.640000000000008</v>
      </c>
      <c r="M61" s="23" t="s">
        <v>212</v>
      </c>
      <c r="O61" s="8">
        <v>44</v>
      </c>
      <c r="P61" s="10" t="s">
        <v>211</v>
      </c>
      <c r="Q61" s="11" t="s">
        <v>32</v>
      </c>
      <c r="R61" s="46">
        <v>9.62828</v>
      </c>
      <c r="S61" s="9">
        <f t="shared" si="10"/>
        <v>49.138279999999995</v>
      </c>
      <c r="T61" s="4"/>
      <c r="U61" s="4"/>
      <c r="V61" s="9">
        <f t="shared" si="9"/>
        <v>49.138279999999995</v>
      </c>
      <c r="W61" s="11">
        <v>0</v>
      </c>
      <c r="X61" s="4">
        <v>66.15</v>
      </c>
      <c r="Y61" s="68">
        <f t="shared" si="11"/>
        <v>17.01172000000001</v>
      </c>
      <c r="Z61" s="69">
        <f t="shared" si="12"/>
        <v>17.01172000000001</v>
      </c>
      <c r="AA61" s="4" t="s">
        <v>212</v>
      </c>
      <c r="AB61" s="145"/>
    </row>
    <row r="62" spans="1:28" s="48" customFormat="1" ht="11.25" customHeight="1">
      <c r="A62" s="8">
        <v>45</v>
      </c>
      <c r="B62" s="99" t="s">
        <v>95</v>
      </c>
      <c r="C62" s="11" t="s">
        <v>20</v>
      </c>
      <c r="D62" s="4">
        <v>1.36</v>
      </c>
      <c r="E62" s="4" t="s">
        <v>264</v>
      </c>
      <c r="F62" s="4">
        <v>0.361</v>
      </c>
      <c r="G62" s="11">
        <v>120</v>
      </c>
      <c r="H62" s="11">
        <f t="shared" si="8"/>
        <v>0.9990000000000001</v>
      </c>
      <c r="I62" s="11">
        <v>0</v>
      </c>
      <c r="J62" s="4">
        <v>2.63</v>
      </c>
      <c r="K62" s="11">
        <f t="shared" si="13"/>
        <v>1.6309999999999998</v>
      </c>
      <c r="L62" s="24">
        <f t="shared" si="14"/>
        <v>1.6309999999999998</v>
      </c>
      <c r="M62" s="23" t="s">
        <v>212</v>
      </c>
      <c r="O62" s="8">
        <v>45</v>
      </c>
      <c r="P62" s="10" t="s">
        <v>95</v>
      </c>
      <c r="Q62" s="11" t="s">
        <v>20</v>
      </c>
      <c r="R62" s="46">
        <v>0.7285000000000005</v>
      </c>
      <c r="S62" s="9">
        <f t="shared" si="10"/>
        <v>2.0885000000000007</v>
      </c>
      <c r="T62" s="4">
        <v>0.361</v>
      </c>
      <c r="U62" s="11">
        <v>120</v>
      </c>
      <c r="V62" s="9">
        <f t="shared" si="9"/>
        <v>1.7275000000000007</v>
      </c>
      <c r="W62" s="11">
        <v>0</v>
      </c>
      <c r="X62" s="4">
        <v>2.63</v>
      </c>
      <c r="Y62" s="68">
        <f t="shared" si="11"/>
        <v>0.9024999999999992</v>
      </c>
      <c r="Z62" s="69">
        <f t="shared" si="12"/>
        <v>0.9024999999999992</v>
      </c>
      <c r="AA62" s="4" t="s">
        <v>212</v>
      </c>
      <c r="AB62" s="145"/>
    </row>
    <row r="63" spans="1:28" s="48" customFormat="1" ht="11.25" customHeight="1">
      <c r="A63" s="8">
        <v>46</v>
      </c>
      <c r="B63" s="99" t="s">
        <v>96</v>
      </c>
      <c r="C63" s="11" t="s">
        <v>24</v>
      </c>
      <c r="D63" s="4">
        <v>16.63</v>
      </c>
      <c r="E63" s="4" t="s">
        <v>265</v>
      </c>
      <c r="F63" s="4"/>
      <c r="G63" s="4"/>
      <c r="H63" s="11">
        <f t="shared" si="8"/>
        <v>16.63</v>
      </c>
      <c r="I63" s="11">
        <v>0</v>
      </c>
      <c r="J63" s="4">
        <v>16.8</v>
      </c>
      <c r="K63" s="11">
        <f t="shared" si="13"/>
        <v>0.1700000000000017</v>
      </c>
      <c r="L63" s="24">
        <f t="shared" si="14"/>
        <v>0.1700000000000017</v>
      </c>
      <c r="M63" s="23" t="s">
        <v>212</v>
      </c>
      <c r="O63" s="84">
        <v>46</v>
      </c>
      <c r="P63" s="122" t="s">
        <v>96</v>
      </c>
      <c r="Q63" s="86" t="s">
        <v>24</v>
      </c>
      <c r="R63" s="144">
        <v>0.44023500000000004</v>
      </c>
      <c r="S63" s="118">
        <f t="shared" si="10"/>
        <v>17.070235</v>
      </c>
      <c r="T63" s="87"/>
      <c r="U63" s="87"/>
      <c r="V63" s="118">
        <f t="shared" si="9"/>
        <v>17.070235</v>
      </c>
      <c r="W63" s="86">
        <v>0</v>
      </c>
      <c r="X63" s="87">
        <v>16.8</v>
      </c>
      <c r="Y63" s="134">
        <f t="shared" si="11"/>
        <v>-0.27023499999999956</v>
      </c>
      <c r="Z63" s="123">
        <f t="shared" si="12"/>
        <v>-0.27023499999999956</v>
      </c>
      <c r="AA63" s="87" t="s">
        <v>83</v>
      </c>
      <c r="AB63" s="145"/>
    </row>
    <row r="64" spans="1:28" s="48" customFormat="1" ht="11.25" customHeight="1">
      <c r="A64" s="8">
        <v>47</v>
      </c>
      <c r="B64" s="99" t="s">
        <v>97</v>
      </c>
      <c r="C64" s="11" t="s">
        <v>24</v>
      </c>
      <c r="D64" s="4">
        <v>4.52</v>
      </c>
      <c r="E64" s="4" t="s">
        <v>266</v>
      </c>
      <c r="F64" s="4"/>
      <c r="G64" s="4"/>
      <c r="H64" s="11">
        <f t="shared" si="8"/>
        <v>4.52</v>
      </c>
      <c r="I64" s="11">
        <v>0</v>
      </c>
      <c r="J64" s="4">
        <v>16.8</v>
      </c>
      <c r="K64" s="11">
        <f t="shared" si="13"/>
        <v>12.280000000000001</v>
      </c>
      <c r="L64" s="24">
        <f t="shared" si="14"/>
        <v>12.280000000000001</v>
      </c>
      <c r="M64" s="23" t="s">
        <v>212</v>
      </c>
      <c r="O64" s="8">
        <v>47</v>
      </c>
      <c r="P64" s="10" t="s">
        <v>97</v>
      </c>
      <c r="Q64" s="11" t="s">
        <v>24</v>
      </c>
      <c r="R64" s="46">
        <v>0</v>
      </c>
      <c r="S64" s="9">
        <f t="shared" si="10"/>
        <v>4.52</v>
      </c>
      <c r="T64" s="4"/>
      <c r="U64" s="4"/>
      <c r="V64" s="11">
        <f t="shared" si="9"/>
        <v>4.52</v>
      </c>
      <c r="W64" s="11">
        <v>0</v>
      </c>
      <c r="X64" s="4">
        <v>16.8</v>
      </c>
      <c r="Y64" s="68">
        <f t="shared" si="11"/>
        <v>12.280000000000001</v>
      </c>
      <c r="Z64" s="69">
        <f t="shared" si="12"/>
        <v>12.280000000000001</v>
      </c>
      <c r="AA64" s="4" t="s">
        <v>212</v>
      </c>
      <c r="AB64" s="145"/>
    </row>
    <row r="65" spans="1:28" s="48" customFormat="1" ht="11.25" customHeight="1">
      <c r="A65" s="8">
        <v>48</v>
      </c>
      <c r="B65" s="99" t="s">
        <v>98</v>
      </c>
      <c r="C65" s="11" t="s">
        <v>20</v>
      </c>
      <c r="D65" s="4">
        <v>0.5</v>
      </c>
      <c r="E65" s="4" t="s">
        <v>243</v>
      </c>
      <c r="F65" s="4">
        <v>0.17</v>
      </c>
      <c r="G65" s="4">
        <v>120</v>
      </c>
      <c r="H65" s="11">
        <f t="shared" si="8"/>
        <v>0.32999999999999996</v>
      </c>
      <c r="I65" s="11">
        <v>0</v>
      </c>
      <c r="J65" s="4">
        <v>2.63</v>
      </c>
      <c r="K65" s="11">
        <f t="shared" si="13"/>
        <v>2.3</v>
      </c>
      <c r="L65" s="24">
        <f t="shared" si="14"/>
        <v>2.3</v>
      </c>
      <c r="M65" s="23" t="s">
        <v>212</v>
      </c>
      <c r="O65" s="8">
        <v>48</v>
      </c>
      <c r="P65" s="10" t="s">
        <v>98</v>
      </c>
      <c r="Q65" s="11" t="s">
        <v>20</v>
      </c>
      <c r="R65" s="46">
        <v>0.02</v>
      </c>
      <c r="S65" s="9">
        <f t="shared" si="10"/>
        <v>0.52</v>
      </c>
      <c r="T65" s="4">
        <v>0.17</v>
      </c>
      <c r="U65" s="4">
        <v>120</v>
      </c>
      <c r="V65" s="11">
        <f t="shared" si="9"/>
        <v>0.35</v>
      </c>
      <c r="W65" s="11">
        <v>0</v>
      </c>
      <c r="X65" s="4">
        <v>2.63</v>
      </c>
      <c r="Y65" s="68">
        <f t="shared" si="11"/>
        <v>2.28</v>
      </c>
      <c r="Z65" s="69">
        <f t="shared" si="12"/>
        <v>2.28</v>
      </c>
      <c r="AA65" s="4" t="s">
        <v>212</v>
      </c>
      <c r="AB65" s="145"/>
    </row>
    <row r="66" spans="1:28" s="48" customFormat="1" ht="11.25" customHeight="1">
      <c r="A66" s="8">
        <v>49</v>
      </c>
      <c r="B66" s="99" t="s">
        <v>99</v>
      </c>
      <c r="C66" s="11" t="s">
        <v>20</v>
      </c>
      <c r="D66" s="108">
        <v>0.62</v>
      </c>
      <c r="E66" s="4" t="s">
        <v>267</v>
      </c>
      <c r="F66" s="4">
        <v>0.01</v>
      </c>
      <c r="G66" s="11">
        <v>120</v>
      </c>
      <c r="H66" s="11">
        <f t="shared" si="8"/>
        <v>0.61</v>
      </c>
      <c r="I66" s="11">
        <v>0</v>
      </c>
      <c r="J66" s="4">
        <v>2.63</v>
      </c>
      <c r="K66" s="11">
        <f t="shared" si="13"/>
        <v>2.02</v>
      </c>
      <c r="L66" s="24">
        <f t="shared" si="14"/>
        <v>2.02</v>
      </c>
      <c r="M66" s="23" t="s">
        <v>212</v>
      </c>
      <c r="O66" s="8">
        <v>49</v>
      </c>
      <c r="P66" s="10" t="s">
        <v>99</v>
      </c>
      <c r="Q66" s="11" t="s">
        <v>20</v>
      </c>
      <c r="R66" s="46">
        <v>0.402</v>
      </c>
      <c r="S66" s="9">
        <f t="shared" si="10"/>
        <v>1.022</v>
      </c>
      <c r="T66" s="4">
        <v>0.01</v>
      </c>
      <c r="U66" s="11">
        <v>120</v>
      </c>
      <c r="V66" s="11">
        <f t="shared" si="9"/>
        <v>1.012</v>
      </c>
      <c r="W66" s="11">
        <v>0</v>
      </c>
      <c r="X66" s="4">
        <v>2.63</v>
      </c>
      <c r="Y66" s="68">
        <f t="shared" si="11"/>
        <v>1.6179999999999999</v>
      </c>
      <c r="Z66" s="69">
        <f t="shared" si="12"/>
        <v>1.6179999999999999</v>
      </c>
      <c r="AA66" s="4" t="s">
        <v>212</v>
      </c>
      <c r="AB66" s="145"/>
    </row>
    <row r="67" spans="1:34" s="47" customFormat="1" ht="11.25" customHeight="1">
      <c r="A67" s="84">
        <v>50</v>
      </c>
      <c r="B67" s="100" t="s">
        <v>101</v>
      </c>
      <c r="C67" s="86" t="s">
        <v>23</v>
      </c>
      <c r="D67" s="87">
        <v>7.54</v>
      </c>
      <c r="E67" s="4" t="s">
        <v>268</v>
      </c>
      <c r="F67" s="87"/>
      <c r="G67" s="87"/>
      <c r="H67" s="86">
        <f t="shared" si="8"/>
        <v>7.54</v>
      </c>
      <c r="I67" s="86">
        <v>0</v>
      </c>
      <c r="J67" s="87">
        <v>6.62</v>
      </c>
      <c r="K67" s="86">
        <f t="shared" si="13"/>
        <v>-0.9199999999999999</v>
      </c>
      <c r="L67" s="97">
        <f t="shared" si="14"/>
        <v>-0.9199999999999999</v>
      </c>
      <c r="M67" s="98" t="s">
        <v>83</v>
      </c>
      <c r="O67" s="84">
        <v>50</v>
      </c>
      <c r="P67" s="122" t="s">
        <v>101</v>
      </c>
      <c r="Q67" s="86" t="s">
        <v>23</v>
      </c>
      <c r="R67" s="144">
        <v>0.417</v>
      </c>
      <c r="S67" s="118">
        <f t="shared" si="10"/>
        <v>7.957</v>
      </c>
      <c r="T67" s="87"/>
      <c r="U67" s="87"/>
      <c r="V67" s="86">
        <f t="shared" si="9"/>
        <v>7.957</v>
      </c>
      <c r="W67" s="86">
        <v>0</v>
      </c>
      <c r="X67" s="87">
        <v>6.62</v>
      </c>
      <c r="Y67" s="134">
        <f t="shared" si="11"/>
        <v>-1.3369999999999997</v>
      </c>
      <c r="Z67" s="123">
        <f t="shared" si="12"/>
        <v>-1.3369999999999997</v>
      </c>
      <c r="AA67" s="87" t="s">
        <v>83</v>
      </c>
      <c r="AB67" s="145"/>
      <c r="AC67" s="48"/>
      <c r="AD67" s="48"/>
      <c r="AE67" s="48"/>
      <c r="AF67" s="48"/>
      <c r="AG67" s="48"/>
      <c r="AH67" s="48"/>
    </row>
    <row r="68" spans="1:28" s="48" customFormat="1" ht="11.25" customHeight="1">
      <c r="A68" s="8">
        <v>51</v>
      </c>
      <c r="B68" s="99" t="s">
        <v>102</v>
      </c>
      <c r="C68" s="11" t="s">
        <v>20</v>
      </c>
      <c r="D68" s="4">
        <v>0.78</v>
      </c>
      <c r="E68" s="4" t="s">
        <v>269</v>
      </c>
      <c r="F68" s="4">
        <v>0.087</v>
      </c>
      <c r="G68" s="4"/>
      <c r="H68" s="11">
        <f t="shared" si="8"/>
        <v>0.6930000000000001</v>
      </c>
      <c r="I68" s="11">
        <v>0</v>
      </c>
      <c r="J68" s="4">
        <v>2.63</v>
      </c>
      <c r="K68" s="11">
        <f t="shared" si="13"/>
        <v>1.9369999999999998</v>
      </c>
      <c r="L68" s="24">
        <f t="shared" si="14"/>
        <v>1.9369999999999998</v>
      </c>
      <c r="M68" s="23" t="s">
        <v>212</v>
      </c>
      <c r="O68" s="8">
        <v>51</v>
      </c>
      <c r="P68" s="10" t="s">
        <v>102</v>
      </c>
      <c r="Q68" s="11" t="s">
        <v>20</v>
      </c>
      <c r="R68" s="46">
        <v>0.16100000000000003</v>
      </c>
      <c r="S68" s="9">
        <f t="shared" si="10"/>
        <v>0.9410000000000001</v>
      </c>
      <c r="T68" s="4">
        <v>0.087</v>
      </c>
      <c r="U68" s="4"/>
      <c r="V68" s="11">
        <f t="shared" si="9"/>
        <v>0.8540000000000001</v>
      </c>
      <c r="W68" s="11">
        <v>0</v>
      </c>
      <c r="X68" s="4">
        <v>2.63</v>
      </c>
      <c r="Y68" s="68">
        <f t="shared" si="11"/>
        <v>1.7759999999999998</v>
      </c>
      <c r="Z68" s="69">
        <f t="shared" si="12"/>
        <v>1.7759999999999998</v>
      </c>
      <c r="AA68" s="4" t="s">
        <v>212</v>
      </c>
      <c r="AB68" s="145"/>
    </row>
    <row r="69" spans="1:28" s="48" customFormat="1" ht="11.25" customHeight="1">
      <c r="A69" s="50">
        <v>52</v>
      </c>
      <c r="B69" s="99" t="s">
        <v>103</v>
      </c>
      <c r="C69" s="11" t="s">
        <v>35</v>
      </c>
      <c r="D69" s="4">
        <v>3.2</v>
      </c>
      <c r="E69" s="4" t="s">
        <v>270</v>
      </c>
      <c r="F69" s="4">
        <v>0.55</v>
      </c>
      <c r="G69" s="4">
        <v>120</v>
      </c>
      <c r="H69" s="11">
        <f t="shared" si="8"/>
        <v>2.6500000000000004</v>
      </c>
      <c r="I69" s="11">
        <v>0</v>
      </c>
      <c r="J69" s="4">
        <v>4.2</v>
      </c>
      <c r="K69" s="11">
        <f t="shared" si="13"/>
        <v>1.5499999999999998</v>
      </c>
      <c r="L69" s="24">
        <f t="shared" si="14"/>
        <v>1.5499999999999998</v>
      </c>
      <c r="M69" s="23" t="s">
        <v>212</v>
      </c>
      <c r="O69" s="50">
        <v>52</v>
      </c>
      <c r="P69" s="10" t="s">
        <v>103</v>
      </c>
      <c r="Q69" s="11" t="s">
        <v>35</v>
      </c>
      <c r="R69" s="46">
        <v>0.8800000000000004</v>
      </c>
      <c r="S69" s="9">
        <f t="shared" si="10"/>
        <v>4.080000000000001</v>
      </c>
      <c r="T69" s="4">
        <v>0.55</v>
      </c>
      <c r="U69" s="4">
        <v>120</v>
      </c>
      <c r="V69" s="11">
        <f t="shared" si="9"/>
        <v>3.530000000000001</v>
      </c>
      <c r="W69" s="11">
        <v>0</v>
      </c>
      <c r="X69" s="4">
        <v>4.2</v>
      </c>
      <c r="Y69" s="68">
        <f t="shared" si="11"/>
        <v>0.669999999999999</v>
      </c>
      <c r="Z69" s="69">
        <f t="shared" si="12"/>
        <v>0.669999999999999</v>
      </c>
      <c r="AA69" s="4" t="s">
        <v>212</v>
      </c>
      <c r="AB69" s="145"/>
    </row>
    <row r="70" spans="1:28" s="48" customFormat="1" ht="11.25" customHeight="1">
      <c r="A70" s="50">
        <v>53</v>
      </c>
      <c r="B70" s="99" t="s">
        <v>104</v>
      </c>
      <c r="C70" s="11" t="s">
        <v>47</v>
      </c>
      <c r="D70" s="11">
        <f>D71+D72</f>
        <v>3.75</v>
      </c>
      <c r="E70" s="11"/>
      <c r="F70" s="11">
        <f>F71+F72</f>
        <v>0.057</v>
      </c>
      <c r="G70" s="11">
        <v>120</v>
      </c>
      <c r="H70" s="4">
        <v>0.31</v>
      </c>
      <c r="I70" s="11">
        <v>0</v>
      </c>
      <c r="J70" s="4">
        <v>3.36</v>
      </c>
      <c r="K70" s="11">
        <f>J70-H70-I70</f>
        <v>3.05</v>
      </c>
      <c r="L70" s="82">
        <f>MIN(K70:K72)</f>
        <v>1.9769999999999999</v>
      </c>
      <c r="M70" s="104" t="s">
        <v>212</v>
      </c>
      <c r="O70" s="201">
        <v>53</v>
      </c>
      <c r="P70" s="10" t="s">
        <v>104</v>
      </c>
      <c r="Q70" s="11" t="s">
        <v>47</v>
      </c>
      <c r="R70" s="67"/>
      <c r="S70" s="9">
        <f>S71+S72</f>
        <v>1.4595</v>
      </c>
      <c r="T70" s="11">
        <f>T71+T72</f>
        <v>0.057</v>
      </c>
      <c r="U70" s="11">
        <v>120</v>
      </c>
      <c r="V70" s="9">
        <f t="shared" si="9"/>
        <v>1.4025</v>
      </c>
      <c r="W70" s="11">
        <v>0</v>
      </c>
      <c r="X70" s="4">
        <v>3.36</v>
      </c>
      <c r="Y70" s="9">
        <f>X70-V70-W70</f>
        <v>1.9574999999999998</v>
      </c>
      <c r="Z70" s="180">
        <f>MIN(Y70:Y72)</f>
        <v>1.9574999999999998</v>
      </c>
      <c r="AA70" s="192" t="s">
        <v>212</v>
      </c>
      <c r="AB70" s="145"/>
    </row>
    <row r="71" spans="1:27" s="48" customFormat="1" ht="11.25" customHeight="1">
      <c r="A71" s="51"/>
      <c r="B71" s="105" t="s">
        <v>38</v>
      </c>
      <c r="C71" s="11">
        <v>6.3</v>
      </c>
      <c r="D71" s="4">
        <v>2.31</v>
      </c>
      <c r="E71" s="4" t="s">
        <v>271</v>
      </c>
      <c r="F71" s="4"/>
      <c r="G71" s="4"/>
      <c r="H71" s="4"/>
      <c r="I71" s="11"/>
      <c r="J71" s="4"/>
      <c r="K71" s="11"/>
      <c r="L71" s="106"/>
      <c r="M71" s="107"/>
      <c r="N71" s="49"/>
      <c r="O71" s="202"/>
      <c r="P71" s="124" t="s">
        <v>38</v>
      </c>
      <c r="Q71" s="11">
        <v>6.3</v>
      </c>
      <c r="R71" s="46"/>
      <c r="S71" s="72"/>
      <c r="T71" s="4"/>
      <c r="U71" s="4"/>
      <c r="V71" s="9"/>
      <c r="W71" s="11"/>
      <c r="X71" s="4"/>
      <c r="Y71" s="9"/>
      <c r="Z71" s="199"/>
      <c r="AA71" s="193"/>
    </row>
    <row r="72" spans="1:27" s="48" customFormat="1" ht="11.25" customHeight="1">
      <c r="A72" s="52"/>
      <c r="B72" s="105" t="s">
        <v>39</v>
      </c>
      <c r="C72" s="11">
        <v>6.3</v>
      </c>
      <c r="D72" s="4">
        <v>1.44</v>
      </c>
      <c r="E72" s="4" t="s">
        <v>272</v>
      </c>
      <c r="F72" s="4">
        <v>0.057</v>
      </c>
      <c r="G72" s="4">
        <v>120</v>
      </c>
      <c r="H72" s="4">
        <f aca="true" t="shared" si="15" ref="H72:H111">D72-F72</f>
        <v>1.383</v>
      </c>
      <c r="I72" s="11">
        <v>0</v>
      </c>
      <c r="J72" s="4">
        <v>3.36</v>
      </c>
      <c r="K72" s="11">
        <f>J72-H72-I72</f>
        <v>1.9769999999999999</v>
      </c>
      <c r="L72" s="24"/>
      <c r="M72" s="23"/>
      <c r="N72" s="49"/>
      <c r="O72" s="203"/>
      <c r="P72" s="124" t="s">
        <v>39</v>
      </c>
      <c r="Q72" s="11">
        <v>6.3</v>
      </c>
      <c r="R72" s="67">
        <v>0.0195</v>
      </c>
      <c r="S72" s="72">
        <f aca="true" t="shared" si="16" ref="S72:S78">R72+D72</f>
        <v>1.4595</v>
      </c>
      <c r="T72" s="4">
        <v>0.057</v>
      </c>
      <c r="U72" s="4">
        <v>120</v>
      </c>
      <c r="V72" s="11">
        <f aca="true" t="shared" si="17" ref="V72:V111">S72-T72</f>
        <v>1.4025</v>
      </c>
      <c r="W72" s="11">
        <v>0</v>
      </c>
      <c r="X72" s="4">
        <v>3.36</v>
      </c>
      <c r="Y72" s="11">
        <f>X72-V72-W72</f>
        <v>1.9574999999999998</v>
      </c>
      <c r="Z72" s="200"/>
      <c r="AA72" s="194"/>
    </row>
    <row r="73" spans="1:28" s="48" customFormat="1" ht="11.25" customHeight="1">
      <c r="A73" s="50">
        <v>54</v>
      </c>
      <c r="B73" s="99" t="s">
        <v>273</v>
      </c>
      <c r="C73" s="11" t="s">
        <v>26</v>
      </c>
      <c r="D73" s="4">
        <v>22.04</v>
      </c>
      <c r="E73" s="4" t="s">
        <v>274</v>
      </c>
      <c r="F73" s="4"/>
      <c r="G73" s="4"/>
      <c r="H73" s="11">
        <f t="shared" si="15"/>
        <v>22.04</v>
      </c>
      <c r="I73" s="11">
        <v>0</v>
      </c>
      <c r="J73" s="4">
        <v>26.25</v>
      </c>
      <c r="K73" s="11">
        <f aca="true" t="shared" si="18" ref="K73:K78">J73-I73-H73</f>
        <v>4.210000000000001</v>
      </c>
      <c r="L73" s="24">
        <f aca="true" t="shared" si="19" ref="L73:L78">K73</f>
        <v>4.210000000000001</v>
      </c>
      <c r="M73" s="23" t="s">
        <v>212</v>
      </c>
      <c r="O73" s="50">
        <v>54</v>
      </c>
      <c r="P73" s="10" t="s">
        <v>105</v>
      </c>
      <c r="Q73" s="11" t="s">
        <v>26</v>
      </c>
      <c r="R73" s="147">
        <v>3.7549099999999997</v>
      </c>
      <c r="S73" s="9">
        <f t="shared" si="16"/>
        <v>25.794909999999998</v>
      </c>
      <c r="T73" s="4"/>
      <c r="U73" s="4"/>
      <c r="V73" s="9">
        <f t="shared" si="17"/>
        <v>25.794909999999998</v>
      </c>
      <c r="W73" s="11">
        <v>0</v>
      </c>
      <c r="X73" s="4">
        <v>26.25</v>
      </c>
      <c r="Y73" s="68">
        <f aca="true" t="shared" si="20" ref="Y73:Y78">X73-W73-V73</f>
        <v>0.455090000000002</v>
      </c>
      <c r="Z73" s="69">
        <f aca="true" t="shared" si="21" ref="Z73:Z78">Y73</f>
        <v>0.455090000000002</v>
      </c>
      <c r="AA73" s="4" t="s">
        <v>212</v>
      </c>
      <c r="AB73" s="145"/>
    </row>
    <row r="74" spans="1:28" s="48" customFormat="1" ht="11.25" customHeight="1">
      <c r="A74" s="50">
        <v>55</v>
      </c>
      <c r="B74" s="99" t="s">
        <v>106</v>
      </c>
      <c r="C74" s="11" t="s">
        <v>20</v>
      </c>
      <c r="D74" s="4">
        <v>1.78</v>
      </c>
      <c r="E74" s="4" t="s">
        <v>275</v>
      </c>
      <c r="F74" s="4">
        <v>0.103</v>
      </c>
      <c r="G74" s="4">
        <v>120</v>
      </c>
      <c r="H74" s="11">
        <f t="shared" si="15"/>
        <v>1.677</v>
      </c>
      <c r="I74" s="11">
        <v>0</v>
      </c>
      <c r="J74" s="4">
        <v>2.63</v>
      </c>
      <c r="K74" s="11">
        <f t="shared" si="18"/>
        <v>0.9529999999999998</v>
      </c>
      <c r="L74" s="24">
        <f t="shared" si="19"/>
        <v>0.9529999999999998</v>
      </c>
      <c r="M74" s="23" t="s">
        <v>212</v>
      </c>
      <c r="O74" s="102">
        <v>55</v>
      </c>
      <c r="P74" s="122" t="s">
        <v>106</v>
      </c>
      <c r="Q74" s="86" t="s">
        <v>20</v>
      </c>
      <c r="R74" s="144">
        <v>1.562</v>
      </c>
      <c r="S74" s="118">
        <f t="shared" si="16"/>
        <v>3.342</v>
      </c>
      <c r="T74" s="87">
        <v>0.103</v>
      </c>
      <c r="U74" s="87">
        <v>120</v>
      </c>
      <c r="V74" s="86">
        <f t="shared" si="17"/>
        <v>3.239</v>
      </c>
      <c r="W74" s="86">
        <v>0</v>
      </c>
      <c r="X74" s="87">
        <v>2.63</v>
      </c>
      <c r="Y74" s="134">
        <f t="shared" si="20"/>
        <v>-0.609</v>
      </c>
      <c r="Z74" s="139">
        <f t="shared" si="21"/>
        <v>-0.609</v>
      </c>
      <c r="AA74" s="87" t="s">
        <v>83</v>
      </c>
      <c r="AB74" s="145"/>
    </row>
    <row r="75" spans="1:28" s="48" customFormat="1" ht="11.25" customHeight="1">
      <c r="A75" s="50">
        <v>56</v>
      </c>
      <c r="B75" s="99" t="s">
        <v>107</v>
      </c>
      <c r="C75" s="11" t="s">
        <v>35</v>
      </c>
      <c r="D75" s="4">
        <v>2.19</v>
      </c>
      <c r="E75" s="4" t="s">
        <v>276</v>
      </c>
      <c r="F75" s="4">
        <v>0.68</v>
      </c>
      <c r="G75" s="11">
        <v>120</v>
      </c>
      <c r="H75" s="11">
        <f t="shared" si="15"/>
        <v>1.5099999999999998</v>
      </c>
      <c r="I75" s="11">
        <v>0</v>
      </c>
      <c r="J75" s="4">
        <v>4.2</v>
      </c>
      <c r="K75" s="11">
        <f t="shared" si="18"/>
        <v>2.6900000000000004</v>
      </c>
      <c r="L75" s="24">
        <f t="shared" si="19"/>
        <v>2.6900000000000004</v>
      </c>
      <c r="M75" s="23" t="s">
        <v>212</v>
      </c>
      <c r="O75" s="50">
        <v>56</v>
      </c>
      <c r="P75" s="10" t="s">
        <v>107</v>
      </c>
      <c r="Q75" s="11" t="s">
        <v>35</v>
      </c>
      <c r="R75" s="46">
        <v>0.6450000000000001</v>
      </c>
      <c r="S75" s="9">
        <f t="shared" si="16"/>
        <v>2.835</v>
      </c>
      <c r="T75" s="4">
        <v>0.68</v>
      </c>
      <c r="U75" s="11">
        <v>120</v>
      </c>
      <c r="V75" s="11">
        <f t="shared" si="17"/>
        <v>2.155</v>
      </c>
      <c r="W75" s="11">
        <v>0</v>
      </c>
      <c r="X75" s="4">
        <v>4.2</v>
      </c>
      <c r="Y75" s="68">
        <f t="shared" si="20"/>
        <v>2.0450000000000004</v>
      </c>
      <c r="Z75" s="69">
        <f t="shared" si="21"/>
        <v>2.0450000000000004</v>
      </c>
      <c r="AA75" s="4" t="s">
        <v>212</v>
      </c>
      <c r="AB75" s="145"/>
    </row>
    <row r="76" spans="1:28" s="48" customFormat="1" ht="11.25" customHeight="1">
      <c r="A76" s="50">
        <v>57</v>
      </c>
      <c r="B76" s="99" t="s">
        <v>108</v>
      </c>
      <c r="C76" s="11" t="s">
        <v>29</v>
      </c>
      <c r="D76" s="4">
        <v>32.63</v>
      </c>
      <c r="E76" s="4" t="s">
        <v>277</v>
      </c>
      <c r="F76" s="4"/>
      <c r="G76" s="4"/>
      <c r="H76" s="11">
        <f t="shared" si="15"/>
        <v>32.63</v>
      </c>
      <c r="I76" s="11">
        <v>0</v>
      </c>
      <c r="J76" s="11">
        <v>42</v>
      </c>
      <c r="K76" s="11">
        <f t="shared" si="18"/>
        <v>9.369999999999997</v>
      </c>
      <c r="L76" s="24">
        <f t="shared" si="19"/>
        <v>9.369999999999997</v>
      </c>
      <c r="M76" s="23" t="s">
        <v>212</v>
      </c>
      <c r="O76" s="50">
        <v>57</v>
      </c>
      <c r="P76" s="10" t="s">
        <v>160</v>
      </c>
      <c r="Q76" s="11" t="s">
        <v>29</v>
      </c>
      <c r="R76" s="46">
        <v>6.08881</v>
      </c>
      <c r="S76" s="9">
        <f t="shared" si="16"/>
        <v>38.718810000000005</v>
      </c>
      <c r="T76" s="4"/>
      <c r="U76" s="4"/>
      <c r="V76" s="9">
        <f t="shared" si="17"/>
        <v>38.718810000000005</v>
      </c>
      <c r="W76" s="11">
        <v>0</v>
      </c>
      <c r="X76" s="11">
        <v>42</v>
      </c>
      <c r="Y76" s="68">
        <f t="shared" si="20"/>
        <v>3.281189999999995</v>
      </c>
      <c r="Z76" s="69">
        <f t="shared" si="21"/>
        <v>3.281189999999995</v>
      </c>
      <c r="AA76" s="4" t="s">
        <v>212</v>
      </c>
      <c r="AB76" s="145"/>
    </row>
    <row r="77" spans="1:28" s="48" customFormat="1" ht="11.25" customHeight="1">
      <c r="A77" s="50">
        <v>58</v>
      </c>
      <c r="B77" s="99" t="s">
        <v>109</v>
      </c>
      <c r="C77" s="11" t="s">
        <v>26</v>
      </c>
      <c r="D77" s="4">
        <v>10.32</v>
      </c>
      <c r="E77" s="4" t="s">
        <v>278</v>
      </c>
      <c r="F77" s="4">
        <v>0.4</v>
      </c>
      <c r="G77" s="4">
        <v>120</v>
      </c>
      <c r="H77" s="11">
        <f t="shared" si="15"/>
        <v>9.92</v>
      </c>
      <c r="I77" s="11">
        <v>0</v>
      </c>
      <c r="J77" s="4">
        <v>26.25</v>
      </c>
      <c r="K77" s="11">
        <f t="shared" si="18"/>
        <v>16.33</v>
      </c>
      <c r="L77" s="24">
        <f t="shared" si="19"/>
        <v>16.33</v>
      </c>
      <c r="M77" s="23" t="s">
        <v>212</v>
      </c>
      <c r="O77" s="50">
        <v>58</v>
      </c>
      <c r="P77" s="10" t="s">
        <v>109</v>
      </c>
      <c r="Q77" s="11" t="s">
        <v>26</v>
      </c>
      <c r="R77" s="46">
        <v>1.0025000000000006</v>
      </c>
      <c r="S77" s="9">
        <f t="shared" si="16"/>
        <v>11.322500000000002</v>
      </c>
      <c r="T77" s="4">
        <v>0.4</v>
      </c>
      <c r="U77" s="4">
        <v>120</v>
      </c>
      <c r="V77" s="9">
        <f t="shared" si="17"/>
        <v>10.922500000000001</v>
      </c>
      <c r="W77" s="11">
        <v>0</v>
      </c>
      <c r="X77" s="4">
        <v>26.25</v>
      </c>
      <c r="Y77" s="68">
        <f t="shared" si="20"/>
        <v>15.327499999999999</v>
      </c>
      <c r="Z77" s="69">
        <f t="shared" si="21"/>
        <v>15.327499999999999</v>
      </c>
      <c r="AA77" s="4" t="s">
        <v>212</v>
      </c>
      <c r="AB77" s="145"/>
    </row>
    <row r="78" spans="1:28" s="48" customFormat="1" ht="11.25" customHeight="1">
      <c r="A78" s="50">
        <v>59</v>
      </c>
      <c r="B78" s="99" t="s">
        <v>110</v>
      </c>
      <c r="C78" s="11" t="s">
        <v>23</v>
      </c>
      <c r="D78" s="4">
        <v>3.512</v>
      </c>
      <c r="E78" s="4"/>
      <c r="F78" s="4">
        <v>0.54</v>
      </c>
      <c r="G78" s="4">
        <v>120</v>
      </c>
      <c r="H78" s="11">
        <f t="shared" si="15"/>
        <v>2.972</v>
      </c>
      <c r="I78" s="11">
        <v>0</v>
      </c>
      <c r="J78" s="4">
        <v>6.62</v>
      </c>
      <c r="K78" s="70">
        <f t="shared" si="18"/>
        <v>3.648</v>
      </c>
      <c r="L78" s="71">
        <f t="shared" si="19"/>
        <v>3.648</v>
      </c>
      <c r="M78" s="23" t="s">
        <v>212</v>
      </c>
      <c r="O78" s="50">
        <v>59</v>
      </c>
      <c r="P78" s="10" t="s">
        <v>110</v>
      </c>
      <c r="Q78" s="11" t="s">
        <v>23</v>
      </c>
      <c r="R78" s="46">
        <v>1.0035000000000003</v>
      </c>
      <c r="S78" s="9">
        <f t="shared" si="16"/>
        <v>4.5155</v>
      </c>
      <c r="T78" s="4">
        <v>0.54</v>
      </c>
      <c r="U78" s="4">
        <v>120</v>
      </c>
      <c r="V78" s="11">
        <f t="shared" si="17"/>
        <v>3.9755000000000003</v>
      </c>
      <c r="W78" s="11">
        <v>0</v>
      </c>
      <c r="X78" s="4">
        <v>6.62</v>
      </c>
      <c r="Y78" s="68">
        <f t="shared" si="20"/>
        <v>2.6445</v>
      </c>
      <c r="Z78" s="69">
        <f t="shared" si="21"/>
        <v>2.6445</v>
      </c>
      <c r="AA78" s="4" t="s">
        <v>212</v>
      </c>
      <c r="AB78" s="145"/>
    </row>
    <row r="79" spans="1:28" s="48" customFormat="1" ht="11.25" customHeight="1">
      <c r="A79" s="50">
        <v>60</v>
      </c>
      <c r="B79" s="99" t="s">
        <v>111</v>
      </c>
      <c r="C79" s="11" t="s">
        <v>30</v>
      </c>
      <c r="D79" s="72">
        <f>D80+D81</f>
        <v>7.938000000000001</v>
      </c>
      <c r="E79" s="72"/>
      <c r="F79" s="4"/>
      <c r="G79" s="4"/>
      <c r="H79" s="4">
        <f t="shared" si="15"/>
        <v>7.938000000000001</v>
      </c>
      <c r="I79" s="11">
        <v>0</v>
      </c>
      <c r="J79" s="4">
        <v>10.5</v>
      </c>
      <c r="K79" s="11">
        <f>J79-H79-I79</f>
        <v>2.5619999999999994</v>
      </c>
      <c r="L79" s="82">
        <f>MIN(K79:K81)</f>
        <v>2.5619999999999994</v>
      </c>
      <c r="M79" s="104" t="s">
        <v>212</v>
      </c>
      <c r="O79" s="195">
        <v>60</v>
      </c>
      <c r="P79" s="122" t="s">
        <v>111</v>
      </c>
      <c r="Q79" s="86" t="s">
        <v>30</v>
      </c>
      <c r="R79" s="144"/>
      <c r="S79" s="118">
        <f>S80+S81</f>
        <v>11.25815</v>
      </c>
      <c r="T79" s="87"/>
      <c r="U79" s="87"/>
      <c r="V79" s="118">
        <f t="shared" si="17"/>
        <v>11.25815</v>
      </c>
      <c r="W79" s="86">
        <v>0</v>
      </c>
      <c r="X79" s="87">
        <v>10.5</v>
      </c>
      <c r="Y79" s="118">
        <f>X79-V79-W79</f>
        <v>-0.7581500000000005</v>
      </c>
      <c r="Z79" s="198">
        <f>MIN(Y79:Y81)</f>
        <v>-0.7581500000000005</v>
      </c>
      <c r="AA79" s="168" t="s">
        <v>83</v>
      </c>
      <c r="AB79" s="145"/>
    </row>
    <row r="80" spans="1:27" s="48" customFormat="1" ht="11.25" customHeight="1">
      <c r="A80" s="51"/>
      <c r="B80" s="105" t="s">
        <v>38</v>
      </c>
      <c r="C80" s="11" t="s">
        <v>30</v>
      </c>
      <c r="D80" s="4">
        <v>2.72</v>
      </c>
      <c r="E80" s="4"/>
      <c r="F80" s="4"/>
      <c r="G80" s="4"/>
      <c r="H80" s="4">
        <f t="shared" si="15"/>
        <v>2.72</v>
      </c>
      <c r="I80" s="11">
        <v>0</v>
      </c>
      <c r="J80" s="4">
        <v>10.5</v>
      </c>
      <c r="K80" s="11">
        <f>J80-D80</f>
        <v>7.779999999999999</v>
      </c>
      <c r="L80" s="106"/>
      <c r="M80" s="107"/>
      <c r="N80" s="49"/>
      <c r="O80" s="202"/>
      <c r="P80" s="121" t="s">
        <v>38</v>
      </c>
      <c r="Q80" s="86" t="s">
        <v>30</v>
      </c>
      <c r="R80" s="144"/>
      <c r="S80" s="110">
        <f>D80+R110+R115+R141+R135/2+R118/2</f>
        <v>3.80255</v>
      </c>
      <c r="T80" s="87"/>
      <c r="U80" s="87"/>
      <c r="V80" s="118">
        <f t="shared" si="17"/>
        <v>3.80255</v>
      </c>
      <c r="W80" s="86">
        <v>0</v>
      </c>
      <c r="X80" s="87">
        <v>10.5</v>
      </c>
      <c r="Y80" s="118">
        <f>X80-S80</f>
        <v>6.69745</v>
      </c>
      <c r="Z80" s="166"/>
      <c r="AA80" s="169"/>
    </row>
    <row r="81" spans="1:27" s="48" customFormat="1" ht="11.25" customHeight="1">
      <c r="A81" s="52"/>
      <c r="B81" s="105" t="s">
        <v>39</v>
      </c>
      <c r="C81" s="11" t="s">
        <v>30</v>
      </c>
      <c r="D81" s="4">
        <v>5.218</v>
      </c>
      <c r="E81" s="4"/>
      <c r="F81" s="4">
        <v>0.78</v>
      </c>
      <c r="G81" s="4">
        <v>120</v>
      </c>
      <c r="H81" s="4">
        <f t="shared" si="15"/>
        <v>4.438</v>
      </c>
      <c r="I81" s="11">
        <v>0</v>
      </c>
      <c r="J81" s="4">
        <v>10.5</v>
      </c>
      <c r="K81" s="11">
        <f>J81-H81-I81</f>
        <v>6.062</v>
      </c>
      <c r="L81" s="24"/>
      <c r="M81" s="23"/>
      <c r="N81" s="49"/>
      <c r="O81" s="203"/>
      <c r="P81" s="121" t="s">
        <v>39</v>
      </c>
      <c r="Q81" s="86" t="s">
        <v>30</v>
      </c>
      <c r="R81" s="144">
        <v>2.2376</v>
      </c>
      <c r="S81" s="110">
        <f>R81+D81</f>
        <v>7.4556000000000004</v>
      </c>
      <c r="T81" s="87">
        <v>0.78</v>
      </c>
      <c r="U81" s="87">
        <v>120</v>
      </c>
      <c r="V81" s="86">
        <f t="shared" si="17"/>
        <v>6.6756</v>
      </c>
      <c r="W81" s="86">
        <v>0</v>
      </c>
      <c r="X81" s="87">
        <v>10.5</v>
      </c>
      <c r="Y81" s="86">
        <f>X81-V81-W81</f>
        <v>3.8244</v>
      </c>
      <c r="Z81" s="167"/>
      <c r="AA81" s="170"/>
    </row>
    <row r="82" spans="1:28" s="48" customFormat="1" ht="11.25" customHeight="1">
      <c r="A82" s="50">
        <v>61</v>
      </c>
      <c r="B82" s="99" t="s">
        <v>112</v>
      </c>
      <c r="C82" s="11" t="s">
        <v>19</v>
      </c>
      <c r="D82" s="4">
        <f>D83+D84</f>
        <v>2.7800000000000002</v>
      </c>
      <c r="E82" s="4"/>
      <c r="F82" s="7">
        <f>F83+F84</f>
        <v>0.17</v>
      </c>
      <c r="G82" s="4">
        <v>120</v>
      </c>
      <c r="H82" s="4">
        <f t="shared" si="15"/>
        <v>2.6100000000000003</v>
      </c>
      <c r="I82" s="11">
        <v>0</v>
      </c>
      <c r="J82" s="4">
        <v>10.5</v>
      </c>
      <c r="K82" s="11">
        <f>J82-H82-I82</f>
        <v>7.89</v>
      </c>
      <c r="L82" s="82">
        <f>MIN(K82:K84)</f>
        <v>7.89</v>
      </c>
      <c r="M82" s="104" t="s">
        <v>212</v>
      </c>
      <c r="O82" s="201">
        <v>61</v>
      </c>
      <c r="P82" s="10" t="s">
        <v>112</v>
      </c>
      <c r="Q82" s="11" t="s">
        <v>19</v>
      </c>
      <c r="R82" s="46"/>
      <c r="S82" s="9">
        <f>S83+S84</f>
        <v>3.3160000000000003</v>
      </c>
      <c r="T82" s="7">
        <f>T83+T84</f>
        <v>0.17</v>
      </c>
      <c r="U82" s="4">
        <v>120</v>
      </c>
      <c r="V82" s="9">
        <f t="shared" si="17"/>
        <v>3.1460000000000004</v>
      </c>
      <c r="W82" s="11">
        <v>0</v>
      </c>
      <c r="X82" s="4">
        <v>10.5</v>
      </c>
      <c r="Y82" s="9">
        <f>X82-V82-W82</f>
        <v>7.353999999999999</v>
      </c>
      <c r="Z82" s="180">
        <f>MIN(Y82:Y84)</f>
        <v>7.353999999999999</v>
      </c>
      <c r="AA82" s="192" t="s">
        <v>212</v>
      </c>
      <c r="AB82" s="145"/>
    </row>
    <row r="83" spans="1:27" s="48" customFormat="1" ht="11.25" customHeight="1">
      <c r="A83" s="51"/>
      <c r="B83" s="105" t="s">
        <v>38</v>
      </c>
      <c r="C83" s="11" t="s">
        <v>19</v>
      </c>
      <c r="D83" s="4">
        <v>1.732</v>
      </c>
      <c r="E83" s="4"/>
      <c r="F83" s="7"/>
      <c r="G83" s="4"/>
      <c r="H83" s="4">
        <f t="shared" si="15"/>
        <v>1.732</v>
      </c>
      <c r="I83" s="11">
        <v>0</v>
      </c>
      <c r="J83" s="4">
        <v>10.5</v>
      </c>
      <c r="K83" s="11">
        <f>J83-D83</f>
        <v>8.768</v>
      </c>
      <c r="L83" s="106"/>
      <c r="M83" s="107"/>
      <c r="N83" s="49"/>
      <c r="O83" s="202"/>
      <c r="P83" s="124" t="s">
        <v>38</v>
      </c>
      <c r="Q83" s="11" t="s">
        <v>19</v>
      </c>
      <c r="R83" s="46"/>
      <c r="S83" s="72">
        <f>D83+R114+R112+R128/2</f>
        <v>2.1510000000000002</v>
      </c>
      <c r="T83" s="7"/>
      <c r="U83" s="4"/>
      <c r="V83" s="9">
        <f t="shared" si="17"/>
        <v>2.1510000000000002</v>
      </c>
      <c r="W83" s="11">
        <v>0</v>
      </c>
      <c r="X83" s="4">
        <v>10.5</v>
      </c>
      <c r="Y83" s="9">
        <f>X83-S83</f>
        <v>8.349</v>
      </c>
      <c r="Z83" s="199"/>
      <c r="AA83" s="193"/>
    </row>
    <row r="84" spans="1:27" s="48" customFormat="1" ht="11.25" customHeight="1">
      <c r="A84" s="52"/>
      <c r="B84" s="105" t="s">
        <v>39</v>
      </c>
      <c r="C84" s="11" t="s">
        <v>19</v>
      </c>
      <c r="D84" s="4">
        <v>1.048</v>
      </c>
      <c r="E84" s="4"/>
      <c r="F84" s="7">
        <v>0.17</v>
      </c>
      <c r="G84" s="4">
        <v>120</v>
      </c>
      <c r="H84" s="4">
        <f t="shared" si="15"/>
        <v>0.878</v>
      </c>
      <c r="I84" s="11">
        <v>0</v>
      </c>
      <c r="J84" s="4">
        <v>10.5</v>
      </c>
      <c r="K84" s="11">
        <f>J84-H84-I84</f>
        <v>9.622</v>
      </c>
      <c r="L84" s="24"/>
      <c r="M84" s="23"/>
      <c r="N84" s="49"/>
      <c r="O84" s="203"/>
      <c r="P84" s="124" t="s">
        <v>39</v>
      </c>
      <c r="Q84" s="11" t="s">
        <v>19</v>
      </c>
      <c r="R84" s="46">
        <v>0.117</v>
      </c>
      <c r="S84" s="72">
        <f>R84+D84</f>
        <v>1.165</v>
      </c>
      <c r="T84" s="7">
        <v>0.17</v>
      </c>
      <c r="U84" s="4">
        <v>120</v>
      </c>
      <c r="V84" s="9">
        <f t="shared" si="17"/>
        <v>0.995</v>
      </c>
      <c r="W84" s="11">
        <v>0</v>
      </c>
      <c r="X84" s="4">
        <v>10.5</v>
      </c>
      <c r="Y84" s="9">
        <f>X84-V84-W84</f>
        <v>9.505</v>
      </c>
      <c r="Z84" s="200"/>
      <c r="AA84" s="194"/>
    </row>
    <row r="85" spans="1:28" s="48" customFormat="1" ht="11.25" customHeight="1">
      <c r="A85" s="50">
        <v>62</v>
      </c>
      <c r="B85" s="99" t="s">
        <v>113</v>
      </c>
      <c r="C85" s="11" t="s">
        <v>23</v>
      </c>
      <c r="D85" s="108">
        <v>0.62</v>
      </c>
      <c r="E85" s="4"/>
      <c r="F85" s="4">
        <v>0.03</v>
      </c>
      <c r="G85" s="4">
        <v>120</v>
      </c>
      <c r="H85" s="11">
        <f t="shared" si="15"/>
        <v>0.59</v>
      </c>
      <c r="I85" s="11">
        <v>0</v>
      </c>
      <c r="J85" s="4">
        <v>6.62</v>
      </c>
      <c r="K85" s="11">
        <f>J85-I85-H85</f>
        <v>6.03</v>
      </c>
      <c r="L85" s="24">
        <f>K85</f>
        <v>6.03</v>
      </c>
      <c r="M85" s="23" t="s">
        <v>212</v>
      </c>
      <c r="O85" s="50">
        <v>62</v>
      </c>
      <c r="P85" s="10" t="s">
        <v>113</v>
      </c>
      <c r="Q85" s="11" t="s">
        <v>23</v>
      </c>
      <c r="R85" s="46">
        <v>0.015</v>
      </c>
      <c r="S85" s="9">
        <f>R85+D85</f>
        <v>0.635</v>
      </c>
      <c r="T85" s="4">
        <v>0.03</v>
      </c>
      <c r="U85" s="4">
        <v>120</v>
      </c>
      <c r="V85" s="11">
        <f t="shared" si="17"/>
        <v>0.605</v>
      </c>
      <c r="W85" s="11">
        <v>0</v>
      </c>
      <c r="X85" s="4">
        <v>6.62</v>
      </c>
      <c r="Y85" s="68">
        <f>X85-W85-V85</f>
        <v>6.015000000000001</v>
      </c>
      <c r="Z85" s="69">
        <f>Y85</f>
        <v>6.015000000000001</v>
      </c>
      <c r="AA85" s="4" t="s">
        <v>212</v>
      </c>
      <c r="AB85" s="145"/>
    </row>
    <row r="86" spans="1:28" s="48" customFormat="1" ht="11.25" customHeight="1">
      <c r="A86" s="50">
        <v>63</v>
      </c>
      <c r="B86" s="99" t="s">
        <v>114</v>
      </c>
      <c r="C86" s="11" t="s">
        <v>24</v>
      </c>
      <c r="D86" s="4">
        <v>13.286</v>
      </c>
      <c r="E86" s="4"/>
      <c r="F86" s="4"/>
      <c r="G86" s="4"/>
      <c r="H86" s="11">
        <f t="shared" si="15"/>
        <v>13.286</v>
      </c>
      <c r="I86" s="11">
        <v>0</v>
      </c>
      <c r="J86" s="4">
        <v>16.8</v>
      </c>
      <c r="K86" s="11">
        <f>J86-I86-H86</f>
        <v>3.514000000000001</v>
      </c>
      <c r="L86" s="24">
        <f>K86</f>
        <v>3.514000000000001</v>
      </c>
      <c r="M86" s="23" t="s">
        <v>212</v>
      </c>
      <c r="O86" s="50">
        <v>63</v>
      </c>
      <c r="P86" s="10" t="s">
        <v>114</v>
      </c>
      <c r="Q86" s="11" t="s">
        <v>24</v>
      </c>
      <c r="R86" s="46">
        <v>0</v>
      </c>
      <c r="S86" s="9">
        <f>R86+D86</f>
        <v>13.286</v>
      </c>
      <c r="T86" s="4"/>
      <c r="U86" s="4"/>
      <c r="V86" s="11">
        <f t="shared" si="17"/>
        <v>13.286</v>
      </c>
      <c r="W86" s="11">
        <v>0</v>
      </c>
      <c r="X86" s="4">
        <v>16.8</v>
      </c>
      <c r="Y86" s="68">
        <f>X86-W86-V86</f>
        <v>3.514000000000001</v>
      </c>
      <c r="Z86" s="69">
        <f>Y86</f>
        <v>3.514000000000001</v>
      </c>
      <c r="AA86" s="4" t="s">
        <v>212</v>
      </c>
      <c r="AB86" s="145"/>
    </row>
    <row r="87" spans="1:34" s="47" customFormat="1" ht="11.25" customHeight="1">
      <c r="A87" s="102">
        <v>64</v>
      </c>
      <c r="B87" s="100" t="s">
        <v>115</v>
      </c>
      <c r="C87" s="86" t="s">
        <v>31</v>
      </c>
      <c r="D87" s="108">
        <v>8.82</v>
      </c>
      <c r="E87" s="4"/>
      <c r="F87" s="87"/>
      <c r="G87" s="87"/>
      <c r="H87" s="86">
        <f t="shared" si="15"/>
        <v>8.82</v>
      </c>
      <c r="I87" s="86">
        <v>0</v>
      </c>
      <c r="J87" s="87">
        <v>6.62</v>
      </c>
      <c r="K87" s="86">
        <f>J87-I87-H87</f>
        <v>-2.2</v>
      </c>
      <c r="L87" s="97">
        <f>K87</f>
        <v>-2.2</v>
      </c>
      <c r="M87" s="87" t="s">
        <v>83</v>
      </c>
      <c r="O87" s="102">
        <v>64</v>
      </c>
      <c r="P87" s="122" t="s">
        <v>115</v>
      </c>
      <c r="Q87" s="86" t="s">
        <v>31</v>
      </c>
      <c r="R87" s="46">
        <v>2.8539999999999996</v>
      </c>
      <c r="S87" s="118">
        <f>R87+D87</f>
        <v>11.674</v>
      </c>
      <c r="T87" s="87"/>
      <c r="U87" s="87"/>
      <c r="V87" s="86">
        <f t="shared" si="17"/>
        <v>11.674</v>
      </c>
      <c r="W87" s="86">
        <v>0</v>
      </c>
      <c r="X87" s="87">
        <v>6.62</v>
      </c>
      <c r="Y87" s="134">
        <f>X87-W87-V87</f>
        <v>-5.053999999999999</v>
      </c>
      <c r="Z87" s="123">
        <f>Y87</f>
        <v>-5.053999999999999</v>
      </c>
      <c r="AA87" s="87" t="s">
        <v>83</v>
      </c>
      <c r="AB87" s="145"/>
      <c r="AC87" s="48"/>
      <c r="AD87" s="48"/>
      <c r="AE87" s="48"/>
      <c r="AF87" s="48"/>
      <c r="AG87" s="48"/>
      <c r="AH87" s="48"/>
    </row>
    <row r="88" spans="1:28" s="48" customFormat="1" ht="11.25" customHeight="1">
      <c r="A88" s="50">
        <v>65</v>
      </c>
      <c r="B88" s="99" t="s">
        <v>116</v>
      </c>
      <c r="C88" s="11" t="s">
        <v>23</v>
      </c>
      <c r="D88" s="4">
        <f>D89+D90</f>
        <v>1.257</v>
      </c>
      <c r="E88" s="4"/>
      <c r="F88" s="4"/>
      <c r="G88" s="4"/>
      <c r="H88" s="4">
        <f t="shared" si="15"/>
        <v>1.257</v>
      </c>
      <c r="I88" s="11">
        <v>0</v>
      </c>
      <c r="J88" s="4">
        <v>6.62</v>
      </c>
      <c r="K88" s="11">
        <f>J88-H88-I88</f>
        <v>5.363</v>
      </c>
      <c r="L88" s="82">
        <f>MIN(K88:K90)</f>
        <v>5.363</v>
      </c>
      <c r="M88" s="104" t="s">
        <v>212</v>
      </c>
      <c r="O88" s="201">
        <v>65</v>
      </c>
      <c r="P88" s="10" t="s">
        <v>116</v>
      </c>
      <c r="Q88" s="11" t="s">
        <v>23</v>
      </c>
      <c r="R88" s="46"/>
      <c r="S88" s="9">
        <f>S89+S90</f>
        <v>1.3115</v>
      </c>
      <c r="T88" s="4"/>
      <c r="U88" s="4"/>
      <c r="V88" s="11">
        <f t="shared" si="17"/>
        <v>1.3115</v>
      </c>
      <c r="W88" s="11">
        <v>0</v>
      </c>
      <c r="X88" s="4">
        <v>6.62</v>
      </c>
      <c r="Y88" s="9">
        <f>X88-V88-W88</f>
        <v>5.3085</v>
      </c>
      <c r="Z88" s="180">
        <f>MIN(Y88:Y90)</f>
        <v>5.3085</v>
      </c>
      <c r="AA88" s="192" t="s">
        <v>212</v>
      </c>
      <c r="AB88" s="145"/>
    </row>
    <row r="89" spans="1:27" s="48" customFormat="1" ht="11.25" customHeight="1">
      <c r="A89" s="51"/>
      <c r="B89" s="105" t="s">
        <v>38</v>
      </c>
      <c r="C89" s="11" t="s">
        <v>23</v>
      </c>
      <c r="D89" s="4">
        <v>0.313</v>
      </c>
      <c r="E89" s="4"/>
      <c r="F89" s="4"/>
      <c r="G89" s="4"/>
      <c r="H89" s="4">
        <f t="shared" si="15"/>
        <v>0.313</v>
      </c>
      <c r="I89" s="11">
        <v>0</v>
      </c>
      <c r="J89" s="4">
        <v>6.62</v>
      </c>
      <c r="K89" s="11">
        <f>J89-D89</f>
        <v>6.307</v>
      </c>
      <c r="L89" s="106"/>
      <c r="M89" s="107"/>
      <c r="N89" s="49"/>
      <c r="O89" s="202"/>
      <c r="P89" s="124" t="s">
        <v>38</v>
      </c>
      <c r="Q89" s="11" t="s">
        <v>23</v>
      </c>
      <c r="R89" s="46"/>
      <c r="S89" s="72">
        <f>D89+R174/2</f>
        <v>0.3255</v>
      </c>
      <c r="T89" s="4"/>
      <c r="U89" s="4"/>
      <c r="V89" s="11">
        <f t="shared" si="17"/>
        <v>0.3255</v>
      </c>
      <c r="W89" s="11">
        <v>0</v>
      </c>
      <c r="X89" s="4">
        <v>6.62</v>
      </c>
      <c r="Y89" s="11">
        <f>X89-S89</f>
        <v>6.2945</v>
      </c>
      <c r="Z89" s="199"/>
      <c r="AA89" s="193"/>
    </row>
    <row r="90" spans="1:27" s="48" customFormat="1" ht="11.25" customHeight="1">
      <c r="A90" s="52"/>
      <c r="B90" s="105" t="s">
        <v>39</v>
      </c>
      <c r="C90" s="11" t="s">
        <v>23</v>
      </c>
      <c r="D90" s="4">
        <v>0.944</v>
      </c>
      <c r="E90" s="4"/>
      <c r="F90" s="4"/>
      <c r="G90" s="4"/>
      <c r="H90" s="4">
        <f t="shared" si="15"/>
        <v>0.944</v>
      </c>
      <c r="I90" s="11">
        <v>0</v>
      </c>
      <c r="J90" s="4">
        <v>6.62</v>
      </c>
      <c r="K90" s="11">
        <f>J90-H90-I90</f>
        <v>5.676</v>
      </c>
      <c r="L90" s="24"/>
      <c r="M90" s="23"/>
      <c r="N90" s="49"/>
      <c r="O90" s="203"/>
      <c r="P90" s="124" t="s">
        <v>39</v>
      </c>
      <c r="Q90" s="11" t="s">
        <v>23</v>
      </c>
      <c r="R90" s="46">
        <v>0.041999999999999996</v>
      </c>
      <c r="S90" s="72">
        <f>R90+D90</f>
        <v>0.986</v>
      </c>
      <c r="T90" s="4"/>
      <c r="U90" s="4"/>
      <c r="V90" s="11">
        <f t="shared" si="17"/>
        <v>0.986</v>
      </c>
      <c r="W90" s="11">
        <v>0</v>
      </c>
      <c r="X90" s="4">
        <v>6.62</v>
      </c>
      <c r="Y90" s="11">
        <f>X90-V90-W90</f>
        <v>5.634</v>
      </c>
      <c r="Z90" s="200"/>
      <c r="AA90" s="194"/>
    </row>
    <row r="91" spans="1:34" s="47" customFormat="1" ht="11.25" customHeight="1">
      <c r="A91" s="102">
        <v>66</v>
      </c>
      <c r="B91" s="100" t="s">
        <v>117</v>
      </c>
      <c r="C91" s="86" t="s">
        <v>23</v>
      </c>
      <c r="D91" s="87">
        <f>D92+D93</f>
        <v>11.107</v>
      </c>
      <c r="E91" s="87"/>
      <c r="F91" s="87">
        <v>0.45</v>
      </c>
      <c r="G91" s="87">
        <v>120</v>
      </c>
      <c r="H91" s="87">
        <f t="shared" si="15"/>
        <v>10.657</v>
      </c>
      <c r="I91" s="86">
        <v>0</v>
      </c>
      <c r="J91" s="87">
        <v>6.62</v>
      </c>
      <c r="K91" s="86">
        <f>J91-H91-I91</f>
        <v>-4.037</v>
      </c>
      <c r="L91" s="92">
        <f>MIN(K91:K93)</f>
        <v>-4.037</v>
      </c>
      <c r="M91" s="93" t="s">
        <v>83</v>
      </c>
      <c r="O91" s="195">
        <v>66</v>
      </c>
      <c r="P91" s="122" t="s">
        <v>117</v>
      </c>
      <c r="Q91" s="86" t="s">
        <v>23</v>
      </c>
      <c r="R91" s="144"/>
      <c r="S91" s="118">
        <f>S92+S93</f>
        <v>25.990240000000007</v>
      </c>
      <c r="T91" s="87">
        <f>T92+T93</f>
        <v>0.45</v>
      </c>
      <c r="U91" s="87">
        <v>120</v>
      </c>
      <c r="V91" s="118">
        <f t="shared" si="17"/>
        <v>25.540240000000008</v>
      </c>
      <c r="W91" s="86">
        <v>0</v>
      </c>
      <c r="X91" s="87">
        <v>6.62</v>
      </c>
      <c r="Y91" s="118">
        <f>X91-V91-W91</f>
        <v>-18.920240000000007</v>
      </c>
      <c r="Z91" s="198">
        <f>MIN(Y91:Y93)</f>
        <v>-18.920240000000007</v>
      </c>
      <c r="AA91" s="168" t="s">
        <v>83</v>
      </c>
      <c r="AB91" s="145"/>
      <c r="AC91" s="48"/>
      <c r="AD91" s="48"/>
      <c r="AE91" s="48"/>
      <c r="AF91" s="48"/>
      <c r="AG91" s="48"/>
      <c r="AH91" s="48"/>
    </row>
    <row r="92" spans="1:34" s="47" customFormat="1" ht="16.5" customHeight="1">
      <c r="A92" s="131"/>
      <c r="B92" s="94" t="s">
        <v>38</v>
      </c>
      <c r="C92" s="86" t="s">
        <v>23</v>
      </c>
      <c r="D92" s="87">
        <v>8.33</v>
      </c>
      <c r="E92" s="87"/>
      <c r="F92" s="87"/>
      <c r="G92" s="87"/>
      <c r="H92" s="87">
        <f t="shared" si="15"/>
        <v>8.33</v>
      </c>
      <c r="I92" s="86">
        <v>0</v>
      </c>
      <c r="J92" s="87">
        <v>6.62</v>
      </c>
      <c r="K92" s="86">
        <f>J92-D92</f>
        <v>-1.71</v>
      </c>
      <c r="L92" s="95"/>
      <c r="M92" s="96"/>
      <c r="N92" s="58"/>
      <c r="O92" s="196"/>
      <c r="P92" s="121" t="s">
        <v>38</v>
      </c>
      <c r="Q92" s="86" t="s">
        <v>23</v>
      </c>
      <c r="R92" s="144"/>
      <c r="S92" s="110">
        <f>D92+R139+R131/2+R125+R127/2+R132</f>
        <v>12.446739999999998</v>
      </c>
      <c r="T92" s="87"/>
      <c r="U92" s="87"/>
      <c r="V92" s="118">
        <f t="shared" si="17"/>
        <v>12.446739999999998</v>
      </c>
      <c r="W92" s="86">
        <v>0</v>
      </c>
      <c r="X92" s="87">
        <v>6.62</v>
      </c>
      <c r="Y92" s="118">
        <f>X92-S92</f>
        <v>-5.826739999999998</v>
      </c>
      <c r="Z92" s="199"/>
      <c r="AA92" s="169"/>
      <c r="AB92" s="48"/>
      <c r="AC92" s="48"/>
      <c r="AD92" s="48"/>
      <c r="AE92" s="48"/>
      <c r="AF92" s="48"/>
      <c r="AG92" s="48"/>
      <c r="AH92" s="48"/>
    </row>
    <row r="93" spans="1:34" s="47" customFormat="1" ht="19.5" customHeight="1">
      <c r="A93" s="126"/>
      <c r="B93" s="94" t="s">
        <v>39</v>
      </c>
      <c r="C93" s="86" t="s">
        <v>23</v>
      </c>
      <c r="D93" s="87">
        <v>2.777</v>
      </c>
      <c r="E93" s="87"/>
      <c r="F93" s="87">
        <v>0.45</v>
      </c>
      <c r="G93" s="87">
        <v>120</v>
      </c>
      <c r="H93" s="87">
        <f t="shared" si="15"/>
        <v>2.327</v>
      </c>
      <c r="I93" s="86">
        <v>0</v>
      </c>
      <c r="J93" s="87">
        <v>6.62</v>
      </c>
      <c r="K93" s="86">
        <f>J93-H93-I93</f>
        <v>4.293</v>
      </c>
      <c r="L93" s="97"/>
      <c r="M93" s="98"/>
      <c r="N93" s="58"/>
      <c r="O93" s="197"/>
      <c r="P93" s="121" t="s">
        <v>39</v>
      </c>
      <c r="Q93" s="86" t="s">
        <v>23</v>
      </c>
      <c r="R93" s="144">
        <v>10.766500000000008</v>
      </c>
      <c r="S93" s="110">
        <f>R93+D93</f>
        <v>13.543500000000009</v>
      </c>
      <c r="T93" s="87">
        <v>0.45</v>
      </c>
      <c r="U93" s="87">
        <v>120</v>
      </c>
      <c r="V93" s="86">
        <f t="shared" si="17"/>
        <v>13.09350000000001</v>
      </c>
      <c r="W93" s="86">
        <v>0</v>
      </c>
      <c r="X93" s="87">
        <v>6.62</v>
      </c>
      <c r="Y93" s="86">
        <f>X93-V93-W93</f>
        <v>-6.473500000000009</v>
      </c>
      <c r="Z93" s="200"/>
      <c r="AA93" s="170"/>
      <c r="AB93" s="48"/>
      <c r="AC93" s="48"/>
      <c r="AD93" s="48"/>
      <c r="AE93" s="48"/>
      <c r="AF93" s="48"/>
      <c r="AG93" s="48"/>
      <c r="AH93" s="48"/>
    </row>
    <row r="94" spans="1:34" s="47" customFormat="1" ht="11.25" customHeight="1">
      <c r="A94" s="102">
        <v>67</v>
      </c>
      <c r="B94" s="100" t="s">
        <v>118</v>
      </c>
      <c r="C94" s="86" t="s">
        <v>26</v>
      </c>
      <c r="D94" s="110">
        <f>D95+D96</f>
        <v>26.546</v>
      </c>
      <c r="E94" s="110"/>
      <c r="F94" s="87"/>
      <c r="G94" s="87"/>
      <c r="H94" s="87">
        <f t="shared" si="15"/>
        <v>26.546</v>
      </c>
      <c r="I94" s="86">
        <v>0</v>
      </c>
      <c r="J94" s="87">
        <v>26.25</v>
      </c>
      <c r="K94" s="86">
        <f>J94-H94-I94</f>
        <v>-0.2959999999999994</v>
      </c>
      <c r="L94" s="92">
        <f>MIN(K94:K96)</f>
        <v>-0.2959999999999994</v>
      </c>
      <c r="M94" s="93" t="s">
        <v>83</v>
      </c>
      <c r="O94" s="195">
        <v>67</v>
      </c>
      <c r="P94" s="122" t="s">
        <v>118</v>
      </c>
      <c r="Q94" s="86" t="s">
        <v>26</v>
      </c>
      <c r="R94" s="144"/>
      <c r="S94" s="118">
        <f>S95+S96</f>
        <v>38.42199999999999</v>
      </c>
      <c r="T94" s="87"/>
      <c r="U94" s="87"/>
      <c r="V94" s="118">
        <f t="shared" si="17"/>
        <v>38.42199999999999</v>
      </c>
      <c r="W94" s="86">
        <v>0</v>
      </c>
      <c r="X94" s="87">
        <v>26.25</v>
      </c>
      <c r="Y94" s="118">
        <f>X94-V94-W94</f>
        <v>-12.17199999999999</v>
      </c>
      <c r="Z94" s="198">
        <f>MIN(Y94:Y96)</f>
        <v>-12.17199999999999</v>
      </c>
      <c r="AA94" s="168" t="s">
        <v>83</v>
      </c>
      <c r="AB94" s="145"/>
      <c r="AC94" s="48"/>
      <c r="AD94" s="48"/>
      <c r="AE94" s="48"/>
      <c r="AF94" s="48"/>
      <c r="AG94" s="48"/>
      <c r="AH94" s="48"/>
    </row>
    <row r="95" spans="1:34" s="47" customFormat="1" ht="11.25" customHeight="1">
      <c r="A95" s="131"/>
      <c r="B95" s="94" t="s">
        <v>38</v>
      </c>
      <c r="C95" s="86" t="s">
        <v>26</v>
      </c>
      <c r="D95" s="87">
        <v>11.941</v>
      </c>
      <c r="E95" s="87"/>
      <c r="F95" s="87"/>
      <c r="G95" s="87"/>
      <c r="H95" s="87">
        <f t="shared" si="15"/>
        <v>11.941</v>
      </c>
      <c r="I95" s="86">
        <v>0</v>
      </c>
      <c r="J95" s="87">
        <v>26.25</v>
      </c>
      <c r="K95" s="86">
        <f>J95-D95</f>
        <v>14.309</v>
      </c>
      <c r="L95" s="95"/>
      <c r="M95" s="96"/>
      <c r="N95" s="58"/>
      <c r="O95" s="196"/>
      <c r="P95" s="121" t="s">
        <v>38</v>
      </c>
      <c r="Q95" s="86" t="s">
        <v>26</v>
      </c>
      <c r="R95" s="144"/>
      <c r="S95" s="110">
        <f>D95+R123+R121+R136+R111+R116+R127/2</f>
        <v>22.96999999999999</v>
      </c>
      <c r="T95" s="87"/>
      <c r="U95" s="87"/>
      <c r="V95" s="118">
        <f t="shared" si="17"/>
        <v>22.96999999999999</v>
      </c>
      <c r="W95" s="86">
        <v>0</v>
      </c>
      <c r="X95" s="87">
        <v>26.25</v>
      </c>
      <c r="Y95" s="118">
        <f>X95-S95</f>
        <v>3.2800000000000082</v>
      </c>
      <c r="Z95" s="199"/>
      <c r="AA95" s="169"/>
      <c r="AB95" s="48"/>
      <c r="AC95" s="48"/>
      <c r="AD95" s="48"/>
      <c r="AE95" s="48"/>
      <c r="AF95" s="48"/>
      <c r="AG95" s="48"/>
      <c r="AH95" s="48"/>
    </row>
    <row r="96" spans="1:34" s="47" customFormat="1" ht="11.25" customHeight="1">
      <c r="A96" s="126"/>
      <c r="B96" s="94" t="s">
        <v>39</v>
      </c>
      <c r="C96" s="86" t="s">
        <v>26</v>
      </c>
      <c r="D96" s="87">
        <v>14.605</v>
      </c>
      <c r="E96" s="87"/>
      <c r="F96" s="87"/>
      <c r="G96" s="87"/>
      <c r="H96" s="87">
        <f t="shared" si="15"/>
        <v>14.605</v>
      </c>
      <c r="I96" s="86">
        <v>0</v>
      </c>
      <c r="J96" s="87">
        <v>26.25</v>
      </c>
      <c r="K96" s="86">
        <f>J96-H96-I96</f>
        <v>11.645</v>
      </c>
      <c r="L96" s="97"/>
      <c r="M96" s="98"/>
      <c r="N96" s="58"/>
      <c r="O96" s="197"/>
      <c r="P96" s="121" t="s">
        <v>39</v>
      </c>
      <c r="Q96" s="86" t="s">
        <v>26</v>
      </c>
      <c r="R96" s="144">
        <v>0.8470000000000001</v>
      </c>
      <c r="S96" s="110">
        <f>R96+D96</f>
        <v>15.452</v>
      </c>
      <c r="T96" s="87"/>
      <c r="U96" s="87"/>
      <c r="V96" s="86">
        <f t="shared" si="17"/>
        <v>15.452</v>
      </c>
      <c r="W96" s="86">
        <v>0</v>
      </c>
      <c r="X96" s="87">
        <v>26.25</v>
      </c>
      <c r="Y96" s="86">
        <f>X96-V96-W96</f>
        <v>10.798</v>
      </c>
      <c r="Z96" s="200"/>
      <c r="AA96" s="170"/>
      <c r="AB96" s="48"/>
      <c r="AC96" s="48"/>
      <c r="AD96" s="48"/>
      <c r="AE96" s="48"/>
      <c r="AF96" s="48"/>
      <c r="AG96" s="48"/>
      <c r="AH96" s="48"/>
    </row>
    <row r="97" spans="1:28" s="48" customFormat="1" ht="11.25" customHeight="1">
      <c r="A97" s="50">
        <v>68</v>
      </c>
      <c r="B97" s="99" t="s">
        <v>119</v>
      </c>
      <c r="C97" s="11" t="s">
        <v>20</v>
      </c>
      <c r="D97" s="4">
        <v>1.778</v>
      </c>
      <c r="E97" s="4"/>
      <c r="F97" s="4">
        <v>0.33</v>
      </c>
      <c r="G97" s="4">
        <v>120</v>
      </c>
      <c r="H97" s="11">
        <f t="shared" si="15"/>
        <v>1.448</v>
      </c>
      <c r="I97" s="11">
        <v>0</v>
      </c>
      <c r="J97" s="4">
        <v>2.63</v>
      </c>
      <c r="K97" s="11">
        <f>J97-I97-H97</f>
        <v>1.182</v>
      </c>
      <c r="L97" s="24">
        <f>K97</f>
        <v>1.182</v>
      </c>
      <c r="M97" s="23" t="s">
        <v>212</v>
      </c>
      <c r="O97" s="50">
        <v>68</v>
      </c>
      <c r="P97" s="10" t="s">
        <v>119</v>
      </c>
      <c r="Q97" s="11" t="s">
        <v>20</v>
      </c>
      <c r="R97" s="46">
        <v>0.6885000000000004</v>
      </c>
      <c r="S97" s="9">
        <f>R97+D97</f>
        <v>2.4665000000000004</v>
      </c>
      <c r="T97" s="4">
        <v>0.33</v>
      </c>
      <c r="U97" s="4">
        <v>120</v>
      </c>
      <c r="V97" s="11">
        <f t="shared" si="17"/>
        <v>2.1365000000000003</v>
      </c>
      <c r="W97" s="11">
        <v>0</v>
      </c>
      <c r="X97" s="4">
        <v>2.63</v>
      </c>
      <c r="Y97" s="68">
        <f>X97-W97-V97</f>
        <v>0.4934999999999996</v>
      </c>
      <c r="Z97" s="69">
        <f>Y97</f>
        <v>0.4934999999999996</v>
      </c>
      <c r="AA97" s="4" t="s">
        <v>212</v>
      </c>
      <c r="AB97" s="145"/>
    </row>
    <row r="98" spans="1:34" s="47" customFormat="1" ht="11.25" customHeight="1">
      <c r="A98" s="102">
        <v>69</v>
      </c>
      <c r="B98" s="100" t="s">
        <v>120</v>
      </c>
      <c r="C98" s="86" t="s">
        <v>40</v>
      </c>
      <c r="D98" s="110">
        <f>D99+D100</f>
        <v>21.343</v>
      </c>
      <c r="E98" s="110"/>
      <c r="F98" s="87"/>
      <c r="G98" s="87"/>
      <c r="H98" s="87">
        <f t="shared" si="15"/>
        <v>21.343</v>
      </c>
      <c r="I98" s="86">
        <v>0</v>
      </c>
      <c r="J98" s="87">
        <v>21</v>
      </c>
      <c r="K98" s="86">
        <f>J98-H98-I98</f>
        <v>-0.34299999999999997</v>
      </c>
      <c r="L98" s="92">
        <f>MIN(K98:K100)</f>
        <v>-0.34299999999999997</v>
      </c>
      <c r="M98" s="93" t="s">
        <v>83</v>
      </c>
      <c r="O98" s="195">
        <v>69</v>
      </c>
      <c r="P98" s="122" t="s">
        <v>120</v>
      </c>
      <c r="Q98" s="86" t="s">
        <v>40</v>
      </c>
      <c r="R98" s="144"/>
      <c r="S98" s="118">
        <f>S99+S100</f>
        <v>24.852899999999998</v>
      </c>
      <c r="T98" s="87"/>
      <c r="U98" s="87"/>
      <c r="V98" s="118">
        <f t="shared" si="17"/>
        <v>24.852899999999998</v>
      </c>
      <c r="W98" s="86">
        <v>0</v>
      </c>
      <c r="X98" s="87">
        <v>21</v>
      </c>
      <c r="Y98" s="118">
        <f>X98-V98-W98</f>
        <v>-3.852899999999998</v>
      </c>
      <c r="Z98" s="198">
        <f>MIN(Y98:Y100)</f>
        <v>-3.852899999999998</v>
      </c>
      <c r="AA98" s="168" t="s">
        <v>83</v>
      </c>
      <c r="AB98" s="145"/>
      <c r="AC98" s="48"/>
      <c r="AD98" s="48"/>
      <c r="AE98" s="48"/>
      <c r="AF98" s="48"/>
      <c r="AG98" s="48"/>
      <c r="AH98" s="48"/>
    </row>
    <row r="99" spans="1:34" s="47" customFormat="1" ht="11.25" customHeight="1">
      <c r="A99" s="131"/>
      <c r="B99" s="94" t="s">
        <v>38</v>
      </c>
      <c r="C99" s="86" t="s">
        <v>40</v>
      </c>
      <c r="D99" s="87">
        <v>1.894</v>
      </c>
      <c r="E99" s="87"/>
      <c r="F99" s="87"/>
      <c r="G99" s="87"/>
      <c r="H99" s="87">
        <f t="shared" si="15"/>
        <v>1.894</v>
      </c>
      <c r="I99" s="86">
        <v>0</v>
      </c>
      <c r="J99" s="87">
        <v>21</v>
      </c>
      <c r="K99" s="86">
        <f>J99-D99</f>
        <v>19.106</v>
      </c>
      <c r="L99" s="95"/>
      <c r="M99" s="96"/>
      <c r="N99" s="58"/>
      <c r="O99" s="196"/>
      <c r="P99" s="121" t="s">
        <v>38</v>
      </c>
      <c r="Q99" s="86" t="s">
        <v>40</v>
      </c>
      <c r="R99" s="144"/>
      <c r="S99" s="110">
        <f>D99+R126+R138+R134/2</f>
        <v>2.577</v>
      </c>
      <c r="T99" s="87"/>
      <c r="U99" s="87"/>
      <c r="V99" s="118">
        <f t="shared" si="17"/>
        <v>2.577</v>
      </c>
      <c r="W99" s="86">
        <v>0</v>
      </c>
      <c r="X99" s="87">
        <v>21</v>
      </c>
      <c r="Y99" s="118">
        <f>X99-S99</f>
        <v>18.423000000000002</v>
      </c>
      <c r="Z99" s="199"/>
      <c r="AA99" s="169"/>
      <c r="AB99" s="48"/>
      <c r="AC99" s="48"/>
      <c r="AD99" s="48"/>
      <c r="AE99" s="48"/>
      <c r="AF99" s="48"/>
      <c r="AG99" s="48"/>
      <c r="AH99" s="48"/>
    </row>
    <row r="100" spans="1:34" s="47" customFormat="1" ht="11.25" customHeight="1">
      <c r="A100" s="126"/>
      <c r="B100" s="94" t="s">
        <v>39</v>
      </c>
      <c r="C100" s="86" t="s">
        <v>40</v>
      </c>
      <c r="D100" s="87">
        <v>19.449</v>
      </c>
      <c r="E100" s="87"/>
      <c r="F100" s="87"/>
      <c r="G100" s="87"/>
      <c r="H100" s="87">
        <f t="shared" si="15"/>
        <v>19.449</v>
      </c>
      <c r="I100" s="86">
        <v>0</v>
      </c>
      <c r="J100" s="87">
        <v>21</v>
      </c>
      <c r="K100" s="86">
        <f>J100-H100-I100</f>
        <v>1.5509999999999984</v>
      </c>
      <c r="L100" s="97"/>
      <c r="M100" s="98"/>
      <c r="N100" s="58"/>
      <c r="O100" s="197"/>
      <c r="P100" s="121" t="s">
        <v>39</v>
      </c>
      <c r="Q100" s="86" t="s">
        <v>40</v>
      </c>
      <c r="R100" s="144">
        <v>2.8269</v>
      </c>
      <c r="S100" s="110">
        <f>R100+D100</f>
        <v>22.2759</v>
      </c>
      <c r="T100" s="87"/>
      <c r="U100" s="87"/>
      <c r="V100" s="118">
        <f t="shared" si="17"/>
        <v>22.2759</v>
      </c>
      <c r="W100" s="86">
        <v>0</v>
      </c>
      <c r="X100" s="87">
        <v>21</v>
      </c>
      <c r="Y100" s="118">
        <f>X100-V100-W100</f>
        <v>-1.2759</v>
      </c>
      <c r="Z100" s="200"/>
      <c r="AA100" s="170"/>
      <c r="AB100" s="48"/>
      <c r="AC100" s="48"/>
      <c r="AD100" s="48"/>
      <c r="AE100" s="48"/>
      <c r="AF100" s="48"/>
      <c r="AG100" s="48"/>
      <c r="AH100" s="48"/>
    </row>
    <row r="101" spans="1:34" s="47" customFormat="1" ht="11.25" customHeight="1">
      <c r="A101" s="102">
        <v>70</v>
      </c>
      <c r="B101" s="100" t="s">
        <v>121</v>
      </c>
      <c r="C101" s="86" t="s">
        <v>23</v>
      </c>
      <c r="D101" s="111">
        <f>D102+D103</f>
        <v>8.359</v>
      </c>
      <c r="E101" s="111"/>
      <c r="F101" s="87"/>
      <c r="G101" s="87"/>
      <c r="H101" s="87">
        <f t="shared" si="15"/>
        <v>8.359</v>
      </c>
      <c r="I101" s="86">
        <v>0</v>
      </c>
      <c r="J101" s="87">
        <v>6.62</v>
      </c>
      <c r="K101" s="86">
        <f>J101-H101-I101</f>
        <v>-1.7389999999999999</v>
      </c>
      <c r="L101" s="92">
        <f>MIN(K101:K103)</f>
        <v>-1.7389999999999999</v>
      </c>
      <c r="M101" s="93" t="s">
        <v>83</v>
      </c>
      <c r="O101" s="195">
        <v>70</v>
      </c>
      <c r="P101" s="122" t="s">
        <v>121</v>
      </c>
      <c r="Q101" s="86" t="s">
        <v>23</v>
      </c>
      <c r="R101" s="144"/>
      <c r="S101" s="118">
        <f>S102+S103</f>
        <v>14.283249999999999</v>
      </c>
      <c r="T101" s="87"/>
      <c r="U101" s="87"/>
      <c r="V101" s="118">
        <f t="shared" si="17"/>
        <v>14.283249999999999</v>
      </c>
      <c r="W101" s="86">
        <v>0</v>
      </c>
      <c r="X101" s="87">
        <v>6.62</v>
      </c>
      <c r="Y101" s="118">
        <f>X101-V101-W101</f>
        <v>-7.663249999999999</v>
      </c>
      <c r="Z101" s="198">
        <f>MIN(Y101:Y103)</f>
        <v>-7.663249999999999</v>
      </c>
      <c r="AA101" s="168" t="s">
        <v>83</v>
      </c>
      <c r="AB101" s="145"/>
      <c r="AC101" s="48"/>
      <c r="AD101" s="48"/>
      <c r="AE101" s="48"/>
      <c r="AF101" s="48"/>
      <c r="AG101" s="48"/>
      <c r="AH101" s="48"/>
    </row>
    <row r="102" spans="1:34" s="47" customFormat="1" ht="11.25" customHeight="1">
      <c r="A102" s="131"/>
      <c r="B102" s="94" t="s">
        <v>38</v>
      </c>
      <c r="C102" s="86" t="s">
        <v>23</v>
      </c>
      <c r="D102" s="87">
        <v>4.041</v>
      </c>
      <c r="E102" s="87"/>
      <c r="F102" s="87"/>
      <c r="G102" s="87"/>
      <c r="H102" s="87">
        <f t="shared" si="15"/>
        <v>4.041</v>
      </c>
      <c r="I102" s="86">
        <v>0</v>
      </c>
      <c r="J102" s="87">
        <v>6.62</v>
      </c>
      <c r="K102" s="86">
        <f>J102-D102</f>
        <v>2.5789999999999997</v>
      </c>
      <c r="L102" s="95"/>
      <c r="M102" s="96"/>
      <c r="N102" s="58"/>
      <c r="O102" s="196"/>
      <c r="P102" s="121" t="s">
        <v>38</v>
      </c>
      <c r="Q102" s="86" t="s">
        <v>23</v>
      </c>
      <c r="R102" s="144"/>
      <c r="S102" s="110">
        <f>D102+R137+R129/2+R69/2+R16</f>
        <v>7.040749999999998</v>
      </c>
      <c r="T102" s="87"/>
      <c r="U102" s="87"/>
      <c r="V102" s="118">
        <f t="shared" si="17"/>
        <v>7.040749999999998</v>
      </c>
      <c r="W102" s="86">
        <v>0</v>
      </c>
      <c r="X102" s="87">
        <v>6.62</v>
      </c>
      <c r="Y102" s="118">
        <f>X102-S102</f>
        <v>-0.4207499999999982</v>
      </c>
      <c r="Z102" s="199"/>
      <c r="AA102" s="169"/>
      <c r="AB102" s="48"/>
      <c r="AC102" s="48"/>
      <c r="AD102" s="48"/>
      <c r="AE102" s="48"/>
      <c r="AF102" s="48"/>
      <c r="AG102" s="48"/>
      <c r="AH102" s="48"/>
    </row>
    <row r="103" spans="1:34" s="47" customFormat="1" ht="11.25" customHeight="1">
      <c r="A103" s="126"/>
      <c r="B103" s="94" t="s">
        <v>39</v>
      </c>
      <c r="C103" s="86" t="s">
        <v>23</v>
      </c>
      <c r="D103" s="87">
        <v>4.318</v>
      </c>
      <c r="E103" s="87"/>
      <c r="F103" s="87">
        <v>0.69</v>
      </c>
      <c r="G103" s="87">
        <v>120</v>
      </c>
      <c r="H103" s="87">
        <f t="shared" si="15"/>
        <v>3.6279999999999997</v>
      </c>
      <c r="I103" s="86">
        <v>0</v>
      </c>
      <c r="J103" s="87">
        <v>6.62</v>
      </c>
      <c r="K103" s="86">
        <f>J103-H103-I103</f>
        <v>2.9920000000000004</v>
      </c>
      <c r="L103" s="97"/>
      <c r="M103" s="98"/>
      <c r="N103" s="58"/>
      <c r="O103" s="197"/>
      <c r="P103" s="121" t="s">
        <v>39</v>
      </c>
      <c r="Q103" s="86" t="s">
        <v>23</v>
      </c>
      <c r="R103" s="144">
        <v>2.9245000000000005</v>
      </c>
      <c r="S103" s="110">
        <f>R103+D103</f>
        <v>7.2425</v>
      </c>
      <c r="T103" s="87">
        <v>0.69</v>
      </c>
      <c r="U103" s="87">
        <v>120</v>
      </c>
      <c r="V103" s="118">
        <f t="shared" si="17"/>
        <v>6.5525</v>
      </c>
      <c r="W103" s="86">
        <v>0</v>
      </c>
      <c r="X103" s="87">
        <v>6.62</v>
      </c>
      <c r="Y103" s="118">
        <f>X103-V103-W103</f>
        <v>0.0674999999999999</v>
      </c>
      <c r="Z103" s="200"/>
      <c r="AA103" s="170"/>
      <c r="AB103" s="48"/>
      <c r="AC103" s="48"/>
      <c r="AD103" s="48"/>
      <c r="AE103" s="48"/>
      <c r="AF103" s="48"/>
      <c r="AG103" s="48"/>
      <c r="AH103" s="48"/>
    </row>
    <row r="104" spans="1:28" s="48" customFormat="1" ht="11.25" customHeight="1">
      <c r="A104" s="50">
        <v>71</v>
      </c>
      <c r="B104" s="99" t="s">
        <v>122</v>
      </c>
      <c r="C104" s="11" t="s">
        <v>26</v>
      </c>
      <c r="D104" s="4">
        <f>D105+D106</f>
        <v>24.206000000000003</v>
      </c>
      <c r="E104" s="4"/>
      <c r="F104" s="4"/>
      <c r="G104" s="4"/>
      <c r="H104" s="4">
        <f t="shared" si="15"/>
        <v>24.206000000000003</v>
      </c>
      <c r="I104" s="11">
        <v>0</v>
      </c>
      <c r="J104" s="4">
        <v>26.25</v>
      </c>
      <c r="K104" s="11">
        <f>J104-H104-I104</f>
        <v>2.043999999999997</v>
      </c>
      <c r="L104" s="82">
        <f>MIN(K104:K106)</f>
        <v>2.043999999999997</v>
      </c>
      <c r="M104" s="104" t="s">
        <v>212</v>
      </c>
      <c r="O104" s="195">
        <v>71</v>
      </c>
      <c r="P104" s="122" t="s">
        <v>122</v>
      </c>
      <c r="Q104" s="86" t="s">
        <v>26</v>
      </c>
      <c r="R104" s="144"/>
      <c r="S104" s="118">
        <f>S105+S106</f>
        <v>28.683999999999997</v>
      </c>
      <c r="T104" s="87"/>
      <c r="U104" s="87"/>
      <c r="V104" s="86">
        <f t="shared" si="17"/>
        <v>28.683999999999997</v>
      </c>
      <c r="W104" s="86">
        <v>0</v>
      </c>
      <c r="X104" s="87">
        <v>26.25</v>
      </c>
      <c r="Y104" s="118">
        <f>X104-V104-W104</f>
        <v>-2.4339999999999975</v>
      </c>
      <c r="Z104" s="198">
        <f>MIN(Y104:Y106)</f>
        <v>-2.4339999999999975</v>
      </c>
      <c r="AA104" s="168" t="s">
        <v>83</v>
      </c>
      <c r="AB104" s="145"/>
    </row>
    <row r="105" spans="1:27" s="48" customFormat="1" ht="11.25" customHeight="1">
      <c r="A105" s="51"/>
      <c r="B105" s="105" t="s">
        <v>38</v>
      </c>
      <c r="C105" s="11" t="s">
        <v>26</v>
      </c>
      <c r="D105" s="4">
        <v>18.6</v>
      </c>
      <c r="E105" s="4"/>
      <c r="F105" s="4"/>
      <c r="G105" s="4"/>
      <c r="H105" s="4">
        <f t="shared" si="15"/>
        <v>18.6</v>
      </c>
      <c r="I105" s="11">
        <v>0</v>
      </c>
      <c r="J105" s="4">
        <v>26.25</v>
      </c>
      <c r="K105" s="11">
        <f>J105-D105</f>
        <v>7.649999999999999</v>
      </c>
      <c r="L105" s="106"/>
      <c r="M105" s="107"/>
      <c r="N105" s="49"/>
      <c r="O105" s="202"/>
      <c r="P105" s="121" t="s">
        <v>38</v>
      </c>
      <c r="Q105" s="86" t="s">
        <v>26</v>
      </c>
      <c r="R105" s="144"/>
      <c r="S105" s="110">
        <f>D105+R122+R143+R142+R120+R119</f>
        <v>18.8855</v>
      </c>
      <c r="T105" s="87"/>
      <c r="U105" s="87"/>
      <c r="V105" s="86">
        <f t="shared" si="17"/>
        <v>18.8855</v>
      </c>
      <c r="W105" s="86">
        <v>0</v>
      </c>
      <c r="X105" s="87">
        <v>26.25</v>
      </c>
      <c r="Y105" s="86">
        <f>X105-S105</f>
        <v>7.3645</v>
      </c>
      <c r="Z105" s="199"/>
      <c r="AA105" s="193"/>
    </row>
    <row r="106" spans="1:27" s="48" customFormat="1" ht="11.25" customHeight="1">
      <c r="A106" s="52"/>
      <c r="B106" s="105" t="s">
        <v>39</v>
      </c>
      <c r="C106" s="11" t="s">
        <v>26</v>
      </c>
      <c r="D106" s="4">
        <v>5.606</v>
      </c>
      <c r="E106" s="4"/>
      <c r="F106" s="4">
        <v>0.58</v>
      </c>
      <c r="G106" s="4">
        <v>120</v>
      </c>
      <c r="H106" s="4">
        <f t="shared" si="15"/>
        <v>5.026</v>
      </c>
      <c r="I106" s="11">
        <v>0</v>
      </c>
      <c r="J106" s="4">
        <v>26.25</v>
      </c>
      <c r="K106" s="11">
        <f>J106-H106-I106</f>
        <v>21.224</v>
      </c>
      <c r="L106" s="24"/>
      <c r="M106" s="23"/>
      <c r="N106" s="49"/>
      <c r="O106" s="203"/>
      <c r="P106" s="121" t="s">
        <v>39</v>
      </c>
      <c r="Q106" s="86" t="s">
        <v>26</v>
      </c>
      <c r="R106" s="144">
        <v>4.192499999999997</v>
      </c>
      <c r="S106" s="110">
        <f aca="true" t="shared" si="22" ref="S106:S149">R106+D106</f>
        <v>9.798499999999997</v>
      </c>
      <c r="T106" s="87">
        <v>0.58</v>
      </c>
      <c r="U106" s="87">
        <v>120</v>
      </c>
      <c r="V106" s="86">
        <f t="shared" si="17"/>
        <v>9.218499999999997</v>
      </c>
      <c r="W106" s="86">
        <v>0</v>
      </c>
      <c r="X106" s="87">
        <v>26.25</v>
      </c>
      <c r="Y106" s="86">
        <f>X106-V106-W106</f>
        <v>17.0315</v>
      </c>
      <c r="Z106" s="200"/>
      <c r="AA106" s="194"/>
    </row>
    <row r="107" spans="1:28" s="48" customFormat="1" ht="11.25" customHeight="1">
      <c r="A107" s="50">
        <v>72</v>
      </c>
      <c r="B107" s="99" t="s">
        <v>123</v>
      </c>
      <c r="C107" s="11" t="s">
        <v>19</v>
      </c>
      <c r="D107" s="4">
        <v>4.915</v>
      </c>
      <c r="E107" s="4"/>
      <c r="F107" s="4">
        <v>0.38</v>
      </c>
      <c r="G107" s="4">
        <v>120</v>
      </c>
      <c r="H107" s="11">
        <f t="shared" si="15"/>
        <v>4.535</v>
      </c>
      <c r="I107" s="11">
        <v>0</v>
      </c>
      <c r="J107" s="4">
        <v>10.5</v>
      </c>
      <c r="K107" s="11">
        <f>J107-I107-H107</f>
        <v>5.965</v>
      </c>
      <c r="L107" s="24">
        <f aca="true" t="shared" si="23" ref="L107:L130">K107</f>
        <v>5.965</v>
      </c>
      <c r="M107" s="23" t="s">
        <v>212</v>
      </c>
      <c r="O107" s="50">
        <v>72</v>
      </c>
      <c r="P107" s="10" t="s">
        <v>123</v>
      </c>
      <c r="Q107" s="11" t="s">
        <v>19</v>
      </c>
      <c r="R107" s="46">
        <v>0.6100000000000003</v>
      </c>
      <c r="S107" s="9">
        <f t="shared" si="22"/>
        <v>5.525</v>
      </c>
      <c r="T107" s="4">
        <v>0.38</v>
      </c>
      <c r="U107" s="4">
        <v>120</v>
      </c>
      <c r="V107" s="11">
        <f t="shared" si="17"/>
        <v>5.1450000000000005</v>
      </c>
      <c r="W107" s="11">
        <v>0</v>
      </c>
      <c r="X107" s="4">
        <v>10.5</v>
      </c>
      <c r="Y107" s="68">
        <f>X107-W107-V107</f>
        <v>5.3549999999999995</v>
      </c>
      <c r="Z107" s="69">
        <f aca="true" t="shared" si="24" ref="Z107:Z121">Y107</f>
        <v>5.3549999999999995</v>
      </c>
      <c r="AA107" s="4" t="s">
        <v>212</v>
      </c>
      <c r="AB107" s="145"/>
    </row>
    <row r="108" spans="1:28" s="48" customFormat="1" ht="11.25" customHeight="1">
      <c r="A108" s="50">
        <v>73</v>
      </c>
      <c r="B108" s="99" t="s">
        <v>124</v>
      </c>
      <c r="C108" s="11" t="s">
        <v>19</v>
      </c>
      <c r="D108" s="4">
        <v>1.976</v>
      </c>
      <c r="E108" s="4"/>
      <c r="F108" s="4">
        <v>0.22</v>
      </c>
      <c r="G108" s="4">
        <v>120</v>
      </c>
      <c r="H108" s="11">
        <f t="shared" si="15"/>
        <v>1.756</v>
      </c>
      <c r="I108" s="11">
        <v>0</v>
      </c>
      <c r="J108" s="4">
        <v>10.5</v>
      </c>
      <c r="K108" s="11">
        <f>J108-I108-H108</f>
        <v>8.744</v>
      </c>
      <c r="L108" s="24">
        <f t="shared" si="23"/>
        <v>8.744</v>
      </c>
      <c r="M108" s="23" t="s">
        <v>212</v>
      </c>
      <c r="O108" s="50">
        <v>73</v>
      </c>
      <c r="P108" s="10" t="s">
        <v>124</v>
      </c>
      <c r="Q108" s="11" t="s">
        <v>19</v>
      </c>
      <c r="R108" s="46">
        <v>0.15800000000000003</v>
      </c>
      <c r="S108" s="9">
        <f t="shared" si="22"/>
        <v>2.134</v>
      </c>
      <c r="T108" s="4">
        <v>0.22</v>
      </c>
      <c r="U108" s="4">
        <v>120</v>
      </c>
      <c r="V108" s="11">
        <f t="shared" si="17"/>
        <v>1.914</v>
      </c>
      <c r="W108" s="11">
        <v>0</v>
      </c>
      <c r="X108" s="4">
        <v>10.5</v>
      </c>
      <c r="Y108" s="68">
        <f>X108-W108-V108</f>
        <v>8.586</v>
      </c>
      <c r="Z108" s="69">
        <f t="shared" si="24"/>
        <v>8.586</v>
      </c>
      <c r="AA108" s="4" t="s">
        <v>212</v>
      </c>
      <c r="AB108" s="145"/>
    </row>
    <row r="109" spans="1:28" s="48" customFormat="1" ht="11.25" customHeight="1">
      <c r="A109" s="50">
        <v>74</v>
      </c>
      <c r="B109" s="99" t="s">
        <v>125</v>
      </c>
      <c r="C109" s="11" t="s">
        <v>19</v>
      </c>
      <c r="D109" s="4">
        <v>9.319</v>
      </c>
      <c r="E109" s="4"/>
      <c r="F109" s="4">
        <v>0.32</v>
      </c>
      <c r="G109" s="4">
        <v>120</v>
      </c>
      <c r="H109" s="11">
        <f t="shared" si="15"/>
        <v>8.999</v>
      </c>
      <c r="I109" s="11">
        <v>0</v>
      </c>
      <c r="J109" s="4">
        <v>10.5</v>
      </c>
      <c r="K109" s="11">
        <f>J109-I109-H109</f>
        <v>1.5009999999999994</v>
      </c>
      <c r="L109" s="24">
        <f t="shared" si="23"/>
        <v>1.5009999999999994</v>
      </c>
      <c r="M109" s="23" t="s">
        <v>212</v>
      </c>
      <c r="O109" s="50">
        <v>74</v>
      </c>
      <c r="P109" s="10" t="s">
        <v>125</v>
      </c>
      <c r="Q109" s="11" t="s">
        <v>19</v>
      </c>
      <c r="R109" s="46">
        <v>1.0624999999999996</v>
      </c>
      <c r="S109" s="9">
        <f t="shared" si="22"/>
        <v>10.3815</v>
      </c>
      <c r="T109" s="4">
        <v>0.32</v>
      </c>
      <c r="U109" s="4">
        <v>120</v>
      </c>
      <c r="V109" s="9">
        <f t="shared" si="17"/>
        <v>10.0615</v>
      </c>
      <c r="W109" s="11">
        <v>0</v>
      </c>
      <c r="X109" s="4">
        <v>10.5</v>
      </c>
      <c r="Y109" s="68">
        <f>X109-W109-V109</f>
        <v>0.43849999999999945</v>
      </c>
      <c r="Z109" s="69">
        <f t="shared" si="24"/>
        <v>0.43849999999999945</v>
      </c>
      <c r="AA109" s="4" t="s">
        <v>212</v>
      </c>
      <c r="AB109" s="145"/>
    </row>
    <row r="110" spans="1:28" s="48" customFormat="1" ht="11.25" customHeight="1">
      <c r="A110" s="50">
        <v>75</v>
      </c>
      <c r="B110" s="99" t="s">
        <v>126</v>
      </c>
      <c r="C110" s="11" t="s">
        <v>20</v>
      </c>
      <c r="D110" s="108">
        <v>0.74</v>
      </c>
      <c r="E110" s="4"/>
      <c r="F110" s="4">
        <v>0.2</v>
      </c>
      <c r="G110" s="4">
        <v>120</v>
      </c>
      <c r="H110" s="11">
        <f t="shared" si="15"/>
        <v>0.54</v>
      </c>
      <c r="I110" s="11">
        <v>0</v>
      </c>
      <c r="J110" s="4">
        <v>2.63</v>
      </c>
      <c r="K110" s="11">
        <f>J110-I110-H110</f>
        <v>2.09</v>
      </c>
      <c r="L110" s="24">
        <f t="shared" si="23"/>
        <v>2.09</v>
      </c>
      <c r="M110" s="23" t="s">
        <v>212</v>
      </c>
      <c r="O110" s="50">
        <v>75</v>
      </c>
      <c r="P110" s="10" t="s">
        <v>126</v>
      </c>
      <c r="Q110" s="11" t="s">
        <v>20</v>
      </c>
      <c r="R110" s="46">
        <v>0.092</v>
      </c>
      <c r="S110" s="9">
        <f t="shared" si="22"/>
        <v>0.832</v>
      </c>
      <c r="T110" s="4">
        <v>0.2</v>
      </c>
      <c r="U110" s="4">
        <v>120</v>
      </c>
      <c r="V110" s="11">
        <f t="shared" si="17"/>
        <v>0.6319999999999999</v>
      </c>
      <c r="W110" s="11">
        <v>0</v>
      </c>
      <c r="X110" s="4">
        <v>2.63</v>
      </c>
      <c r="Y110" s="68">
        <f>X110-W110-V110</f>
        <v>1.998</v>
      </c>
      <c r="Z110" s="69">
        <f t="shared" si="24"/>
        <v>1.998</v>
      </c>
      <c r="AA110" s="4" t="s">
        <v>212</v>
      </c>
      <c r="AB110" s="145"/>
    </row>
    <row r="111" spans="1:28" s="48" customFormat="1" ht="11.25" customHeight="1">
      <c r="A111" s="50">
        <v>76</v>
      </c>
      <c r="B111" s="99" t="s">
        <v>127</v>
      </c>
      <c r="C111" s="11" t="s">
        <v>22</v>
      </c>
      <c r="D111" s="4">
        <v>1.548</v>
      </c>
      <c r="E111" s="4"/>
      <c r="F111" s="4"/>
      <c r="G111" s="4"/>
      <c r="H111" s="11">
        <f t="shared" si="15"/>
        <v>1.548</v>
      </c>
      <c r="I111" s="11">
        <v>0</v>
      </c>
      <c r="J111" s="11">
        <v>1.68</v>
      </c>
      <c r="K111" s="11">
        <f>J111-I111-H111</f>
        <v>0.1319999999999999</v>
      </c>
      <c r="L111" s="24">
        <f t="shared" si="23"/>
        <v>0.1319999999999999</v>
      </c>
      <c r="M111" s="23" t="s">
        <v>212</v>
      </c>
      <c r="O111" s="102">
        <v>76</v>
      </c>
      <c r="P111" s="122" t="s">
        <v>127</v>
      </c>
      <c r="Q111" s="86" t="s">
        <v>22</v>
      </c>
      <c r="R111" s="144">
        <v>0.32380000000000014</v>
      </c>
      <c r="S111" s="118">
        <f t="shared" si="22"/>
        <v>1.8718000000000001</v>
      </c>
      <c r="T111" s="87"/>
      <c r="U111" s="87"/>
      <c r="V111" s="118">
        <f t="shared" si="17"/>
        <v>1.8718000000000001</v>
      </c>
      <c r="W111" s="86">
        <v>0</v>
      </c>
      <c r="X111" s="86">
        <v>1.68</v>
      </c>
      <c r="Y111" s="134">
        <f>X111-W111-V111</f>
        <v>-0.1918000000000002</v>
      </c>
      <c r="Z111" s="139">
        <f t="shared" si="24"/>
        <v>-0.1918000000000002</v>
      </c>
      <c r="AA111" s="87" t="s">
        <v>83</v>
      </c>
      <c r="AB111" s="145"/>
    </row>
    <row r="112" spans="1:28" s="48" customFormat="1" ht="11.25" customHeight="1">
      <c r="A112" s="50">
        <v>77</v>
      </c>
      <c r="B112" s="99" t="s">
        <v>128</v>
      </c>
      <c r="C112" s="11">
        <v>1.6</v>
      </c>
      <c r="D112" s="4">
        <v>0.25</v>
      </c>
      <c r="E112" s="4"/>
      <c r="F112" s="4">
        <v>1.71</v>
      </c>
      <c r="G112" s="4" t="s">
        <v>12</v>
      </c>
      <c r="H112" s="11">
        <f>F112</f>
        <v>1.71</v>
      </c>
      <c r="I112" s="11">
        <v>0</v>
      </c>
      <c r="J112" s="11">
        <f>H112-I112</f>
        <v>1.71</v>
      </c>
      <c r="K112" s="11">
        <f>J112-D112</f>
        <v>1.46</v>
      </c>
      <c r="L112" s="11">
        <f t="shared" si="23"/>
        <v>1.46</v>
      </c>
      <c r="M112" s="23" t="s">
        <v>212</v>
      </c>
      <c r="O112" s="50">
        <v>77</v>
      </c>
      <c r="P112" s="10" t="s">
        <v>128</v>
      </c>
      <c r="Q112" s="11">
        <v>1.6</v>
      </c>
      <c r="R112" s="46">
        <v>0.015</v>
      </c>
      <c r="S112" s="9">
        <f t="shared" si="22"/>
        <v>0.265</v>
      </c>
      <c r="T112" s="4">
        <v>1.71</v>
      </c>
      <c r="U112" s="4" t="s">
        <v>12</v>
      </c>
      <c r="V112" s="11">
        <f>T112</f>
        <v>1.71</v>
      </c>
      <c r="W112" s="11">
        <v>0</v>
      </c>
      <c r="X112" s="11">
        <f>V112-W112</f>
        <v>1.71</v>
      </c>
      <c r="Y112" s="9">
        <f>X112-S112</f>
        <v>1.4449999999999998</v>
      </c>
      <c r="Z112" s="44">
        <f t="shared" si="24"/>
        <v>1.4449999999999998</v>
      </c>
      <c r="AA112" s="4" t="s">
        <v>212</v>
      </c>
      <c r="AB112" s="145"/>
    </row>
    <row r="113" spans="1:28" s="48" customFormat="1" ht="11.25" customHeight="1">
      <c r="A113" s="50">
        <v>78</v>
      </c>
      <c r="B113" s="99" t="s">
        <v>129</v>
      </c>
      <c r="C113" s="11" t="s">
        <v>20</v>
      </c>
      <c r="D113" s="4">
        <v>1.428</v>
      </c>
      <c r="E113" s="4"/>
      <c r="F113" s="4">
        <v>1.98</v>
      </c>
      <c r="G113" s="4" t="s">
        <v>12</v>
      </c>
      <c r="H113" s="11">
        <f>F113</f>
        <v>1.98</v>
      </c>
      <c r="I113" s="11">
        <v>0</v>
      </c>
      <c r="J113" s="11">
        <f>H113-I113</f>
        <v>1.98</v>
      </c>
      <c r="K113" s="11">
        <f>J113-D113</f>
        <v>0.552</v>
      </c>
      <c r="L113" s="11">
        <f>K113</f>
        <v>0.552</v>
      </c>
      <c r="M113" s="23" t="s">
        <v>212</v>
      </c>
      <c r="O113" s="50">
        <v>78</v>
      </c>
      <c r="P113" s="10" t="s">
        <v>129</v>
      </c>
      <c r="Q113" s="11" t="s">
        <v>20</v>
      </c>
      <c r="R113" s="46">
        <v>0.20700000000000007</v>
      </c>
      <c r="S113" s="9">
        <f t="shared" si="22"/>
        <v>1.635</v>
      </c>
      <c r="T113" s="4">
        <v>1.98</v>
      </c>
      <c r="U113" s="4" t="s">
        <v>12</v>
      </c>
      <c r="V113" s="4">
        <f>T113</f>
        <v>1.98</v>
      </c>
      <c r="W113" s="11">
        <v>0</v>
      </c>
      <c r="X113" s="11">
        <f>V113-W113</f>
        <v>1.98</v>
      </c>
      <c r="Y113" s="9">
        <f>X113-S113</f>
        <v>0.345</v>
      </c>
      <c r="Z113" s="44">
        <f>Y113</f>
        <v>0.345</v>
      </c>
      <c r="AA113" s="4" t="s">
        <v>212</v>
      </c>
      <c r="AB113" s="145"/>
    </row>
    <row r="114" spans="1:28" s="48" customFormat="1" ht="11.25" customHeight="1">
      <c r="A114" s="50">
        <v>79</v>
      </c>
      <c r="B114" s="99" t="s">
        <v>130</v>
      </c>
      <c r="C114" s="11" t="s">
        <v>25</v>
      </c>
      <c r="D114" s="4">
        <v>0.524</v>
      </c>
      <c r="E114" s="4" t="s">
        <v>281</v>
      </c>
      <c r="F114" s="4">
        <v>0.28</v>
      </c>
      <c r="G114" s="4">
        <v>120</v>
      </c>
      <c r="H114" s="11">
        <f aca="true" t="shared" si="25" ref="H114:H121">D114-F114</f>
        <v>0.244</v>
      </c>
      <c r="I114" s="11">
        <v>0</v>
      </c>
      <c r="J114" s="4">
        <v>1.89</v>
      </c>
      <c r="K114" s="11">
        <f aca="true" t="shared" si="26" ref="K114:K121">J114-I114-H114</f>
        <v>1.646</v>
      </c>
      <c r="L114" s="24">
        <f t="shared" si="23"/>
        <v>1.646</v>
      </c>
      <c r="M114" s="23" t="s">
        <v>212</v>
      </c>
      <c r="O114" s="50">
        <v>79</v>
      </c>
      <c r="P114" s="10" t="s">
        <v>130</v>
      </c>
      <c r="Q114" s="11" t="s">
        <v>25</v>
      </c>
      <c r="R114" s="46">
        <v>0.29200000000000004</v>
      </c>
      <c r="S114" s="9">
        <f t="shared" si="22"/>
        <v>0.8160000000000001</v>
      </c>
      <c r="T114" s="4">
        <v>0.28</v>
      </c>
      <c r="U114" s="4">
        <v>120</v>
      </c>
      <c r="V114" s="9">
        <f aca="true" t="shared" si="27" ref="V114:V121">S114-T114</f>
        <v>0.536</v>
      </c>
      <c r="W114" s="11">
        <v>0</v>
      </c>
      <c r="X114" s="4">
        <v>1.89</v>
      </c>
      <c r="Y114" s="68">
        <f aca="true" t="shared" si="28" ref="Y114:Y121">X114-W114-V114</f>
        <v>1.3539999999999999</v>
      </c>
      <c r="Z114" s="69">
        <f t="shared" si="24"/>
        <v>1.3539999999999999</v>
      </c>
      <c r="AA114" s="4" t="s">
        <v>212</v>
      </c>
      <c r="AB114" s="145"/>
    </row>
    <row r="115" spans="1:28" s="48" customFormat="1" ht="11.25" customHeight="1">
      <c r="A115" s="50">
        <v>80</v>
      </c>
      <c r="B115" s="99" t="s">
        <v>131</v>
      </c>
      <c r="C115" s="11" t="s">
        <v>21</v>
      </c>
      <c r="D115" s="4">
        <v>1.09</v>
      </c>
      <c r="E115" s="4" t="s">
        <v>282</v>
      </c>
      <c r="F115" s="4">
        <v>0.28</v>
      </c>
      <c r="G115" s="4">
        <v>120</v>
      </c>
      <c r="H115" s="11">
        <f t="shared" si="25"/>
        <v>0.81</v>
      </c>
      <c r="I115" s="11">
        <v>0</v>
      </c>
      <c r="J115" s="11">
        <v>1.68</v>
      </c>
      <c r="K115" s="11">
        <f t="shared" si="26"/>
        <v>0.8699999999999999</v>
      </c>
      <c r="L115" s="24">
        <f t="shared" si="23"/>
        <v>0.8699999999999999</v>
      </c>
      <c r="M115" s="23" t="s">
        <v>212</v>
      </c>
      <c r="O115" s="50">
        <v>80</v>
      </c>
      <c r="P115" s="10" t="s">
        <v>131</v>
      </c>
      <c r="Q115" s="11" t="s">
        <v>21</v>
      </c>
      <c r="R115" s="46">
        <v>0.29500000000000015</v>
      </c>
      <c r="S115" s="9">
        <f t="shared" si="22"/>
        <v>1.3850000000000002</v>
      </c>
      <c r="T115" s="4">
        <v>0.28</v>
      </c>
      <c r="U115" s="4">
        <v>120</v>
      </c>
      <c r="V115" s="11">
        <f t="shared" si="27"/>
        <v>1.1050000000000002</v>
      </c>
      <c r="W115" s="11">
        <v>0</v>
      </c>
      <c r="X115" s="11">
        <v>1.68</v>
      </c>
      <c r="Y115" s="68">
        <f t="shared" si="28"/>
        <v>0.5749999999999997</v>
      </c>
      <c r="Z115" s="69">
        <f t="shared" si="24"/>
        <v>0.5749999999999997</v>
      </c>
      <c r="AA115" s="4" t="s">
        <v>212</v>
      </c>
      <c r="AB115" s="145"/>
    </row>
    <row r="116" spans="1:28" s="48" customFormat="1" ht="11.25" customHeight="1">
      <c r="A116" s="50">
        <v>81</v>
      </c>
      <c r="B116" s="99" t="s">
        <v>13</v>
      </c>
      <c r="C116" s="11" t="s">
        <v>20</v>
      </c>
      <c r="D116" s="108">
        <v>2.07</v>
      </c>
      <c r="E116" s="4" t="s">
        <v>283</v>
      </c>
      <c r="F116" s="4">
        <v>0.13</v>
      </c>
      <c r="G116" s="4">
        <v>120</v>
      </c>
      <c r="H116" s="11">
        <f t="shared" si="25"/>
        <v>1.94</v>
      </c>
      <c r="I116" s="11">
        <v>0</v>
      </c>
      <c r="J116" s="4">
        <v>2.63</v>
      </c>
      <c r="K116" s="11">
        <f t="shared" si="26"/>
        <v>0.69</v>
      </c>
      <c r="L116" s="24">
        <f t="shared" si="23"/>
        <v>0.69</v>
      </c>
      <c r="M116" s="23" t="s">
        <v>212</v>
      </c>
      <c r="O116" s="102">
        <v>81</v>
      </c>
      <c r="P116" s="122" t="s">
        <v>13</v>
      </c>
      <c r="Q116" s="86" t="s">
        <v>20</v>
      </c>
      <c r="R116" s="144">
        <v>2.3950999999999976</v>
      </c>
      <c r="S116" s="118">
        <f t="shared" si="22"/>
        <v>4.465099999999998</v>
      </c>
      <c r="T116" s="87">
        <v>0.13</v>
      </c>
      <c r="U116" s="87">
        <v>120</v>
      </c>
      <c r="V116" s="86">
        <f t="shared" si="27"/>
        <v>4.335099999999998</v>
      </c>
      <c r="W116" s="86">
        <v>0</v>
      </c>
      <c r="X116" s="87">
        <v>2.63</v>
      </c>
      <c r="Y116" s="134">
        <f t="shared" si="28"/>
        <v>-1.705099999999998</v>
      </c>
      <c r="Z116" s="123">
        <f t="shared" si="24"/>
        <v>-1.705099999999998</v>
      </c>
      <c r="AA116" s="87" t="s">
        <v>83</v>
      </c>
      <c r="AB116" s="145"/>
    </row>
    <row r="117" spans="1:28" s="48" customFormat="1" ht="11.25" customHeight="1">
      <c r="A117" s="50">
        <v>82</v>
      </c>
      <c r="B117" s="99" t="s">
        <v>132</v>
      </c>
      <c r="C117" s="11" t="s">
        <v>20</v>
      </c>
      <c r="D117" s="4">
        <v>1.021</v>
      </c>
      <c r="E117" s="4" t="s">
        <v>284</v>
      </c>
      <c r="F117" s="4">
        <v>0.3</v>
      </c>
      <c r="G117" s="4">
        <v>120</v>
      </c>
      <c r="H117" s="11">
        <f t="shared" si="25"/>
        <v>0.7209999999999999</v>
      </c>
      <c r="I117" s="11">
        <v>0</v>
      </c>
      <c r="J117" s="4">
        <v>2.63</v>
      </c>
      <c r="K117" s="11">
        <f t="shared" si="26"/>
        <v>1.909</v>
      </c>
      <c r="L117" s="24">
        <f t="shared" si="23"/>
        <v>1.909</v>
      </c>
      <c r="M117" s="23" t="s">
        <v>212</v>
      </c>
      <c r="O117" s="50">
        <v>82</v>
      </c>
      <c r="P117" s="10" t="s">
        <v>132</v>
      </c>
      <c r="Q117" s="11" t="s">
        <v>20</v>
      </c>
      <c r="R117" s="46">
        <v>0.35750000000000015</v>
      </c>
      <c r="S117" s="9">
        <f t="shared" si="22"/>
        <v>1.3785</v>
      </c>
      <c r="T117" s="4">
        <v>0.3</v>
      </c>
      <c r="U117" s="4">
        <v>120</v>
      </c>
      <c r="V117" s="11">
        <f t="shared" si="27"/>
        <v>1.0785</v>
      </c>
      <c r="W117" s="11">
        <v>0</v>
      </c>
      <c r="X117" s="4">
        <v>2.63</v>
      </c>
      <c r="Y117" s="68">
        <f t="shared" si="28"/>
        <v>1.5514999999999999</v>
      </c>
      <c r="Z117" s="69">
        <f t="shared" si="24"/>
        <v>1.5514999999999999</v>
      </c>
      <c r="AA117" s="4" t="s">
        <v>212</v>
      </c>
      <c r="AB117" s="145"/>
    </row>
    <row r="118" spans="1:28" s="48" customFormat="1" ht="11.25" customHeight="1">
      <c r="A118" s="50">
        <v>83</v>
      </c>
      <c r="B118" s="99" t="s">
        <v>133</v>
      </c>
      <c r="C118" s="11" t="s">
        <v>22</v>
      </c>
      <c r="D118" s="4">
        <v>1.165</v>
      </c>
      <c r="E118" s="4" t="s">
        <v>285</v>
      </c>
      <c r="F118" s="4">
        <v>0.37</v>
      </c>
      <c r="G118" s="4">
        <v>120</v>
      </c>
      <c r="H118" s="11">
        <f t="shared" si="25"/>
        <v>0.795</v>
      </c>
      <c r="I118" s="11">
        <v>0</v>
      </c>
      <c r="J118" s="11">
        <v>1.68</v>
      </c>
      <c r="K118" s="11">
        <f t="shared" si="26"/>
        <v>0.8849999999999999</v>
      </c>
      <c r="L118" s="24">
        <f t="shared" si="23"/>
        <v>0.8849999999999999</v>
      </c>
      <c r="M118" s="23" t="s">
        <v>212</v>
      </c>
      <c r="O118" s="50">
        <v>83</v>
      </c>
      <c r="P118" s="10" t="s">
        <v>133</v>
      </c>
      <c r="Q118" s="11" t="s">
        <v>22</v>
      </c>
      <c r="R118" s="46">
        <v>0.094</v>
      </c>
      <c r="S118" s="9">
        <f t="shared" si="22"/>
        <v>1.2590000000000001</v>
      </c>
      <c r="T118" s="4">
        <v>0.37</v>
      </c>
      <c r="U118" s="4">
        <v>120</v>
      </c>
      <c r="V118" s="11">
        <f t="shared" si="27"/>
        <v>0.8890000000000001</v>
      </c>
      <c r="W118" s="11">
        <v>0</v>
      </c>
      <c r="X118" s="11">
        <v>1.68</v>
      </c>
      <c r="Y118" s="68">
        <f t="shared" si="28"/>
        <v>0.7909999999999998</v>
      </c>
      <c r="Z118" s="69">
        <f t="shared" si="24"/>
        <v>0.7909999999999998</v>
      </c>
      <c r="AA118" s="4" t="s">
        <v>212</v>
      </c>
      <c r="AB118" s="145"/>
    </row>
    <row r="119" spans="1:28" s="48" customFormat="1" ht="11.25" customHeight="1">
      <c r="A119" s="50">
        <v>84</v>
      </c>
      <c r="B119" s="99" t="s">
        <v>134</v>
      </c>
      <c r="C119" s="11" t="s">
        <v>28</v>
      </c>
      <c r="D119" s="4">
        <v>1.199</v>
      </c>
      <c r="E119" s="4" t="s">
        <v>286</v>
      </c>
      <c r="F119" s="4">
        <v>0.19</v>
      </c>
      <c r="G119" s="4">
        <v>120</v>
      </c>
      <c r="H119" s="11">
        <f t="shared" si="25"/>
        <v>1.0090000000000001</v>
      </c>
      <c r="I119" s="11">
        <v>0</v>
      </c>
      <c r="J119" s="11">
        <v>1.68</v>
      </c>
      <c r="K119" s="11">
        <f t="shared" si="26"/>
        <v>0.6709999999999998</v>
      </c>
      <c r="L119" s="24">
        <f t="shared" si="23"/>
        <v>0.6709999999999998</v>
      </c>
      <c r="M119" s="23" t="s">
        <v>212</v>
      </c>
      <c r="O119" s="50">
        <v>84</v>
      </c>
      <c r="P119" s="10" t="s">
        <v>134</v>
      </c>
      <c r="Q119" s="11" t="s">
        <v>28</v>
      </c>
      <c r="R119" s="46">
        <v>0.16600000000000004</v>
      </c>
      <c r="S119" s="9">
        <f t="shared" si="22"/>
        <v>1.3650000000000002</v>
      </c>
      <c r="T119" s="4">
        <v>0.19</v>
      </c>
      <c r="U119" s="4">
        <v>120</v>
      </c>
      <c r="V119" s="11">
        <f t="shared" si="27"/>
        <v>1.1750000000000003</v>
      </c>
      <c r="W119" s="11">
        <v>0</v>
      </c>
      <c r="X119" s="11">
        <v>1.68</v>
      </c>
      <c r="Y119" s="68">
        <f t="shared" si="28"/>
        <v>0.5049999999999997</v>
      </c>
      <c r="Z119" s="69">
        <f t="shared" si="24"/>
        <v>0.5049999999999997</v>
      </c>
      <c r="AA119" s="4" t="s">
        <v>212</v>
      </c>
      <c r="AB119" s="145"/>
    </row>
    <row r="120" spans="1:28" s="48" customFormat="1" ht="11.25" customHeight="1">
      <c r="A120" s="50">
        <v>85</v>
      </c>
      <c r="B120" s="99" t="s">
        <v>135</v>
      </c>
      <c r="C120" s="11" t="s">
        <v>20</v>
      </c>
      <c r="D120" s="4">
        <v>1.511</v>
      </c>
      <c r="E120" s="4" t="s">
        <v>287</v>
      </c>
      <c r="F120" s="4">
        <v>0.12</v>
      </c>
      <c r="G120" s="4">
        <v>120</v>
      </c>
      <c r="H120" s="11">
        <f t="shared" si="25"/>
        <v>1.391</v>
      </c>
      <c r="I120" s="11">
        <v>0</v>
      </c>
      <c r="J120" s="4">
        <v>2.63</v>
      </c>
      <c r="K120" s="11">
        <f t="shared" si="26"/>
        <v>1.2389999999999999</v>
      </c>
      <c r="L120" s="24">
        <f t="shared" si="23"/>
        <v>1.2389999999999999</v>
      </c>
      <c r="M120" s="23" t="s">
        <v>212</v>
      </c>
      <c r="O120" s="50">
        <v>85</v>
      </c>
      <c r="P120" s="10" t="s">
        <v>135</v>
      </c>
      <c r="Q120" s="11" t="s">
        <v>20</v>
      </c>
      <c r="R120" s="46">
        <v>0.10350000000000001</v>
      </c>
      <c r="S120" s="9">
        <f t="shared" si="22"/>
        <v>1.6144999999999998</v>
      </c>
      <c r="T120" s="4">
        <v>0.12</v>
      </c>
      <c r="U120" s="4">
        <v>120</v>
      </c>
      <c r="V120" s="11">
        <f t="shared" si="27"/>
        <v>1.4945</v>
      </c>
      <c r="W120" s="11">
        <v>0</v>
      </c>
      <c r="X120" s="4">
        <v>2.63</v>
      </c>
      <c r="Y120" s="68">
        <f t="shared" si="28"/>
        <v>1.1355</v>
      </c>
      <c r="Z120" s="69">
        <f t="shared" si="24"/>
        <v>1.1355</v>
      </c>
      <c r="AA120" s="4" t="s">
        <v>212</v>
      </c>
      <c r="AB120" s="145"/>
    </row>
    <row r="121" spans="1:28" s="48" customFormat="1" ht="11.25" customHeight="1">
      <c r="A121" s="50">
        <v>86</v>
      </c>
      <c r="B121" s="99" t="s">
        <v>136</v>
      </c>
      <c r="C121" s="11" t="s">
        <v>23</v>
      </c>
      <c r="D121" s="4">
        <v>1.835</v>
      </c>
      <c r="E121" s="4" t="s">
        <v>288</v>
      </c>
      <c r="F121" s="4">
        <v>0.13</v>
      </c>
      <c r="G121" s="4">
        <v>120</v>
      </c>
      <c r="H121" s="11">
        <f t="shared" si="25"/>
        <v>1.705</v>
      </c>
      <c r="I121" s="11">
        <v>0</v>
      </c>
      <c r="J121" s="4">
        <v>6.62</v>
      </c>
      <c r="K121" s="11">
        <f t="shared" si="26"/>
        <v>4.915</v>
      </c>
      <c r="L121" s="24">
        <f t="shared" si="23"/>
        <v>4.915</v>
      </c>
      <c r="M121" s="23" t="s">
        <v>212</v>
      </c>
      <c r="O121" s="50">
        <v>86</v>
      </c>
      <c r="P121" s="10" t="s">
        <v>136</v>
      </c>
      <c r="Q121" s="11" t="s">
        <v>23</v>
      </c>
      <c r="R121" s="46">
        <v>3.6140000000000003</v>
      </c>
      <c r="S121" s="9">
        <f t="shared" si="22"/>
        <v>5.449</v>
      </c>
      <c r="T121" s="4">
        <v>0.13</v>
      </c>
      <c r="U121" s="4">
        <v>120</v>
      </c>
      <c r="V121" s="11">
        <f t="shared" si="27"/>
        <v>5.319</v>
      </c>
      <c r="W121" s="11">
        <v>0</v>
      </c>
      <c r="X121" s="4">
        <v>6.62</v>
      </c>
      <c r="Y121" s="68">
        <f t="shared" si="28"/>
        <v>1.3010000000000002</v>
      </c>
      <c r="Z121" s="69">
        <f t="shared" si="24"/>
        <v>1.3010000000000002</v>
      </c>
      <c r="AA121" s="4" t="s">
        <v>212</v>
      </c>
      <c r="AB121" s="145"/>
    </row>
    <row r="122" spans="1:28" s="48" customFormat="1" ht="11.25" customHeight="1">
      <c r="A122" s="50">
        <v>87</v>
      </c>
      <c r="B122" s="99" t="s">
        <v>137</v>
      </c>
      <c r="C122" s="11">
        <v>2.5</v>
      </c>
      <c r="D122" s="4">
        <v>0.342</v>
      </c>
      <c r="E122" s="4"/>
      <c r="F122" s="4">
        <v>0.76</v>
      </c>
      <c r="G122" s="4" t="s">
        <v>12</v>
      </c>
      <c r="H122" s="11">
        <f>F122</f>
        <v>0.76</v>
      </c>
      <c r="I122" s="11">
        <v>0</v>
      </c>
      <c r="J122" s="11">
        <f>H122-I122</f>
        <v>0.76</v>
      </c>
      <c r="K122" s="11">
        <f>J122-D122</f>
        <v>0.418</v>
      </c>
      <c r="L122" s="11">
        <f t="shared" si="23"/>
        <v>0.418</v>
      </c>
      <c r="M122" s="23" t="s">
        <v>212</v>
      </c>
      <c r="O122" s="50">
        <v>87</v>
      </c>
      <c r="P122" s="10" t="s">
        <v>137</v>
      </c>
      <c r="Q122" s="11">
        <v>2.5</v>
      </c>
      <c r="R122" s="46">
        <v>0.016</v>
      </c>
      <c r="S122" s="9">
        <f t="shared" si="22"/>
        <v>0.35800000000000004</v>
      </c>
      <c r="T122" s="4">
        <v>0.76</v>
      </c>
      <c r="U122" s="4" t="s">
        <v>12</v>
      </c>
      <c r="V122" s="11">
        <f>T122</f>
        <v>0.76</v>
      </c>
      <c r="W122" s="11">
        <v>0</v>
      </c>
      <c r="X122" s="11">
        <f>V122-W122</f>
        <v>0.76</v>
      </c>
      <c r="Y122" s="9">
        <f>X122-S122</f>
        <v>0.40199999999999997</v>
      </c>
      <c r="Z122" s="44">
        <f>Y122</f>
        <v>0.40199999999999997</v>
      </c>
      <c r="AA122" s="4" t="s">
        <v>212</v>
      </c>
      <c r="AB122" s="145"/>
    </row>
    <row r="123" spans="1:28" s="48" customFormat="1" ht="11.25" customHeight="1">
      <c r="A123" s="50">
        <v>88</v>
      </c>
      <c r="B123" s="99" t="s">
        <v>138</v>
      </c>
      <c r="C123" s="11" t="s">
        <v>35</v>
      </c>
      <c r="D123" s="4">
        <v>1.74</v>
      </c>
      <c r="E123" s="4"/>
      <c r="F123" s="4">
        <v>0.63</v>
      </c>
      <c r="G123" s="4">
        <v>120</v>
      </c>
      <c r="H123" s="11">
        <f aca="true" t="shared" si="29" ref="H123:H135">D123-F123</f>
        <v>1.1099999999999999</v>
      </c>
      <c r="I123" s="11">
        <v>0</v>
      </c>
      <c r="J123" s="7">
        <v>4.2</v>
      </c>
      <c r="K123" s="11">
        <f aca="true" t="shared" si="30" ref="K123:K130">J123-I123-H123</f>
        <v>3.0900000000000003</v>
      </c>
      <c r="L123" s="24">
        <f t="shared" si="23"/>
        <v>3.0900000000000003</v>
      </c>
      <c r="M123" s="23" t="s">
        <v>212</v>
      </c>
      <c r="O123" s="50">
        <v>88</v>
      </c>
      <c r="P123" s="10" t="s">
        <v>138</v>
      </c>
      <c r="Q123" s="11" t="s">
        <v>35</v>
      </c>
      <c r="R123" s="46">
        <v>1.6429999999999991</v>
      </c>
      <c r="S123" s="9">
        <f t="shared" si="22"/>
        <v>3.382999999999999</v>
      </c>
      <c r="T123" s="4">
        <v>0.63</v>
      </c>
      <c r="U123" s="4">
        <v>120</v>
      </c>
      <c r="V123" s="11">
        <f aca="true" t="shared" si="31" ref="V123:V133">S123-T123</f>
        <v>2.7529999999999992</v>
      </c>
      <c r="W123" s="11">
        <v>0</v>
      </c>
      <c r="X123" s="4">
        <v>4.2</v>
      </c>
      <c r="Y123" s="68">
        <f aca="true" t="shared" si="32" ref="Y123:Y133">X123-W123-V123</f>
        <v>1.447000000000001</v>
      </c>
      <c r="Z123" s="69">
        <f aca="true" t="shared" si="33" ref="Z123:Z149">Y123</f>
        <v>1.447000000000001</v>
      </c>
      <c r="AA123" s="4" t="s">
        <v>212</v>
      </c>
      <c r="AB123" s="145"/>
    </row>
    <row r="124" spans="1:28" s="48" customFormat="1" ht="11.25" customHeight="1">
      <c r="A124" s="50">
        <v>89</v>
      </c>
      <c r="B124" s="99" t="s">
        <v>139</v>
      </c>
      <c r="C124" s="11" t="s">
        <v>20</v>
      </c>
      <c r="D124" s="108">
        <v>2.16</v>
      </c>
      <c r="E124" s="4"/>
      <c r="F124" s="4">
        <v>0.16</v>
      </c>
      <c r="G124" s="4">
        <v>120</v>
      </c>
      <c r="H124" s="11">
        <f t="shared" si="29"/>
        <v>2</v>
      </c>
      <c r="I124" s="11">
        <v>0</v>
      </c>
      <c r="J124" s="4">
        <v>2.63</v>
      </c>
      <c r="K124" s="11">
        <f t="shared" si="30"/>
        <v>0.6299999999999999</v>
      </c>
      <c r="L124" s="24">
        <f t="shared" si="23"/>
        <v>0.6299999999999999</v>
      </c>
      <c r="M124" s="23" t="s">
        <v>212</v>
      </c>
      <c r="O124" s="50">
        <v>89</v>
      </c>
      <c r="P124" s="10" t="s">
        <v>139</v>
      </c>
      <c r="Q124" s="11" t="s">
        <v>20</v>
      </c>
      <c r="R124" s="46">
        <v>0.513</v>
      </c>
      <c r="S124" s="9">
        <f t="shared" si="22"/>
        <v>2.673</v>
      </c>
      <c r="T124" s="4">
        <v>0.16</v>
      </c>
      <c r="U124" s="4">
        <v>120</v>
      </c>
      <c r="V124" s="9">
        <f t="shared" si="31"/>
        <v>2.513</v>
      </c>
      <c r="W124" s="11">
        <v>0</v>
      </c>
      <c r="X124" s="4">
        <v>2.63</v>
      </c>
      <c r="Y124" s="68">
        <f t="shared" si="32"/>
        <v>0.11699999999999999</v>
      </c>
      <c r="Z124" s="69">
        <f t="shared" si="33"/>
        <v>0.11699999999999999</v>
      </c>
      <c r="AA124" s="4" t="s">
        <v>212</v>
      </c>
      <c r="AB124" s="145"/>
    </row>
    <row r="125" spans="1:28" s="48" customFormat="1" ht="11.25" customHeight="1">
      <c r="A125" s="50">
        <v>90</v>
      </c>
      <c r="B125" s="99" t="s">
        <v>140</v>
      </c>
      <c r="C125" s="11" t="s">
        <v>20</v>
      </c>
      <c r="D125" s="4">
        <v>2.398</v>
      </c>
      <c r="E125" s="4"/>
      <c r="F125" s="4"/>
      <c r="G125" s="4"/>
      <c r="H125" s="11">
        <f t="shared" si="29"/>
        <v>2.398</v>
      </c>
      <c r="I125" s="11">
        <v>0</v>
      </c>
      <c r="J125" s="4">
        <v>2.63</v>
      </c>
      <c r="K125" s="11">
        <f t="shared" si="30"/>
        <v>0.23199999999999976</v>
      </c>
      <c r="L125" s="24">
        <f t="shared" si="23"/>
        <v>0.23199999999999976</v>
      </c>
      <c r="M125" s="23" t="s">
        <v>212</v>
      </c>
      <c r="O125" s="84">
        <v>90</v>
      </c>
      <c r="P125" s="122" t="s">
        <v>140</v>
      </c>
      <c r="Q125" s="86" t="s">
        <v>20</v>
      </c>
      <c r="R125" s="144">
        <v>1.429739999999998</v>
      </c>
      <c r="S125" s="118">
        <f t="shared" si="22"/>
        <v>3.827739999999998</v>
      </c>
      <c r="T125" s="87"/>
      <c r="U125" s="87"/>
      <c r="V125" s="86">
        <f t="shared" si="31"/>
        <v>3.827739999999998</v>
      </c>
      <c r="W125" s="86">
        <v>0</v>
      </c>
      <c r="X125" s="87">
        <v>2.63</v>
      </c>
      <c r="Y125" s="118">
        <f t="shared" si="32"/>
        <v>-1.1977399999999983</v>
      </c>
      <c r="Z125" s="123">
        <f t="shared" si="33"/>
        <v>-1.1977399999999983</v>
      </c>
      <c r="AA125" s="87" t="s">
        <v>83</v>
      </c>
      <c r="AB125" s="145"/>
    </row>
    <row r="126" spans="1:28" s="48" customFormat="1" ht="11.25" customHeight="1">
      <c r="A126" s="50">
        <v>91</v>
      </c>
      <c r="B126" s="99" t="s">
        <v>14</v>
      </c>
      <c r="C126" s="11" t="s">
        <v>20</v>
      </c>
      <c r="D126" s="4">
        <v>1.224</v>
      </c>
      <c r="E126" s="4"/>
      <c r="F126" s="4">
        <v>0.21</v>
      </c>
      <c r="G126" s="4">
        <v>120</v>
      </c>
      <c r="H126" s="11">
        <f t="shared" si="29"/>
        <v>1.014</v>
      </c>
      <c r="I126" s="11">
        <v>0</v>
      </c>
      <c r="J126" s="4">
        <v>2.63</v>
      </c>
      <c r="K126" s="11">
        <f t="shared" si="30"/>
        <v>1.6159999999999999</v>
      </c>
      <c r="L126" s="24">
        <f t="shared" si="23"/>
        <v>1.6159999999999999</v>
      </c>
      <c r="M126" s="23" t="s">
        <v>212</v>
      </c>
      <c r="O126" s="50">
        <v>91</v>
      </c>
      <c r="P126" s="10" t="s">
        <v>14</v>
      </c>
      <c r="Q126" s="11" t="s">
        <v>20</v>
      </c>
      <c r="R126" s="46">
        <v>0.5940000000000002</v>
      </c>
      <c r="S126" s="9">
        <f t="shared" si="22"/>
        <v>1.818</v>
      </c>
      <c r="T126" s="4">
        <v>0.21</v>
      </c>
      <c r="U126" s="4">
        <v>120</v>
      </c>
      <c r="V126" s="11">
        <f t="shared" si="31"/>
        <v>1.608</v>
      </c>
      <c r="W126" s="11">
        <v>0</v>
      </c>
      <c r="X126" s="4">
        <v>2.63</v>
      </c>
      <c r="Y126" s="68">
        <f t="shared" si="32"/>
        <v>1.0219999999999998</v>
      </c>
      <c r="Z126" s="69">
        <f t="shared" si="33"/>
        <v>1.0219999999999998</v>
      </c>
      <c r="AA126" s="4" t="s">
        <v>212</v>
      </c>
      <c r="AB126" s="145"/>
    </row>
    <row r="127" spans="1:28" s="48" customFormat="1" ht="11.25" customHeight="1">
      <c r="A127" s="50">
        <v>92</v>
      </c>
      <c r="B127" s="99" t="s">
        <v>141</v>
      </c>
      <c r="C127" s="11" t="s">
        <v>35</v>
      </c>
      <c r="D127" s="4">
        <v>3.343</v>
      </c>
      <c r="E127" s="4"/>
      <c r="F127" s="4"/>
      <c r="G127" s="4"/>
      <c r="H127" s="11">
        <f t="shared" si="29"/>
        <v>3.343</v>
      </c>
      <c r="I127" s="11">
        <v>0</v>
      </c>
      <c r="J127" s="4">
        <v>4.2</v>
      </c>
      <c r="K127" s="11">
        <f t="shared" si="30"/>
        <v>0.8570000000000002</v>
      </c>
      <c r="L127" s="24">
        <f t="shared" si="23"/>
        <v>0.8570000000000002</v>
      </c>
      <c r="M127" s="23" t="s">
        <v>212</v>
      </c>
      <c r="O127" s="102">
        <v>92</v>
      </c>
      <c r="P127" s="122" t="s">
        <v>141</v>
      </c>
      <c r="Q127" s="86" t="s">
        <v>35</v>
      </c>
      <c r="R127" s="144">
        <v>1.7529999999999981</v>
      </c>
      <c r="S127" s="118">
        <f t="shared" si="22"/>
        <v>5.095999999999998</v>
      </c>
      <c r="T127" s="87"/>
      <c r="U127" s="87"/>
      <c r="V127" s="86">
        <f t="shared" si="31"/>
        <v>5.095999999999998</v>
      </c>
      <c r="W127" s="86">
        <v>0</v>
      </c>
      <c r="X127" s="87">
        <v>4.2</v>
      </c>
      <c r="Y127" s="134">
        <f t="shared" si="32"/>
        <v>-0.8959999999999981</v>
      </c>
      <c r="Z127" s="139">
        <f t="shared" si="33"/>
        <v>-0.8959999999999981</v>
      </c>
      <c r="AA127" s="87" t="s">
        <v>83</v>
      </c>
      <c r="AB127" s="145"/>
    </row>
    <row r="128" spans="1:28" s="48" customFormat="1" ht="11.25" customHeight="1">
      <c r="A128" s="50">
        <v>93</v>
      </c>
      <c r="B128" s="99" t="s">
        <v>142</v>
      </c>
      <c r="C128" s="11" t="s">
        <v>289</v>
      </c>
      <c r="D128" s="4">
        <v>1.911</v>
      </c>
      <c r="E128" s="4"/>
      <c r="F128" s="4">
        <v>0.03</v>
      </c>
      <c r="G128" s="4">
        <v>120</v>
      </c>
      <c r="H128" s="11">
        <f t="shared" si="29"/>
        <v>1.881</v>
      </c>
      <c r="I128" s="11">
        <v>0</v>
      </c>
      <c r="J128" s="4">
        <v>4.2</v>
      </c>
      <c r="K128" s="11">
        <f t="shared" si="30"/>
        <v>2.319</v>
      </c>
      <c r="L128" s="24">
        <f t="shared" si="23"/>
        <v>2.319</v>
      </c>
      <c r="M128" s="23" t="s">
        <v>212</v>
      </c>
      <c r="O128" s="50">
        <v>93</v>
      </c>
      <c r="P128" s="10" t="s">
        <v>142</v>
      </c>
      <c r="Q128" s="11" t="s">
        <v>289</v>
      </c>
      <c r="R128" s="46">
        <v>0.2240000000000001</v>
      </c>
      <c r="S128" s="9">
        <f t="shared" si="22"/>
        <v>2.1350000000000002</v>
      </c>
      <c r="T128" s="4">
        <v>0.03</v>
      </c>
      <c r="U128" s="4">
        <v>120</v>
      </c>
      <c r="V128" s="9">
        <f t="shared" si="31"/>
        <v>2.1050000000000004</v>
      </c>
      <c r="W128" s="11">
        <v>0</v>
      </c>
      <c r="X128" s="4">
        <v>4.2</v>
      </c>
      <c r="Y128" s="68">
        <f t="shared" si="32"/>
        <v>2.0949999999999998</v>
      </c>
      <c r="Z128" s="69">
        <f t="shared" si="33"/>
        <v>2.0949999999999998</v>
      </c>
      <c r="AA128" s="4" t="s">
        <v>212</v>
      </c>
      <c r="AB128" s="145"/>
    </row>
    <row r="129" spans="1:28" s="48" customFormat="1" ht="11.25" customHeight="1">
      <c r="A129" s="50">
        <v>94</v>
      </c>
      <c r="B129" s="99" t="s">
        <v>143</v>
      </c>
      <c r="C129" s="11" t="s">
        <v>20</v>
      </c>
      <c r="D129" s="4">
        <v>1.254</v>
      </c>
      <c r="E129" s="4"/>
      <c r="F129" s="4">
        <v>0.14</v>
      </c>
      <c r="G129" s="4">
        <v>120</v>
      </c>
      <c r="H129" s="11">
        <f t="shared" si="29"/>
        <v>1.1139999999999999</v>
      </c>
      <c r="I129" s="11">
        <v>0</v>
      </c>
      <c r="J129" s="4">
        <v>2.63</v>
      </c>
      <c r="K129" s="11">
        <f t="shared" si="30"/>
        <v>1.516</v>
      </c>
      <c r="L129" s="24">
        <f t="shared" si="23"/>
        <v>1.516</v>
      </c>
      <c r="M129" s="23" t="s">
        <v>212</v>
      </c>
      <c r="O129" s="50">
        <v>94</v>
      </c>
      <c r="P129" s="10" t="s">
        <v>143</v>
      </c>
      <c r="Q129" s="11" t="s">
        <v>20</v>
      </c>
      <c r="R129" s="46">
        <v>0.23850000000000005</v>
      </c>
      <c r="S129" s="9">
        <f t="shared" si="22"/>
        <v>1.4925000000000002</v>
      </c>
      <c r="T129" s="4">
        <v>0.14</v>
      </c>
      <c r="U129" s="4">
        <v>120</v>
      </c>
      <c r="V129" s="11">
        <f t="shared" si="31"/>
        <v>1.3525</v>
      </c>
      <c r="W129" s="11">
        <v>0</v>
      </c>
      <c r="X129" s="4">
        <v>2.63</v>
      </c>
      <c r="Y129" s="68">
        <f t="shared" si="32"/>
        <v>1.2774999999999999</v>
      </c>
      <c r="Z129" s="69">
        <f t="shared" si="33"/>
        <v>1.2774999999999999</v>
      </c>
      <c r="AA129" s="4" t="s">
        <v>212</v>
      </c>
      <c r="AB129" s="145"/>
    </row>
    <row r="130" spans="1:28" s="48" customFormat="1" ht="11.25" customHeight="1">
      <c r="A130" s="8">
        <v>95</v>
      </c>
      <c r="B130" s="99" t="s">
        <v>144</v>
      </c>
      <c r="C130" s="11" t="s">
        <v>20</v>
      </c>
      <c r="D130" s="4">
        <v>0.839</v>
      </c>
      <c r="E130" s="4"/>
      <c r="F130" s="4">
        <v>0.09</v>
      </c>
      <c r="G130" s="4">
        <v>120</v>
      </c>
      <c r="H130" s="11">
        <f t="shared" si="29"/>
        <v>0.749</v>
      </c>
      <c r="I130" s="11">
        <v>0</v>
      </c>
      <c r="J130" s="4">
        <v>2.63</v>
      </c>
      <c r="K130" s="11">
        <f t="shared" si="30"/>
        <v>1.8809999999999998</v>
      </c>
      <c r="L130" s="24">
        <f t="shared" si="23"/>
        <v>1.8809999999999998</v>
      </c>
      <c r="M130" s="23" t="s">
        <v>212</v>
      </c>
      <c r="O130" s="50">
        <v>95</v>
      </c>
      <c r="P130" s="10" t="s">
        <v>144</v>
      </c>
      <c r="Q130" s="11" t="s">
        <v>20</v>
      </c>
      <c r="R130" s="46">
        <v>0.040999999999999995</v>
      </c>
      <c r="S130" s="9">
        <f t="shared" si="22"/>
        <v>0.88</v>
      </c>
      <c r="T130" s="4">
        <v>0.09</v>
      </c>
      <c r="U130" s="4">
        <v>120</v>
      </c>
      <c r="V130" s="11">
        <f t="shared" si="31"/>
        <v>0.79</v>
      </c>
      <c r="W130" s="11">
        <v>0</v>
      </c>
      <c r="X130" s="4">
        <v>2.63</v>
      </c>
      <c r="Y130" s="68">
        <f t="shared" si="32"/>
        <v>1.8399999999999999</v>
      </c>
      <c r="Z130" s="69">
        <f t="shared" si="33"/>
        <v>1.8399999999999999</v>
      </c>
      <c r="AA130" s="4" t="s">
        <v>212</v>
      </c>
      <c r="AB130" s="145"/>
    </row>
    <row r="131" spans="1:28" s="48" customFormat="1" ht="11.25" customHeight="1">
      <c r="A131" s="50">
        <v>96</v>
      </c>
      <c r="B131" s="99" t="s">
        <v>145</v>
      </c>
      <c r="C131" s="11" t="s">
        <v>20</v>
      </c>
      <c r="D131" s="4">
        <v>1.853</v>
      </c>
      <c r="E131" s="4"/>
      <c r="F131" s="4">
        <v>0.1</v>
      </c>
      <c r="G131" s="4">
        <v>120</v>
      </c>
      <c r="H131" s="11">
        <f t="shared" si="29"/>
        <v>1.753</v>
      </c>
      <c r="I131" s="11">
        <v>0</v>
      </c>
      <c r="J131" s="11">
        <v>2.63</v>
      </c>
      <c r="K131" s="11">
        <f>J131-I131-H131</f>
        <v>0.877</v>
      </c>
      <c r="L131" s="24">
        <f aca="true" t="shared" si="34" ref="L131:L149">K131</f>
        <v>0.877</v>
      </c>
      <c r="M131" s="23" t="s">
        <v>212</v>
      </c>
      <c r="O131" s="50">
        <v>96</v>
      </c>
      <c r="P131" s="10" t="s">
        <v>145</v>
      </c>
      <c r="Q131" s="11" t="s">
        <v>20</v>
      </c>
      <c r="R131" s="46">
        <v>0.15500000000000003</v>
      </c>
      <c r="S131" s="9">
        <f t="shared" si="22"/>
        <v>2.008</v>
      </c>
      <c r="T131" s="4">
        <v>0.1</v>
      </c>
      <c r="U131" s="4">
        <v>120</v>
      </c>
      <c r="V131" s="11">
        <f t="shared" si="31"/>
        <v>1.908</v>
      </c>
      <c r="W131" s="11">
        <v>0</v>
      </c>
      <c r="X131" s="11">
        <v>2.63</v>
      </c>
      <c r="Y131" s="68">
        <f t="shared" si="32"/>
        <v>0.722</v>
      </c>
      <c r="Z131" s="38">
        <f t="shared" si="33"/>
        <v>0.722</v>
      </c>
      <c r="AA131" s="4" t="s">
        <v>212</v>
      </c>
      <c r="AB131" s="145"/>
    </row>
    <row r="132" spans="1:28" s="47" customFormat="1" ht="11.25" customHeight="1">
      <c r="A132" s="102">
        <v>97</v>
      </c>
      <c r="B132" s="100" t="s">
        <v>146</v>
      </c>
      <c r="C132" s="86" t="s">
        <v>27</v>
      </c>
      <c r="D132" s="87">
        <v>1.291</v>
      </c>
      <c r="E132" s="87"/>
      <c r="F132" s="87"/>
      <c r="G132" s="87"/>
      <c r="H132" s="86">
        <f t="shared" si="29"/>
        <v>1.291</v>
      </c>
      <c r="I132" s="86">
        <v>0</v>
      </c>
      <c r="J132" s="87">
        <v>1.05</v>
      </c>
      <c r="K132" s="86">
        <f>J132-I132-H132</f>
        <v>-0.24099999999999988</v>
      </c>
      <c r="L132" s="97">
        <f t="shared" si="34"/>
        <v>-0.24099999999999988</v>
      </c>
      <c r="M132" s="98" t="s">
        <v>83</v>
      </c>
      <c r="O132" s="102">
        <v>97</v>
      </c>
      <c r="P132" s="122" t="s">
        <v>146</v>
      </c>
      <c r="Q132" s="86" t="s">
        <v>27</v>
      </c>
      <c r="R132" s="144">
        <v>0.8450000000000002</v>
      </c>
      <c r="S132" s="118">
        <f t="shared" si="22"/>
        <v>2.136</v>
      </c>
      <c r="T132" s="87"/>
      <c r="U132" s="87"/>
      <c r="V132" s="86">
        <f t="shared" si="31"/>
        <v>2.136</v>
      </c>
      <c r="W132" s="86">
        <v>0</v>
      </c>
      <c r="X132" s="87">
        <v>1.05</v>
      </c>
      <c r="Y132" s="134">
        <f t="shared" si="32"/>
        <v>-1.086</v>
      </c>
      <c r="Z132" s="123">
        <f t="shared" si="33"/>
        <v>-1.086</v>
      </c>
      <c r="AA132" s="87" t="s">
        <v>83</v>
      </c>
      <c r="AB132" s="145"/>
    </row>
    <row r="133" spans="1:28" s="48" customFormat="1" ht="11.25" customHeight="1">
      <c r="A133" s="50">
        <v>98</v>
      </c>
      <c r="B133" s="99" t="s">
        <v>147</v>
      </c>
      <c r="C133" s="11" t="s">
        <v>20</v>
      </c>
      <c r="D133" s="4">
        <v>1.399</v>
      </c>
      <c r="E133" s="4"/>
      <c r="F133" s="4">
        <v>0.36</v>
      </c>
      <c r="G133" s="4">
        <v>120</v>
      </c>
      <c r="H133" s="11">
        <f t="shared" si="29"/>
        <v>1.0390000000000001</v>
      </c>
      <c r="I133" s="11">
        <v>0</v>
      </c>
      <c r="J133" s="4">
        <v>2.63</v>
      </c>
      <c r="K133" s="11">
        <f>J133-I133-H133</f>
        <v>1.5909999999999997</v>
      </c>
      <c r="L133" s="24">
        <f t="shared" si="34"/>
        <v>1.5909999999999997</v>
      </c>
      <c r="M133" s="23" t="s">
        <v>212</v>
      </c>
      <c r="O133" s="50">
        <v>98</v>
      </c>
      <c r="P133" s="10" t="s">
        <v>147</v>
      </c>
      <c r="Q133" s="11" t="s">
        <v>20</v>
      </c>
      <c r="R133" s="46">
        <v>1.1339999999999992</v>
      </c>
      <c r="S133" s="9">
        <f t="shared" si="22"/>
        <v>2.5329999999999995</v>
      </c>
      <c r="T133" s="4">
        <v>0.36</v>
      </c>
      <c r="U133" s="4">
        <v>120</v>
      </c>
      <c r="V133" s="11">
        <f t="shared" si="31"/>
        <v>2.1729999999999996</v>
      </c>
      <c r="W133" s="11">
        <v>0</v>
      </c>
      <c r="X133" s="4">
        <v>2.63</v>
      </c>
      <c r="Y133" s="68">
        <f t="shared" si="32"/>
        <v>0.4570000000000003</v>
      </c>
      <c r="Z133" s="69">
        <f t="shared" si="33"/>
        <v>0.4570000000000003</v>
      </c>
      <c r="AA133" s="4" t="s">
        <v>212</v>
      </c>
      <c r="AB133" s="145"/>
    </row>
    <row r="134" spans="1:28" s="48" customFormat="1" ht="11.25" customHeight="1">
      <c r="A134" s="50">
        <v>99</v>
      </c>
      <c r="B134" s="99" t="s">
        <v>148</v>
      </c>
      <c r="C134" s="11" t="s">
        <v>35</v>
      </c>
      <c r="D134" s="4">
        <v>1.206</v>
      </c>
      <c r="E134" s="4"/>
      <c r="F134" s="4">
        <v>0.04</v>
      </c>
      <c r="G134" s="4">
        <v>120</v>
      </c>
      <c r="H134" s="11">
        <f t="shared" si="29"/>
        <v>1.166</v>
      </c>
      <c r="I134" s="11">
        <v>0</v>
      </c>
      <c r="J134" s="4">
        <v>4.2</v>
      </c>
      <c r="K134" s="11">
        <f>J134-I134-H134</f>
        <v>3.0340000000000003</v>
      </c>
      <c r="L134" s="24">
        <f t="shared" si="34"/>
        <v>3.0340000000000003</v>
      </c>
      <c r="M134" s="23" t="s">
        <v>212</v>
      </c>
      <c r="O134" s="50">
        <v>99</v>
      </c>
      <c r="P134" s="10" t="s">
        <v>148</v>
      </c>
      <c r="Q134" s="11" t="s">
        <v>35</v>
      </c>
      <c r="R134" s="46">
        <v>0.10400000000000001</v>
      </c>
      <c r="S134" s="9">
        <f t="shared" si="22"/>
        <v>1.31</v>
      </c>
      <c r="T134" s="4">
        <v>0.04</v>
      </c>
      <c r="U134" s="4">
        <v>120</v>
      </c>
      <c r="V134" s="11">
        <f>S134-T134</f>
        <v>1.27</v>
      </c>
      <c r="W134" s="11">
        <v>0</v>
      </c>
      <c r="X134" s="4">
        <v>4.2</v>
      </c>
      <c r="Y134" s="68">
        <f>X134-W134-V134</f>
        <v>2.93</v>
      </c>
      <c r="Z134" s="69">
        <f t="shared" si="33"/>
        <v>2.93</v>
      </c>
      <c r="AA134" s="4" t="s">
        <v>212</v>
      </c>
      <c r="AB134" s="145"/>
    </row>
    <row r="135" spans="1:28" s="48" customFormat="1" ht="11.25" customHeight="1">
      <c r="A135" s="50">
        <v>100</v>
      </c>
      <c r="B135" s="99" t="s">
        <v>149</v>
      </c>
      <c r="C135" s="11" t="s">
        <v>22</v>
      </c>
      <c r="D135" s="4">
        <v>1.252</v>
      </c>
      <c r="E135" s="4"/>
      <c r="F135" s="4">
        <v>0.14</v>
      </c>
      <c r="G135" s="4">
        <v>120</v>
      </c>
      <c r="H135" s="11">
        <f t="shared" si="29"/>
        <v>1.112</v>
      </c>
      <c r="I135" s="11">
        <v>0</v>
      </c>
      <c r="J135" s="11">
        <v>1.68</v>
      </c>
      <c r="K135" s="11">
        <f>J135-I135-H135</f>
        <v>0.5679999999999998</v>
      </c>
      <c r="L135" s="24">
        <f t="shared" si="34"/>
        <v>0.5679999999999998</v>
      </c>
      <c r="M135" s="23" t="s">
        <v>212</v>
      </c>
      <c r="O135" s="102">
        <v>100</v>
      </c>
      <c r="P135" s="122" t="s">
        <v>149</v>
      </c>
      <c r="Q135" s="86" t="s">
        <v>22</v>
      </c>
      <c r="R135" s="144">
        <v>1.0950999999999997</v>
      </c>
      <c r="S135" s="118">
        <f t="shared" si="22"/>
        <v>2.3470999999999997</v>
      </c>
      <c r="T135" s="87">
        <v>0.14</v>
      </c>
      <c r="U135" s="87">
        <v>120</v>
      </c>
      <c r="V135" s="118">
        <f>S135-T135</f>
        <v>2.2070999999999996</v>
      </c>
      <c r="W135" s="86">
        <v>0</v>
      </c>
      <c r="X135" s="86">
        <v>1.68</v>
      </c>
      <c r="Y135" s="134">
        <f>X135-W135-V135</f>
        <v>-0.5270999999999997</v>
      </c>
      <c r="Z135" s="139">
        <f t="shared" si="33"/>
        <v>-0.5270999999999997</v>
      </c>
      <c r="AA135" s="87" t="s">
        <v>83</v>
      </c>
      <c r="AB135" s="145"/>
    </row>
    <row r="136" spans="1:28" s="48" customFormat="1" ht="11.25" customHeight="1">
      <c r="A136" s="50">
        <v>101</v>
      </c>
      <c r="B136" s="99" t="s">
        <v>150</v>
      </c>
      <c r="C136" s="11">
        <v>2.5</v>
      </c>
      <c r="D136" s="4">
        <v>0.612</v>
      </c>
      <c r="E136" s="4"/>
      <c r="F136" s="4">
        <v>1.09</v>
      </c>
      <c r="G136" s="4" t="s">
        <v>12</v>
      </c>
      <c r="H136" s="11">
        <f>F136</f>
        <v>1.09</v>
      </c>
      <c r="I136" s="11">
        <v>0</v>
      </c>
      <c r="J136" s="11">
        <f>H136-I136</f>
        <v>1.09</v>
      </c>
      <c r="K136" s="11">
        <f>J136-D136</f>
        <v>0.4780000000000001</v>
      </c>
      <c r="L136" s="11">
        <f t="shared" si="34"/>
        <v>0.4780000000000001</v>
      </c>
      <c r="M136" s="23" t="s">
        <v>212</v>
      </c>
      <c r="O136" s="102">
        <v>101</v>
      </c>
      <c r="P136" s="122" t="s">
        <v>150</v>
      </c>
      <c r="Q136" s="86">
        <v>2.5</v>
      </c>
      <c r="R136" s="144">
        <v>2.176599999999995</v>
      </c>
      <c r="S136" s="118">
        <f t="shared" si="22"/>
        <v>2.7885999999999953</v>
      </c>
      <c r="T136" s="87">
        <v>1.09</v>
      </c>
      <c r="U136" s="87" t="s">
        <v>12</v>
      </c>
      <c r="V136" s="86">
        <f>T136</f>
        <v>1.09</v>
      </c>
      <c r="W136" s="86">
        <v>0</v>
      </c>
      <c r="X136" s="86">
        <f>V136-W136</f>
        <v>1.09</v>
      </c>
      <c r="Y136" s="118">
        <f>X136-S136</f>
        <v>-1.6985999999999952</v>
      </c>
      <c r="Z136" s="119">
        <f t="shared" si="33"/>
        <v>-1.6985999999999952</v>
      </c>
      <c r="AA136" s="87" t="s">
        <v>83</v>
      </c>
      <c r="AB136" s="145"/>
    </row>
    <row r="137" spans="1:28" s="48" customFormat="1" ht="11.25" customHeight="1">
      <c r="A137" s="50">
        <v>102</v>
      </c>
      <c r="B137" s="99" t="s">
        <v>151</v>
      </c>
      <c r="C137" s="11" t="s">
        <v>35</v>
      </c>
      <c r="D137" s="4">
        <v>1.336</v>
      </c>
      <c r="E137" s="4"/>
      <c r="F137" s="4">
        <v>0.48</v>
      </c>
      <c r="G137" s="4">
        <v>120</v>
      </c>
      <c r="H137" s="11">
        <f aca="true" t="shared" si="35" ref="H137:H152">D137-F137</f>
        <v>0.8560000000000001</v>
      </c>
      <c r="I137" s="11">
        <v>0</v>
      </c>
      <c r="J137" s="4">
        <v>4.2</v>
      </c>
      <c r="K137" s="11">
        <f aca="true" t="shared" si="36" ref="K137:K152">J137-I137-H137</f>
        <v>3.3440000000000003</v>
      </c>
      <c r="L137" s="24">
        <f t="shared" si="34"/>
        <v>3.3440000000000003</v>
      </c>
      <c r="M137" s="23" t="s">
        <v>212</v>
      </c>
      <c r="O137" s="50">
        <v>102</v>
      </c>
      <c r="P137" s="10" t="s">
        <v>151</v>
      </c>
      <c r="Q137" s="11" t="s">
        <v>35</v>
      </c>
      <c r="R137" s="46">
        <v>1.0934999999999997</v>
      </c>
      <c r="S137" s="9">
        <f t="shared" si="22"/>
        <v>2.4295</v>
      </c>
      <c r="T137" s="4">
        <v>0.48</v>
      </c>
      <c r="U137" s="4">
        <v>120</v>
      </c>
      <c r="V137" s="9">
        <f aca="true" t="shared" si="37" ref="V137:V150">S137-T137</f>
        <v>1.9495</v>
      </c>
      <c r="W137" s="11">
        <v>0</v>
      </c>
      <c r="X137" s="4">
        <v>4.2</v>
      </c>
      <c r="Y137" s="68">
        <f aca="true" t="shared" si="38" ref="Y137:Y150">X137-W137-V137</f>
        <v>2.2505</v>
      </c>
      <c r="Z137" s="69">
        <f t="shared" si="33"/>
        <v>2.2505</v>
      </c>
      <c r="AA137" s="4" t="s">
        <v>212</v>
      </c>
      <c r="AB137" s="145"/>
    </row>
    <row r="138" spans="1:28" s="48" customFormat="1" ht="11.25" customHeight="1">
      <c r="A138" s="50">
        <v>103</v>
      </c>
      <c r="B138" s="99" t="s">
        <v>152</v>
      </c>
      <c r="C138" s="11" t="s">
        <v>20</v>
      </c>
      <c r="D138" s="4">
        <v>0.529</v>
      </c>
      <c r="E138" s="4"/>
      <c r="F138" s="4">
        <v>0.03</v>
      </c>
      <c r="G138" s="4">
        <v>120</v>
      </c>
      <c r="H138" s="11">
        <f t="shared" si="35"/>
        <v>0.499</v>
      </c>
      <c r="I138" s="11">
        <v>0</v>
      </c>
      <c r="J138" s="4">
        <v>2.63</v>
      </c>
      <c r="K138" s="11">
        <f t="shared" si="36"/>
        <v>2.131</v>
      </c>
      <c r="L138" s="24">
        <f t="shared" si="34"/>
        <v>2.131</v>
      </c>
      <c r="M138" s="23" t="s">
        <v>212</v>
      </c>
      <c r="O138" s="50">
        <v>103</v>
      </c>
      <c r="P138" s="10" t="s">
        <v>152</v>
      </c>
      <c r="Q138" s="11" t="s">
        <v>20</v>
      </c>
      <c r="R138" s="46">
        <v>0.037</v>
      </c>
      <c r="S138" s="9">
        <f t="shared" si="22"/>
        <v>0.5660000000000001</v>
      </c>
      <c r="T138" s="4">
        <v>0.03</v>
      </c>
      <c r="U138" s="4">
        <v>120</v>
      </c>
      <c r="V138" s="11">
        <f t="shared" si="37"/>
        <v>0.536</v>
      </c>
      <c r="W138" s="11">
        <v>0</v>
      </c>
      <c r="X138" s="4">
        <v>2.63</v>
      </c>
      <c r="Y138" s="68">
        <f t="shared" si="38"/>
        <v>2.094</v>
      </c>
      <c r="Z138" s="69">
        <f t="shared" si="33"/>
        <v>2.094</v>
      </c>
      <c r="AA138" s="4" t="s">
        <v>212</v>
      </c>
      <c r="AB138" s="145"/>
    </row>
    <row r="139" spans="1:28" s="48" customFormat="1" ht="11.25" customHeight="1">
      <c r="A139" s="50">
        <v>104</v>
      </c>
      <c r="B139" s="99" t="s">
        <v>153</v>
      </c>
      <c r="C139" s="11" t="s">
        <v>20</v>
      </c>
      <c r="D139" s="4">
        <v>0.522</v>
      </c>
      <c r="E139" s="4"/>
      <c r="F139" s="4"/>
      <c r="G139" s="4"/>
      <c r="H139" s="11">
        <f t="shared" si="35"/>
        <v>0.522</v>
      </c>
      <c r="I139" s="11">
        <v>0</v>
      </c>
      <c r="J139" s="4">
        <v>2.63</v>
      </c>
      <c r="K139" s="11">
        <f t="shared" si="36"/>
        <v>2.1079999999999997</v>
      </c>
      <c r="L139" s="24">
        <f t="shared" si="34"/>
        <v>2.1079999999999997</v>
      </c>
      <c r="M139" s="23" t="s">
        <v>212</v>
      </c>
      <c r="O139" s="50">
        <v>104</v>
      </c>
      <c r="P139" s="10" t="s">
        <v>153</v>
      </c>
      <c r="Q139" s="11" t="s">
        <v>20</v>
      </c>
      <c r="R139" s="46">
        <v>0.8880000000000001</v>
      </c>
      <c r="S139" s="9">
        <f t="shared" si="22"/>
        <v>1.4100000000000001</v>
      </c>
      <c r="T139" s="4"/>
      <c r="U139" s="4"/>
      <c r="V139" s="11">
        <f t="shared" si="37"/>
        <v>1.4100000000000001</v>
      </c>
      <c r="W139" s="11">
        <v>0</v>
      </c>
      <c r="X139" s="4">
        <v>2.63</v>
      </c>
      <c r="Y139" s="68">
        <f t="shared" si="38"/>
        <v>1.2199999999999998</v>
      </c>
      <c r="Z139" s="69">
        <f t="shared" si="33"/>
        <v>1.2199999999999998</v>
      </c>
      <c r="AA139" s="4" t="s">
        <v>212</v>
      </c>
      <c r="AB139" s="145"/>
    </row>
    <row r="140" spans="1:28" s="48" customFormat="1" ht="11.25" customHeight="1">
      <c r="A140" s="50">
        <v>105</v>
      </c>
      <c r="B140" s="99" t="s">
        <v>154</v>
      </c>
      <c r="C140" s="11" t="s">
        <v>20</v>
      </c>
      <c r="D140" s="4">
        <v>0.532</v>
      </c>
      <c r="E140" s="4"/>
      <c r="F140" s="4">
        <v>0.15</v>
      </c>
      <c r="G140" s="4">
        <v>120</v>
      </c>
      <c r="H140" s="11">
        <f t="shared" si="35"/>
        <v>0.382</v>
      </c>
      <c r="I140" s="11">
        <v>0</v>
      </c>
      <c r="J140" s="4">
        <v>2.63</v>
      </c>
      <c r="K140" s="11">
        <f t="shared" si="36"/>
        <v>2.2479999999999998</v>
      </c>
      <c r="L140" s="24">
        <f t="shared" si="34"/>
        <v>2.2479999999999998</v>
      </c>
      <c r="M140" s="23" t="s">
        <v>212</v>
      </c>
      <c r="O140" s="50">
        <v>105</v>
      </c>
      <c r="P140" s="10" t="s">
        <v>154</v>
      </c>
      <c r="Q140" s="11" t="s">
        <v>20</v>
      </c>
      <c r="R140" s="46">
        <v>0.21300000000000008</v>
      </c>
      <c r="S140" s="9">
        <f t="shared" si="22"/>
        <v>0.7450000000000001</v>
      </c>
      <c r="T140" s="4">
        <v>0.15</v>
      </c>
      <c r="U140" s="4">
        <v>120</v>
      </c>
      <c r="V140" s="11">
        <f t="shared" si="37"/>
        <v>0.5950000000000001</v>
      </c>
      <c r="W140" s="11">
        <v>0</v>
      </c>
      <c r="X140" s="4">
        <v>2.63</v>
      </c>
      <c r="Y140" s="68">
        <f t="shared" si="38"/>
        <v>2.0349999999999997</v>
      </c>
      <c r="Z140" s="69">
        <f t="shared" si="33"/>
        <v>2.0349999999999997</v>
      </c>
      <c r="AA140" s="4" t="s">
        <v>212</v>
      </c>
      <c r="AB140" s="145"/>
    </row>
    <row r="141" spans="1:28" s="48" customFormat="1" ht="11.25" customHeight="1">
      <c r="A141" s="50">
        <v>106</v>
      </c>
      <c r="B141" s="99" t="s">
        <v>155</v>
      </c>
      <c r="C141" s="11" t="s">
        <v>20</v>
      </c>
      <c r="D141" s="108">
        <v>1.45</v>
      </c>
      <c r="E141" s="4"/>
      <c r="F141" s="4">
        <v>0.36</v>
      </c>
      <c r="G141" s="4">
        <v>120</v>
      </c>
      <c r="H141" s="11">
        <f t="shared" si="35"/>
        <v>1.0899999999999999</v>
      </c>
      <c r="I141" s="11">
        <v>0</v>
      </c>
      <c r="J141" s="4">
        <v>2.63</v>
      </c>
      <c r="K141" s="11">
        <f t="shared" si="36"/>
        <v>1.54</v>
      </c>
      <c r="L141" s="24">
        <f t="shared" si="34"/>
        <v>1.54</v>
      </c>
      <c r="M141" s="23" t="s">
        <v>212</v>
      </c>
      <c r="O141" s="50">
        <v>106</v>
      </c>
      <c r="P141" s="10" t="s">
        <v>155</v>
      </c>
      <c r="Q141" s="11" t="s">
        <v>20</v>
      </c>
      <c r="R141" s="46">
        <v>0.101</v>
      </c>
      <c r="S141" s="9">
        <f t="shared" si="22"/>
        <v>1.551</v>
      </c>
      <c r="T141" s="4">
        <v>0.36</v>
      </c>
      <c r="U141" s="4">
        <v>120</v>
      </c>
      <c r="V141" s="11">
        <f t="shared" si="37"/>
        <v>1.1909999999999998</v>
      </c>
      <c r="W141" s="11">
        <v>0</v>
      </c>
      <c r="X141" s="4">
        <v>2.63</v>
      </c>
      <c r="Y141" s="68">
        <f t="shared" si="38"/>
        <v>1.439</v>
      </c>
      <c r="Z141" s="69">
        <f t="shared" si="33"/>
        <v>1.439</v>
      </c>
      <c r="AA141" s="4" t="s">
        <v>212</v>
      </c>
      <c r="AB141" s="145"/>
    </row>
    <row r="142" spans="1:28" s="48" customFormat="1" ht="11.25" customHeight="1">
      <c r="A142" s="50">
        <v>107</v>
      </c>
      <c r="B142" s="99" t="s">
        <v>156</v>
      </c>
      <c r="C142" s="11" t="s">
        <v>19</v>
      </c>
      <c r="D142" s="108">
        <v>2.32</v>
      </c>
      <c r="E142" s="4"/>
      <c r="F142" s="4"/>
      <c r="G142" s="4"/>
      <c r="H142" s="11">
        <f t="shared" si="35"/>
        <v>2.32</v>
      </c>
      <c r="I142" s="11">
        <v>0</v>
      </c>
      <c r="J142" s="4">
        <v>10.5</v>
      </c>
      <c r="K142" s="11">
        <f t="shared" si="36"/>
        <v>8.18</v>
      </c>
      <c r="L142" s="24">
        <f t="shared" si="34"/>
        <v>8.18</v>
      </c>
      <c r="M142" s="23" t="s">
        <v>212</v>
      </c>
      <c r="O142" s="50">
        <v>107</v>
      </c>
      <c r="P142" s="10" t="s">
        <v>156</v>
      </c>
      <c r="Q142" s="11" t="s">
        <v>19</v>
      </c>
      <c r="R142" s="46">
        <v>0</v>
      </c>
      <c r="S142" s="9">
        <f t="shared" si="22"/>
        <v>2.32</v>
      </c>
      <c r="T142" s="4"/>
      <c r="U142" s="4"/>
      <c r="V142" s="11">
        <f t="shared" si="37"/>
        <v>2.32</v>
      </c>
      <c r="W142" s="11">
        <v>0</v>
      </c>
      <c r="X142" s="4">
        <v>10.5</v>
      </c>
      <c r="Y142" s="68">
        <f t="shared" si="38"/>
        <v>8.18</v>
      </c>
      <c r="Z142" s="69">
        <f t="shared" si="33"/>
        <v>8.18</v>
      </c>
      <c r="AA142" s="4" t="s">
        <v>212</v>
      </c>
      <c r="AB142" s="145"/>
    </row>
    <row r="143" spans="1:34" s="47" customFormat="1" ht="21.75" customHeight="1">
      <c r="A143" s="102">
        <v>108</v>
      </c>
      <c r="B143" s="112" t="s">
        <v>157</v>
      </c>
      <c r="C143" s="86" t="s">
        <v>19</v>
      </c>
      <c r="D143" s="87">
        <v>13.006</v>
      </c>
      <c r="E143" s="4"/>
      <c r="F143" s="87"/>
      <c r="G143" s="87"/>
      <c r="H143" s="86">
        <f t="shared" si="35"/>
        <v>13.006</v>
      </c>
      <c r="I143" s="86">
        <v>0</v>
      </c>
      <c r="J143" s="87">
        <v>10.5</v>
      </c>
      <c r="K143" s="86">
        <f t="shared" si="36"/>
        <v>-2.5060000000000002</v>
      </c>
      <c r="L143" s="97">
        <f t="shared" si="34"/>
        <v>-2.5060000000000002</v>
      </c>
      <c r="M143" s="98" t="s">
        <v>83</v>
      </c>
      <c r="O143" s="102">
        <v>108</v>
      </c>
      <c r="P143" s="125" t="s">
        <v>157</v>
      </c>
      <c r="Q143" s="86" t="s">
        <v>19</v>
      </c>
      <c r="R143" s="144">
        <v>0</v>
      </c>
      <c r="S143" s="118">
        <f t="shared" si="22"/>
        <v>13.006</v>
      </c>
      <c r="T143" s="87"/>
      <c r="U143" s="87"/>
      <c r="V143" s="86">
        <f t="shared" si="37"/>
        <v>13.006</v>
      </c>
      <c r="W143" s="86">
        <v>0</v>
      </c>
      <c r="X143" s="87">
        <v>10.5</v>
      </c>
      <c r="Y143" s="134">
        <f t="shared" si="38"/>
        <v>-2.5060000000000002</v>
      </c>
      <c r="Z143" s="123">
        <f t="shared" si="33"/>
        <v>-2.5060000000000002</v>
      </c>
      <c r="AA143" s="87" t="s">
        <v>83</v>
      </c>
      <c r="AB143" s="145"/>
      <c r="AC143" s="48"/>
      <c r="AD143" s="48"/>
      <c r="AE143" s="48"/>
      <c r="AF143" s="48"/>
      <c r="AG143" s="48"/>
      <c r="AH143" s="48"/>
    </row>
    <row r="144" spans="1:28" s="48" customFormat="1" ht="22.5" customHeight="1">
      <c r="A144" s="45">
        <v>109</v>
      </c>
      <c r="B144" s="62" t="s">
        <v>158</v>
      </c>
      <c r="C144" s="14" t="s">
        <v>23</v>
      </c>
      <c r="D144" s="4">
        <v>1.45</v>
      </c>
      <c r="E144" s="4"/>
      <c r="F144" s="4"/>
      <c r="G144" s="4"/>
      <c r="H144" s="11">
        <f t="shared" si="35"/>
        <v>1.45</v>
      </c>
      <c r="I144" s="11">
        <v>0</v>
      </c>
      <c r="J144" s="4">
        <v>6.62</v>
      </c>
      <c r="K144" s="11">
        <f t="shared" si="36"/>
        <v>5.17</v>
      </c>
      <c r="L144" s="24">
        <f t="shared" si="34"/>
        <v>5.17</v>
      </c>
      <c r="M144" s="23" t="s">
        <v>212</v>
      </c>
      <c r="O144" s="45">
        <v>109</v>
      </c>
      <c r="P144" s="8" t="s">
        <v>158</v>
      </c>
      <c r="Q144" s="14" t="s">
        <v>23</v>
      </c>
      <c r="R144" s="46">
        <v>0</v>
      </c>
      <c r="S144" s="9">
        <f t="shared" si="22"/>
        <v>1.45</v>
      </c>
      <c r="T144" s="4"/>
      <c r="U144" s="4"/>
      <c r="V144" s="11">
        <f t="shared" si="37"/>
        <v>1.45</v>
      </c>
      <c r="W144" s="11">
        <v>0</v>
      </c>
      <c r="X144" s="4">
        <v>6.62</v>
      </c>
      <c r="Y144" s="68">
        <f t="shared" si="38"/>
        <v>5.17</v>
      </c>
      <c r="Z144" s="69">
        <f t="shared" si="33"/>
        <v>5.17</v>
      </c>
      <c r="AA144" s="4" t="s">
        <v>212</v>
      </c>
      <c r="AB144" s="145"/>
    </row>
    <row r="145" spans="1:28" s="48" customFormat="1" ht="11.25" customHeight="1">
      <c r="A145" s="45">
        <v>110</v>
      </c>
      <c r="B145" s="62" t="s">
        <v>159</v>
      </c>
      <c r="C145" s="14" t="s">
        <v>23</v>
      </c>
      <c r="D145" s="4">
        <v>2.82</v>
      </c>
      <c r="E145" s="4"/>
      <c r="F145" s="4">
        <v>0.17</v>
      </c>
      <c r="G145" s="4">
        <v>120</v>
      </c>
      <c r="H145" s="11">
        <f t="shared" si="35"/>
        <v>2.65</v>
      </c>
      <c r="I145" s="11">
        <v>0</v>
      </c>
      <c r="J145" s="4">
        <v>6.62</v>
      </c>
      <c r="K145" s="11">
        <f t="shared" si="36"/>
        <v>3.97</v>
      </c>
      <c r="L145" s="24">
        <f t="shared" si="34"/>
        <v>3.97</v>
      </c>
      <c r="M145" s="23" t="s">
        <v>212</v>
      </c>
      <c r="O145" s="45">
        <v>110</v>
      </c>
      <c r="P145" s="8" t="s">
        <v>159</v>
      </c>
      <c r="Q145" s="14" t="s">
        <v>23</v>
      </c>
      <c r="R145" s="147">
        <v>0.030000000000000002</v>
      </c>
      <c r="S145" s="9">
        <f t="shared" si="22"/>
        <v>2.8499999999999996</v>
      </c>
      <c r="T145" s="4">
        <v>0.17</v>
      </c>
      <c r="U145" s="4">
        <v>120</v>
      </c>
      <c r="V145" s="11">
        <f t="shared" si="37"/>
        <v>2.6799999999999997</v>
      </c>
      <c r="W145" s="11">
        <v>0</v>
      </c>
      <c r="X145" s="4">
        <v>6.62</v>
      </c>
      <c r="Y145" s="68">
        <f t="shared" si="38"/>
        <v>3.9400000000000004</v>
      </c>
      <c r="Z145" s="69">
        <f t="shared" si="33"/>
        <v>3.9400000000000004</v>
      </c>
      <c r="AA145" s="4" t="s">
        <v>212</v>
      </c>
      <c r="AB145" s="145"/>
    </row>
    <row r="146" spans="1:28" s="48" customFormat="1" ht="11.25" customHeight="1">
      <c r="A146" s="45">
        <v>111</v>
      </c>
      <c r="B146" s="62" t="s">
        <v>160</v>
      </c>
      <c r="C146" s="14" t="s">
        <v>26</v>
      </c>
      <c r="D146" s="4">
        <v>19.89</v>
      </c>
      <c r="E146" s="4"/>
      <c r="F146" s="4"/>
      <c r="G146" s="4"/>
      <c r="H146" s="11">
        <f t="shared" si="35"/>
        <v>19.89</v>
      </c>
      <c r="I146" s="11">
        <v>0</v>
      </c>
      <c r="J146" s="4">
        <v>26.25</v>
      </c>
      <c r="K146" s="11">
        <f t="shared" si="36"/>
        <v>6.359999999999999</v>
      </c>
      <c r="L146" s="24">
        <f t="shared" si="34"/>
        <v>6.359999999999999</v>
      </c>
      <c r="M146" s="23" t="s">
        <v>212</v>
      </c>
      <c r="O146" s="45">
        <v>111</v>
      </c>
      <c r="P146" s="8" t="s">
        <v>160</v>
      </c>
      <c r="Q146" s="14" t="s">
        <v>26</v>
      </c>
      <c r="R146" s="46">
        <v>0.16526</v>
      </c>
      <c r="S146" s="9">
        <f t="shared" si="22"/>
        <v>20.05526</v>
      </c>
      <c r="T146" s="4"/>
      <c r="U146" s="4"/>
      <c r="V146" s="9">
        <f t="shared" si="37"/>
        <v>20.05526</v>
      </c>
      <c r="W146" s="11">
        <v>0</v>
      </c>
      <c r="X146" s="4">
        <v>26.25</v>
      </c>
      <c r="Y146" s="68">
        <f t="shared" si="38"/>
        <v>6.1947399999999995</v>
      </c>
      <c r="Z146" s="69">
        <f t="shared" si="33"/>
        <v>6.1947399999999995</v>
      </c>
      <c r="AA146" s="4" t="s">
        <v>212</v>
      </c>
      <c r="AB146" s="145"/>
    </row>
    <row r="147" spans="1:28" s="48" customFormat="1" ht="11.25" customHeight="1">
      <c r="A147" s="45">
        <v>112</v>
      </c>
      <c r="B147" s="62" t="s">
        <v>161</v>
      </c>
      <c r="C147" s="14" t="s">
        <v>19</v>
      </c>
      <c r="D147" s="4">
        <v>4.97</v>
      </c>
      <c r="E147" s="4"/>
      <c r="F147" s="4">
        <v>0.39</v>
      </c>
      <c r="G147" s="4">
        <v>120</v>
      </c>
      <c r="H147" s="11">
        <f t="shared" si="35"/>
        <v>4.58</v>
      </c>
      <c r="I147" s="11">
        <v>0</v>
      </c>
      <c r="J147" s="4">
        <v>10.5</v>
      </c>
      <c r="K147" s="11">
        <f t="shared" si="36"/>
        <v>5.92</v>
      </c>
      <c r="L147" s="24">
        <f t="shared" si="34"/>
        <v>5.92</v>
      </c>
      <c r="M147" s="23" t="s">
        <v>212</v>
      </c>
      <c r="O147" s="45">
        <v>112</v>
      </c>
      <c r="P147" s="8" t="s">
        <v>161</v>
      </c>
      <c r="Q147" s="14" t="s">
        <v>19</v>
      </c>
      <c r="R147" s="46">
        <v>0.5060000000000002</v>
      </c>
      <c r="S147" s="9">
        <f t="shared" si="22"/>
        <v>5.476</v>
      </c>
      <c r="T147" s="4">
        <v>0.39</v>
      </c>
      <c r="U147" s="4">
        <v>120</v>
      </c>
      <c r="V147" s="11">
        <f t="shared" si="37"/>
        <v>5.086</v>
      </c>
      <c r="W147" s="11">
        <v>0</v>
      </c>
      <c r="X147" s="4">
        <v>10.5</v>
      </c>
      <c r="Y147" s="68">
        <f t="shared" si="38"/>
        <v>5.414</v>
      </c>
      <c r="Z147" s="69">
        <f t="shared" si="33"/>
        <v>5.414</v>
      </c>
      <c r="AA147" s="4" t="s">
        <v>212</v>
      </c>
      <c r="AB147" s="145"/>
    </row>
    <row r="148" spans="1:28" s="48" customFormat="1" ht="11.25" customHeight="1">
      <c r="A148" s="45">
        <v>113</v>
      </c>
      <c r="B148" s="62" t="s">
        <v>162</v>
      </c>
      <c r="C148" s="14" t="s">
        <v>24</v>
      </c>
      <c r="D148" s="4">
        <v>8.54</v>
      </c>
      <c r="E148" s="4"/>
      <c r="F148" s="4"/>
      <c r="G148" s="4"/>
      <c r="H148" s="11">
        <f t="shared" si="35"/>
        <v>8.54</v>
      </c>
      <c r="I148" s="11">
        <v>0</v>
      </c>
      <c r="J148" s="4">
        <v>16.8</v>
      </c>
      <c r="K148" s="11">
        <f t="shared" si="36"/>
        <v>8.260000000000002</v>
      </c>
      <c r="L148" s="24">
        <f t="shared" si="34"/>
        <v>8.260000000000002</v>
      </c>
      <c r="M148" s="23" t="s">
        <v>212</v>
      </c>
      <c r="O148" s="45">
        <v>113</v>
      </c>
      <c r="P148" s="8" t="s">
        <v>162</v>
      </c>
      <c r="Q148" s="14" t="s">
        <v>24</v>
      </c>
      <c r="R148" s="46">
        <v>0.105</v>
      </c>
      <c r="S148" s="9">
        <f t="shared" si="22"/>
        <v>8.645</v>
      </c>
      <c r="T148" s="4"/>
      <c r="U148" s="4"/>
      <c r="V148" s="9">
        <f t="shared" si="37"/>
        <v>8.645</v>
      </c>
      <c r="W148" s="11">
        <v>0</v>
      </c>
      <c r="X148" s="4">
        <v>16.8</v>
      </c>
      <c r="Y148" s="68">
        <f t="shared" si="38"/>
        <v>8.155000000000001</v>
      </c>
      <c r="Z148" s="69">
        <f t="shared" si="33"/>
        <v>8.155000000000001</v>
      </c>
      <c r="AA148" s="4" t="s">
        <v>212</v>
      </c>
      <c r="AB148" s="145"/>
    </row>
    <row r="149" spans="1:28" s="48" customFormat="1" ht="11.25" customHeight="1">
      <c r="A149" s="45">
        <v>114</v>
      </c>
      <c r="B149" s="62" t="s">
        <v>163</v>
      </c>
      <c r="C149" s="14" t="s">
        <v>32</v>
      </c>
      <c r="D149" s="4">
        <v>56.01</v>
      </c>
      <c r="E149" s="4"/>
      <c r="F149" s="4"/>
      <c r="G149" s="4"/>
      <c r="H149" s="11">
        <f t="shared" si="35"/>
        <v>56.01</v>
      </c>
      <c r="I149" s="11">
        <v>0</v>
      </c>
      <c r="J149" s="4">
        <v>66.15</v>
      </c>
      <c r="K149" s="11">
        <f t="shared" si="36"/>
        <v>10.140000000000008</v>
      </c>
      <c r="L149" s="24">
        <f t="shared" si="34"/>
        <v>10.140000000000008</v>
      </c>
      <c r="M149" s="23" t="s">
        <v>212</v>
      </c>
      <c r="O149" s="45">
        <v>114</v>
      </c>
      <c r="P149" s="8" t="s">
        <v>163</v>
      </c>
      <c r="Q149" s="14" t="s">
        <v>32</v>
      </c>
      <c r="R149" s="46">
        <v>1.0302</v>
      </c>
      <c r="S149" s="9">
        <f t="shared" si="22"/>
        <v>57.0402</v>
      </c>
      <c r="T149" s="4"/>
      <c r="U149" s="4"/>
      <c r="V149" s="9">
        <f t="shared" si="37"/>
        <v>57.0402</v>
      </c>
      <c r="W149" s="11">
        <v>0</v>
      </c>
      <c r="X149" s="4">
        <v>66.15</v>
      </c>
      <c r="Y149" s="68">
        <f t="shared" si="38"/>
        <v>9.109800000000007</v>
      </c>
      <c r="Z149" s="69">
        <f t="shared" si="33"/>
        <v>9.109800000000007</v>
      </c>
      <c r="AA149" s="4" t="s">
        <v>212</v>
      </c>
      <c r="AB149" s="145"/>
    </row>
    <row r="150" spans="1:28" s="48" customFormat="1" ht="11.25" customHeight="1">
      <c r="A150" s="50">
        <v>115</v>
      </c>
      <c r="B150" s="62" t="s">
        <v>164</v>
      </c>
      <c r="C150" s="14" t="s">
        <v>29</v>
      </c>
      <c r="D150" s="4">
        <f>D152</f>
        <v>8.3</v>
      </c>
      <c r="E150" s="4"/>
      <c r="F150" s="4">
        <f>F152</f>
        <v>0.99</v>
      </c>
      <c r="G150" s="4">
        <v>120</v>
      </c>
      <c r="H150" s="70">
        <f t="shared" si="35"/>
        <v>7.3100000000000005</v>
      </c>
      <c r="I150" s="11">
        <v>0</v>
      </c>
      <c r="J150" s="11">
        <v>42</v>
      </c>
      <c r="K150" s="11">
        <f t="shared" si="36"/>
        <v>34.69</v>
      </c>
      <c r="L150" s="82">
        <f>MIN(K150:K152)</f>
        <v>34.69</v>
      </c>
      <c r="M150" s="104" t="s">
        <v>212</v>
      </c>
      <c r="O150" s="201">
        <v>115</v>
      </c>
      <c r="P150" s="8" t="s">
        <v>164</v>
      </c>
      <c r="Q150" s="14" t="s">
        <v>29</v>
      </c>
      <c r="R150" s="46"/>
      <c r="S150" s="9">
        <f>S151+S152</f>
        <v>8.5488</v>
      </c>
      <c r="T150" s="4">
        <f>T152</f>
        <v>0.99</v>
      </c>
      <c r="U150" s="4">
        <v>120</v>
      </c>
      <c r="V150" s="9">
        <f t="shared" si="37"/>
        <v>7.5588</v>
      </c>
      <c r="W150" s="11">
        <v>0</v>
      </c>
      <c r="X150" s="11">
        <v>42</v>
      </c>
      <c r="Y150" s="68">
        <f t="shared" si="38"/>
        <v>34.4412</v>
      </c>
      <c r="Z150" s="180">
        <f>MIN(Y150:Y152)</f>
        <v>34.4412</v>
      </c>
      <c r="AA150" s="192" t="s">
        <v>212</v>
      </c>
      <c r="AB150" s="145"/>
    </row>
    <row r="151" spans="1:27" s="48" customFormat="1" ht="11.25" customHeight="1">
      <c r="A151" s="51"/>
      <c r="B151" s="113" t="s">
        <v>38</v>
      </c>
      <c r="C151" s="14" t="s">
        <v>29</v>
      </c>
      <c r="D151" s="4"/>
      <c r="E151" s="4"/>
      <c r="F151" s="4"/>
      <c r="G151" s="4"/>
      <c r="H151" s="70"/>
      <c r="I151" s="11"/>
      <c r="J151" s="11"/>
      <c r="K151" s="11"/>
      <c r="L151" s="106"/>
      <c r="M151" s="107"/>
      <c r="N151" s="49"/>
      <c r="O151" s="202"/>
      <c r="P151" s="124" t="s">
        <v>38</v>
      </c>
      <c r="Q151" s="14" t="s">
        <v>29</v>
      </c>
      <c r="R151" s="46"/>
      <c r="S151" s="9"/>
      <c r="T151" s="4"/>
      <c r="U151" s="4"/>
      <c r="V151" s="11"/>
      <c r="W151" s="11"/>
      <c r="X151" s="11"/>
      <c r="Y151" s="24"/>
      <c r="Z151" s="199"/>
      <c r="AA151" s="193"/>
    </row>
    <row r="152" spans="1:27" s="48" customFormat="1" ht="11.25" customHeight="1">
      <c r="A152" s="52"/>
      <c r="B152" s="113" t="s">
        <v>39</v>
      </c>
      <c r="C152" s="14" t="s">
        <v>29</v>
      </c>
      <c r="D152" s="4">
        <v>8.3</v>
      </c>
      <c r="E152" s="4"/>
      <c r="F152" s="4">
        <v>0.99</v>
      </c>
      <c r="G152" s="4">
        <v>120</v>
      </c>
      <c r="H152" s="70">
        <f t="shared" si="35"/>
        <v>7.3100000000000005</v>
      </c>
      <c r="I152" s="11">
        <v>0</v>
      </c>
      <c r="J152" s="11">
        <v>42</v>
      </c>
      <c r="K152" s="11">
        <f t="shared" si="36"/>
        <v>34.69</v>
      </c>
      <c r="L152" s="24"/>
      <c r="M152" s="23"/>
      <c r="N152" s="49"/>
      <c r="O152" s="203"/>
      <c r="P152" s="124" t="s">
        <v>39</v>
      </c>
      <c r="Q152" s="14" t="s">
        <v>29</v>
      </c>
      <c r="R152" s="46">
        <v>0.2488</v>
      </c>
      <c r="S152" s="9">
        <f>D152+R152</f>
        <v>8.5488</v>
      </c>
      <c r="T152" s="4">
        <v>0.99</v>
      </c>
      <c r="U152" s="4">
        <v>120</v>
      </c>
      <c r="V152" s="9">
        <f>S152-T152</f>
        <v>7.5588</v>
      </c>
      <c r="W152" s="11">
        <v>0</v>
      </c>
      <c r="X152" s="11">
        <v>42</v>
      </c>
      <c r="Y152" s="71">
        <f>X152-W152-V152</f>
        <v>34.4412</v>
      </c>
      <c r="Z152" s="200"/>
      <c r="AA152" s="194"/>
    </row>
    <row r="153" spans="1:28" s="48" customFormat="1" ht="22.5" customHeight="1">
      <c r="A153" s="50">
        <v>116</v>
      </c>
      <c r="B153" s="62" t="s">
        <v>165</v>
      </c>
      <c r="C153" s="14" t="s">
        <v>24</v>
      </c>
      <c r="D153" s="4">
        <f>D154+D155</f>
        <v>14.456</v>
      </c>
      <c r="E153" s="4"/>
      <c r="F153" s="4"/>
      <c r="G153" s="4"/>
      <c r="H153" s="4">
        <f aca="true" t="shared" si="39" ref="H153:H198">D153-F153</f>
        <v>14.456</v>
      </c>
      <c r="I153" s="11">
        <v>0</v>
      </c>
      <c r="J153" s="4">
        <v>16.8</v>
      </c>
      <c r="K153" s="11">
        <f>J153-H153-I153</f>
        <v>2.344000000000001</v>
      </c>
      <c r="L153" s="82">
        <f>MIN(K153:K155)</f>
        <v>2.344000000000001</v>
      </c>
      <c r="M153" s="104" t="s">
        <v>212</v>
      </c>
      <c r="O153" s="201">
        <v>116</v>
      </c>
      <c r="P153" s="8" t="s">
        <v>165</v>
      </c>
      <c r="Q153" s="14" t="s">
        <v>24</v>
      </c>
      <c r="R153" s="46"/>
      <c r="S153" s="9">
        <f>S154+S155</f>
        <v>16.322100000000002</v>
      </c>
      <c r="T153" s="4"/>
      <c r="U153" s="4"/>
      <c r="V153" s="11">
        <f aca="true" t="shared" si="40" ref="V153:V181">S153-T153</f>
        <v>16.322100000000002</v>
      </c>
      <c r="W153" s="11">
        <v>0</v>
      </c>
      <c r="X153" s="4">
        <v>16.8</v>
      </c>
      <c r="Y153" s="9">
        <f>X153-V153-W153</f>
        <v>0.4778999999999982</v>
      </c>
      <c r="Z153" s="180">
        <f>MIN(Y153:Y155)</f>
        <v>0.4778999999999982</v>
      </c>
      <c r="AA153" s="192" t="s">
        <v>212</v>
      </c>
      <c r="AB153" s="145"/>
    </row>
    <row r="154" spans="1:27" s="48" customFormat="1" ht="11.25" customHeight="1">
      <c r="A154" s="51"/>
      <c r="B154" s="105" t="s">
        <v>38</v>
      </c>
      <c r="C154" s="14" t="s">
        <v>24</v>
      </c>
      <c r="D154" s="4">
        <v>9.321</v>
      </c>
      <c r="E154" s="4"/>
      <c r="F154" s="4"/>
      <c r="G154" s="4"/>
      <c r="H154" s="4">
        <f t="shared" si="39"/>
        <v>9.321</v>
      </c>
      <c r="I154" s="11">
        <v>0</v>
      </c>
      <c r="J154" s="4">
        <v>16.8</v>
      </c>
      <c r="K154" s="11">
        <f>J154-D154</f>
        <v>7.479000000000001</v>
      </c>
      <c r="L154" s="106"/>
      <c r="M154" s="107"/>
      <c r="N154" s="49"/>
      <c r="O154" s="202"/>
      <c r="P154" s="124" t="s">
        <v>38</v>
      </c>
      <c r="Q154" s="14" t="s">
        <v>24</v>
      </c>
      <c r="R154" s="46">
        <v>1.6</v>
      </c>
      <c r="S154" s="72">
        <f>D154+R204+R165+R162+R67/2+R210</f>
        <v>11.127100000000002</v>
      </c>
      <c r="T154" s="4"/>
      <c r="U154" s="4"/>
      <c r="V154" s="11">
        <f t="shared" si="40"/>
        <v>11.127100000000002</v>
      </c>
      <c r="W154" s="11">
        <v>0</v>
      </c>
      <c r="X154" s="4">
        <v>16.8</v>
      </c>
      <c r="Y154" s="11">
        <f>X154-S154</f>
        <v>5.6728999999999985</v>
      </c>
      <c r="Z154" s="199"/>
      <c r="AA154" s="193"/>
    </row>
    <row r="155" spans="1:27" s="48" customFormat="1" ht="11.25" customHeight="1">
      <c r="A155" s="52"/>
      <c r="B155" s="105" t="s">
        <v>39</v>
      </c>
      <c r="C155" s="14" t="s">
        <v>24</v>
      </c>
      <c r="D155" s="4">
        <v>5.135</v>
      </c>
      <c r="E155" s="4"/>
      <c r="F155" s="4"/>
      <c r="G155" s="4"/>
      <c r="H155" s="4">
        <f t="shared" si="39"/>
        <v>5.135</v>
      </c>
      <c r="I155" s="11">
        <v>0</v>
      </c>
      <c r="J155" s="4">
        <v>16.8</v>
      </c>
      <c r="K155" s="11">
        <f>J155-H155-I155</f>
        <v>11.665000000000001</v>
      </c>
      <c r="L155" s="24"/>
      <c r="M155" s="23"/>
      <c r="N155" s="49"/>
      <c r="O155" s="203"/>
      <c r="P155" s="124" t="s">
        <v>39</v>
      </c>
      <c r="Q155" s="14" t="s">
        <v>24</v>
      </c>
      <c r="R155" s="46">
        <v>0.06</v>
      </c>
      <c r="S155" s="72">
        <f>R155+D155</f>
        <v>5.194999999999999</v>
      </c>
      <c r="T155" s="4"/>
      <c r="U155" s="4"/>
      <c r="V155" s="11">
        <f t="shared" si="40"/>
        <v>5.194999999999999</v>
      </c>
      <c r="W155" s="11">
        <v>0</v>
      </c>
      <c r="X155" s="4">
        <v>16.8</v>
      </c>
      <c r="Y155" s="11">
        <f>X155-V155-W155</f>
        <v>11.605</v>
      </c>
      <c r="Z155" s="200"/>
      <c r="AA155" s="194"/>
    </row>
    <row r="156" spans="1:28" s="48" customFormat="1" ht="22.5" customHeight="1">
      <c r="A156" s="50">
        <v>117</v>
      </c>
      <c r="B156" s="62" t="s">
        <v>166</v>
      </c>
      <c r="C156" s="14" t="s">
        <v>46</v>
      </c>
      <c r="D156" s="4">
        <f>D157+D158</f>
        <v>2.2</v>
      </c>
      <c r="E156" s="4"/>
      <c r="F156" s="4"/>
      <c r="G156" s="4"/>
      <c r="H156" s="4">
        <f t="shared" si="39"/>
        <v>2.2</v>
      </c>
      <c r="I156" s="11">
        <v>0</v>
      </c>
      <c r="J156" s="4">
        <v>7.88</v>
      </c>
      <c r="K156" s="11">
        <f>J156-H156-I156</f>
        <v>5.68</v>
      </c>
      <c r="L156" s="82">
        <f>MIN(K156:K158)</f>
        <v>5.68</v>
      </c>
      <c r="M156" s="104" t="s">
        <v>212</v>
      </c>
      <c r="O156" s="201">
        <v>117</v>
      </c>
      <c r="P156" s="8" t="s">
        <v>166</v>
      </c>
      <c r="Q156" s="14" t="s">
        <v>46</v>
      </c>
      <c r="R156" s="46"/>
      <c r="S156" s="9">
        <f>S157+S158</f>
        <v>2.21</v>
      </c>
      <c r="T156" s="4"/>
      <c r="U156" s="4"/>
      <c r="V156" s="11">
        <f t="shared" si="40"/>
        <v>2.21</v>
      </c>
      <c r="W156" s="11">
        <v>0</v>
      </c>
      <c r="X156" s="4">
        <v>7.88</v>
      </c>
      <c r="Y156" s="9">
        <f>X156-V156-W156</f>
        <v>5.67</v>
      </c>
      <c r="Z156" s="180">
        <f>MIN(Y156:Y158)</f>
        <v>5.67</v>
      </c>
      <c r="AA156" s="192" t="s">
        <v>212</v>
      </c>
      <c r="AB156" s="145"/>
    </row>
    <row r="157" spans="1:27" s="48" customFormat="1" ht="11.25" customHeight="1">
      <c r="A157" s="51"/>
      <c r="B157" s="105" t="s">
        <v>38</v>
      </c>
      <c r="C157" s="14" t="s">
        <v>46</v>
      </c>
      <c r="D157" s="4">
        <v>1.45</v>
      </c>
      <c r="E157" s="4"/>
      <c r="F157" s="4"/>
      <c r="G157" s="4"/>
      <c r="H157" s="4">
        <f t="shared" si="39"/>
        <v>1.45</v>
      </c>
      <c r="I157" s="11">
        <v>0</v>
      </c>
      <c r="J157" s="4">
        <v>7.88</v>
      </c>
      <c r="K157" s="11">
        <f>J157-D157</f>
        <v>6.43</v>
      </c>
      <c r="L157" s="106"/>
      <c r="M157" s="107"/>
      <c r="N157" s="49"/>
      <c r="O157" s="202"/>
      <c r="P157" s="124" t="s">
        <v>38</v>
      </c>
      <c r="Q157" s="14" t="s">
        <v>46</v>
      </c>
      <c r="R157" s="46"/>
      <c r="S157" s="72">
        <f>D157</f>
        <v>1.45</v>
      </c>
      <c r="T157" s="4"/>
      <c r="U157" s="4"/>
      <c r="V157" s="11">
        <f t="shared" si="40"/>
        <v>1.45</v>
      </c>
      <c r="W157" s="11">
        <v>0</v>
      </c>
      <c r="X157" s="4">
        <v>7.88</v>
      </c>
      <c r="Y157" s="11">
        <f>X157-S157</f>
        <v>6.43</v>
      </c>
      <c r="Z157" s="199"/>
      <c r="AA157" s="193"/>
    </row>
    <row r="158" spans="1:27" s="48" customFormat="1" ht="11.25" customHeight="1">
      <c r="A158" s="52"/>
      <c r="B158" s="105" t="s">
        <v>39</v>
      </c>
      <c r="C158" s="14" t="s">
        <v>46</v>
      </c>
      <c r="D158" s="4">
        <v>0.75</v>
      </c>
      <c r="E158" s="4"/>
      <c r="F158" s="4">
        <v>0.16</v>
      </c>
      <c r="G158" s="4">
        <v>120</v>
      </c>
      <c r="H158" s="4">
        <f t="shared" si="39"/>
        <v>0.59</v>
      </c>
      <c r="I158" s="11">
        <v>0</v>
      </c>
      <c r="J158" s="4">
        <v>7.88</v>
      </c>
      <c r="K158" s="11">
        <f>J158-H158-I158</f>
        <v>7.29</v>
      </c>
      <c r="L158" s="24"/>
      <c r="M158" s="23"/>
      <c r="N158" s="49"/>
      <c r="O158" s="203"/>
      <c r="P158" s="124" t="s">
        <v>39</v>
      </c>
      <c r="Q158" s="14" t="s">
        <v>46</v>
      </c>
      <c r="R158" s="46">
        <v>0.01</v>
      </c>
      <c r="S158" s="72">
        <f aca="true" t="shared" si="41" ref="S158:S181">R158+D158</f>
        <v>0.76</v>
      </c>
      <c r="T158" s="4">
        <v>0.16</v>
      </c>
      <c r="U158" s="4">
        <v>120</v>
      </c>
      <c r="V158" s="11">
        <f t="shared" si="40"/>
        <v>0.6</v>
      </c>
      <c r="W158" s="11">
        <v>0</v>
      </c>
      <c r="X158" s="4">
        <v>7.88</v>
      </c>
      <c r="Y158" s="11">
        <f>X158-V158-W158</f>
        <v>7.28</v>
      </c>
      <c r="Z158" s="200"/>
      <c r="AA158" s="194"/>
    </row>
    <row r="159" spans="1:28" s="48" customFormat="1" ht="11.25" customHeight="1">
      <c r="A159" s="45">
        <v>118</v>
      </c>
      <c r="B159" s="62" t="s">
        <v>167</v>
      </c>
      <c r="C159" s="14" t="s">
        <v>19</v>
      </c>
      <c r="D159" s="4">
        <v>4.43</v>
      </c>
      <c r="E159" s="4"/>
      <c r="F159" s="4">
        <v>0.091</v>
      </c>
      <c r="G159" s="4">
        <v>120</v>
      </c>
      <c r="H159" s="11">
        <f t="shared" si="39"/>
        <v>4.3389999999999995</v>
      </c>
      <c r="I159" s="11">
        <v>0</v>
      </c>
      <c r="J159" s="4">
        <v>10.5</v>
      </c>
      <c r="K159" s="11">
        <f aca="true" t="shared" si="42" ref="K159:K181">J159-I159-H159</f>
        <v>6.1610000000000005</v>
      </c>
      <c r="L159" s="24">
        <f aca="true" t="shared" si="43" ref="L159:L181">K159</f>
        <v>6.1610000000000005</v>
      </c>
      <c r="M159" s="23" t="s">
        <v>212</v>
      </c>
      <c r="O159" s="45">
        <v>118</v>
      </c>
      <c r="P159" s="8" t="s">
        <v>167</v>
      </c>
      <c r="Q159" s="14" t="s">
        <v>19</v>
      </c>
      <c r="R159" s="46">
        <v>0.164</v>
      </c>
      <c r="S159" s="9">
        <f t="shared" si="41"/>
        <v>4.593999999999999</v>
      </c>
      <c r="T159" s="4">
        <v>0.091</v>
      </c>
      <c r="U159" s="4">
        <v>120</v>
      </c>
      <c r="V159" s="11">
        <f t="shared" si="40"/>
        <v>4.502999999999999</v>
      </c>
      <c r="W159" s="11">
        <v>0</v>
      </c>
      <c r="X159" s="4">
        <v>10.5</v>
      </c>
      <c r="Y159" s="68">
        <f aca="true" t="shared" si="44" ref="Y159:Y181">X159-W159-V159</f>
        <v>5.997000000000001</v>
      </c>
      <c r="Z159" s="69">
        <f aca="true" t="shared" si="45" ref="Z159:Z181">Y159</f>
        <v>5.997000000000001</v>
      </c>
      <c r="AA159" s="4" t="s">
        <v>212</v>
      </c>
      <c r="AB159" s="145"/>
    </row>
    <row r="160" spans="1:28" s="48" customFormat="1" ht="11.25" customHeight="1">
      <c r="A160" s="45">
        <v>119</v>
      </c>
      <c r="B160" s="62" t="s">
        <v>168</v>
      </c>
      <c r="C160" s="14" t="s">
        <v>23</v>
      </c>
      <c r="D160" s="4">
        <v>4.27</v>
      </c>
      <c r="E160" s="4"/>
      <c r="F160" s="4">
        <v>0.086</v>
      </c>
      <c r="G160" s="4">
        <v>120</v>
      </c>
      <c r="H160" s="11">
        <f t="shared" si="39"/>
        <v>4.183999999999999</v>
      </c>
      <c r="I160" s="11">
        <v>0</v>
      </c>
      <c r="J160" s="4">
        <v>6.62</v>
      </c>
      <c r="K160" s="11">
        <f t="shared" si="42"/>
        <v>2.436000000000001</v>
      </c>
      <c r="L160" s="24">
        <f t="shared" si="43"/>
        <v>2.436000000000001</v>
      </c>
      <c r="M160" s="23" t="s">
        <v>212</v>
      </c>
      <c r="O160" s="45">
        <v>119</v>
      </c>
      <c r="P160" s="8" t="s">
        <v>168</v>
      </c>
      <c r="Q160" s="14" t="s">
        <v>23</v>
      </c>
      <c r="R160" s="46">
        <v>0.5230000000000001</v>
      </c>
      <c r="S160" s="9">
        <f t="shared" si="41"/>
        <v>4.792999999999999</v>
      </c>
      <c r="T160" s="4">
        <v>0.086</v>
      </c>
      <c r="U160" s="4">
        <v>120</v>
      </c>
      <c r="V160" s="11">
        <f t="shared" si="40"/>
        <v>4.706999999999999</v>
      </c>
      <c r="W160" s="11">
        <v>0</v>
      </c>
      <c r="X160" s="4">
        <v>6.62</v>
      </c>
      <c r="Y160" s="68">
        <f t="shared" si="44"/>
        <v>1.9130000000000011</v>
      </c>
      <c r="Z160" s="69">
        <f t="shared" si="45"/>
        <v>1.9130000000000011</v>
      </c>
      <c r="AA160" s="4" t="s">
        <v>212</v>
      </c>
      <c r="AB160" s="145"/>
    </row>
    <row r="161" spans="1:28" s="48" customFormat="1" ht="11.25" customHeight="1">
      <c r="A161" s="45">
        <v>120</v>
      </c>
      <c r="B161" s="62" t="s">
        <v>169</v>
      </c>
      <c r="C161" s="14" t="s">
        <v>35</v>
      </c>
      <c r="D161" s="108">
        <v>2.45</v>
      </c>
      <c r="E161" s="4"/>
      <c r="F161" s="4"/>
      <c r="G161" s="4"/>
      <c r="H161" s="11">
        <f t="shared" si="39"/>
        <v>2.45</v>
      </c>
      <c r="I161" s="11">
        <v>0</v>
      </c>
      <c r="J161" s="4">
        <v>4.2</v>
      </c>
      <c r="K161" s="11">
        <f t="shared" si="42"/>
        <v>1.75</v>
      </c>
      <c r="L161" s="24">
        <f t="shared" si="43"/>
        <v>1.75</v>
      </c>
      <c r="M161" s="23" t="s">
        <v>212</v>
      </c>
      <c r="O161" s="45">
        <v>120</v>
      </c>
      <c r="P161" s="8" t="s">
        <v>169</v>
      </c>
      <c r="Q161" s="14" t="s">
        <v>35</v>
      </c>
      <c r="R161" s="46">
        <v>0.149</v>
      </c>
      <c r="S161" s="9">
        <f t="shared" si="41"/>
        <v>2.599</v>
      </c>
      <c r="T161" s="4"/>
      <c r="U161" s="4"/>
      <c r="V161" s="11">
        <f t="shared" si="40"/>
        <v>2.599</v>
      </c>
      <c r="W161" s="11">
        <v>0</v>
      </c>
      <c r="X161" s="4">
        <v>4.2</v>
      </c>
      <c r="Y161" s="68">
        <f t="shared" si="44"/>
        <v>1.601</v>
      </c>
      <c r="Z161" s="69">
        <f t="shared" si="45"/>
        <v>1.601</v>
      </c>
      <c r="AA161" s="4" t="s">
        <v>212</v>
      </c>
      <c r="AB161" s="145"/>
    </row>
    <row r="162" spans="1:28" s="5" customFormat="1" ht="11.25" customHeight="1">
      <c r="A162" s="45">
        <v>121</v>
      </c>
      <c r="B162" s="62" t="s">
        <v>170</v>
      </c>
      <c r="C162" s="14" t="s">
        <v>22</v>
      </c>
      <c r="D162" s="4">
        <v>1.03</v>
      </c>
      <c r="E162" s="4"/>
      <c r="F162" s="4">
        <v>0.072</v>
      </c>
      <c r="G162" s="4">
        <v>120</v>
      </c>
      <c r="H162" s="11">
        <f t="shared" si="39"/>
        <v>0.9580000000000001</v>
      </c>
      <c r="I162" s="11">
        <v>0</v>
      </c>
      <c r="J162" s="4">
        <v>1.68</v>
      </c>
      <c r="K162" s="11">
        <f t="shared" si="42"/>
        <v>0.7219999999999999</v>
      </c>
      <c r="L162" s="24">
        <f t="shared" si="43"/>
        <v>0.7219999999999999</v>
      </c>
      <c r="M162" s="23" t="s">
        <v>212</v>
      </c>
      <c r="N162" s="48"/>
      <c r="O162" s="45">
        <v>121</v>
      </c>
      <c r="P162" s="8" t="s">
        <v>170</v>
      </c>
      <c r="Q162" s="14" t="s">
        <v>22</v>
      </c>
      <c r="R162" s="46">
        <v>0.3810000000000002</v>
      </c>
      <c r="S162" s="9">
        <f t="shared" si="41"/>
        <v>1.4110000000000003</v>
      </c>
      <c r="T162" s="4">
        <v>0.072</v>
      </c>
      <c r="U162" s="4">
        <v>120</v>
      </c>
      <c r="V162" s="11">
        <f t="shared" si="40"/>
        <v>1.3390000000000002</v>
      </c>
      <c r="W162" s="11">
        <v>0</v>
      </c>
      <c r="X162" s="4">
        <v>1.68</v>
      </c>
      <c r="Y162" s="68">
        <f t="shared" si="44"/>
        <v>0.34099999999999975</v>
      </c>
      <c r="Z162" s="69">
        <f t="shared" si="45"/>
        <v>0.34099999999999975</v>
      </c>
      <c r="AA162" s="4" t="s">
        <v>212</v>
      </c>
      <c r="AB162" s="145"/>
    </row>
    <row r="163" spans="1:28" s="48" customFormat="1" ht="11.25" customHeight="1">
      <c r="A163" s="45">
        <v>122</v>
      </c>
      <c r="B163" s="62" t="s">
        <v>171</v>
      </c>
      <c r="C163" s="14" t="s">
        <v>26</v>
      </c>
      <c r="D163" s="4">
        <v>19.05</v>
      </c>
      <c r="E163" s="4"/>
      <c r="F163" s="4">
        <v>0.79</v>
      </c>
      <c r="G163" s="4">
        <v>120</v>
      </c>
      <c r="H163" s="11">
        <f t="shared" si="39"/>
        <v>18.26</v>
      </c>
      <c r="I163" s="11">
        <v>0</v>
      </c>
      <c r="J163" s="4">
        <v>26.25</v>
      </c>
      <c r="K163" s="11">
        <f t="shared" si="42"/>
        <v>7.989999999999998</v>
      </c>
      <c r="L163" s="24">
        <f t="shared" si="43"/>
        <v>7.989999999999998</v>
      </c>
      <c r="M163" s="23" t="s">
        <v>212</v>
      </c>
      <c r="O163" s="45">
        <v>122</v>
      </c>
      <c r="P163" s="8" t="s">
        <v>171</v>
      </c>
      <c r="Q163" s="14" t="s">
        <v>26</v>
      </c>
      <c r="R163" s="46">
        <v>1.9085</v>
      </c>
      <c r="S163" s="9">
        <f t="shared" si="41"/>
        <v>20.9585</v>
      </c>
      <c r="T163" s="4">
        <v>0.79</v>
      </c>
      <c r="U163" s="4">
        <v>120</v>
      </c>
      <c r="V163" s="9">
        <f t="shared" si="40"/>
        <v>20.1685</v>
      </c>
      <c r="W163" s="11">
        <v>0</v>
      </c>
      <c r="X163" s="4">
        <v>26.25</v>
      </c>
      <c r="Y163" s="68">
        <f t="shared" si="44"/>
        <v>6.081499999999998</v>
      </c>
      <c r="Z163" s="69">
        <f t="shared" si="45"/>
        <v>6.081499999999998</v>
      </c>
      <c r="AA163" s="4" t="s">
        <v>212</v>
      </c>
      <c r="AB163" s="145"/>
    </row>
    <row r="164" spans="1:28" s="48" customFormat="1" ht="11.25" customHeight="1">
      <c r="A164" s="45">
        <v>123</v>
      </c>
      <c r="B164" s="62" t="s">
        <v>172</v>
      </c>
      <c r="C164" s="14" t="s">
        <v>35</v>
      </c>
      <c r="D164" s="4">
        <v>2.53</v>
      </c>
      <c r="E164" s="4"/>
      <c r="F164" s="4">
        <v>0.3</v>
      </c>
      <c r="G164" s="4">
        <v>120</v>
      </c>
      <c r="H164" s="11">
        <f t="shared" si="39"/>
        <v>2.23</v>
      </c>
      <c r="I164" s="11">
        <v>0</v>
      </c>
      <c r="J164" s="4">
        <v>4.2</v>
      </c>
      <c r="K164" s="11">
        <f t="shared" si="42"/>
        <v>1.9700000000000002</v>
      </c>
      <c r="L164" s="24">
        <f t="shared" si="43"/>
        <v>1.9700000000000002</v>
      </c>
      <c r="M164" s="23" t="s">
        <v>212</v>
      </c>
      <c r="O164" s="45">
        <v>123</v>
      </c>
      <c r="P164" s="8" t="s">
        <v>172</v>
      </c>
      <c r="Q164" s="14" t="s">
        <v>35</v>
      </c>
      <c r="R164" s="147">
        <v>1.5469999999999973</v>
      </c>
      <c r="S164" s="9">
        <f t="shared" si="41"/>
        <v>4.076999999999997</v>
      </c>
      <c r="T164" s="4">
        <v>0.3</v>
      </c>
      <c r="U164" s="4">
        <v>120</v>
      </c>
      <c r="V164" s="11">
        <f t="shared" si="40"/>
        <v>3.7769999999999975</v>
      </c>
      <c r="W164" s="11">
        <v>0</v>
      </c>
      <c r="X164" s="4">
        <v>4.2</v>
      </c>
      <c r="Y164" s="68">
        <f t="shared" si="44"/>
        <v>0.4230000000000027</v>
      </c>
      <c r="Z164" s="69">
        <f t="shared" si="45"/>
        <v>0.4230000000000027</v>
      </c>
      <c r="AA164" s="4" t="s">
        <v>212</v>
      </c>
      <c r="AB164" s="145"/>
    </row>
    <row r="165" spans="1:28" s="48" customFormat="1" ht="11.25" customHeight="1">
      <c r="A165" s="45">
        <v>124</v>
      </c>
      <c r="B165" s="62" t="s">
        <v>173</v>
      </c>
      <c r="C165" s="14" t="s">
        <v>20</v>
      </c>
      <c r="D165" s="4">
        <v>0.95</v>
      </c>
      <c r="E165" s="4"/>
      <c r="F165" s="4">
        <v>0.027</v>
      </c>
      <c r="G165" s="4">
        <v>120</v>
      </c>
      <c r="H165" s="11">
        <f t="shared" si="39"/>
        <v>0.9229999999999999</v>
      </c>
      <c r="I165" s="11">
        <v>0</v>
      </c>
      <c r="J165" s="4">
        <v>2.63</v>
      </c>
      <c r="K165" s="11">
        <f t="shared" si="42"/>
        <v>1.7069999999999999</v>
      </c>
      <c r="L165" s="24">
        <f t="shared" si="43"/>
        <v>1.7069999999999999</v>
      </c>
      <c r="M165" s="23" t="s">
        <v>212</v>
      </c>
      <c r="O165" s="45">
        <v>124</v>
      </c>
      <c r="P165" s="8" t="s">
        <v>173</v>
      </c>
      <c r="Q165" s="14" t="s">
        <v>20</v>
      </c>
      <c r="R165" s="46">
        <v>0.10900000000000001</v>
      </c>
      <c r="S165" s="9">
        <f t="shared" si="41"/>
        <v>1.059</v>
      </c>
      <c r="T165" s="4">
        <v>0.027</v>
      </c>
      <c r="U165" s="4">
        <v>120</v>
      </c>
      <c r="V165" s="11">
        <f t="shared" si="40"/>
        <v>1.032</v>
      </c>
      <c r="W165" s="11">
        <v>0</v>
      </c>
      <c r="X165" s="4">
        <v>2.63</v>
      </c>
      <c r="Y165" s="68">
        <f t="shared" si="44"/>
        <v>1.5979999999999999</v>
      </c>
      <c r="Z165" s="69">
        <f t="shared" si="45"/>
        <v>1.5979999999999999</v>
      </c>
      <c r="AA165" s="4" t="s">
        <v>212</v>
      </c>
      <c r="AB165" s="145"/>
    </row>
    <row r="166" spans="1:28" s="48" customFormat="1" ht="11.25" customHeight="1">
      <c r="A166" s="45">
        <v>125</v>
      </c>
      <c r="B166" s="62" t="s">
        <v>174</v>
      </c>
      <c r="C166" s="14" t="s">
        <v>28</v>
      </c>
      <c r="D166" s="4">
        <v>0.81</v>
      </c>
      <c r="E166" s="4"/>
      <c r="F166" s="4">
        <v>0.18</v>
      </c>
      <c r="G166" s="4">
        <v>120</v>
      </c>
      <c r="H166" s="11">
        <f t="shared" si="39"/>
        <v>0.6300000000000001</v>
      </c>
      <c r="I166" s="11">
        <v>0</v>
      </c>
      <c r="J166" s="4">
        <v>1.68</v>
      </c>
      <c r="K166" s="11">
        <f t="shared" si="42"/>
        <v>1.0499999999999998</v>
      </c>
      <c r="L166" s="24">
        <f t="shared" si="43"/>
        <v>1.0499999999999998</v>
      </c>
      <c r="M166" s="23" t="s">
        <v>212</v>
      </c>
      <c r="O166" s="45">
        <v>125</v>
      </c>
      <c r="P166" s="8" t="s">
        <v>174</v>
      </c>
      <c r="Q166" s="14" t="s">
        <v>28</v>
      </c>
      <c r="R166" s="46">
        <v>0.11599999999999999</v>
      </c>
      <c r="S166" s="9">
        <f t="shared" si="41"/>
        <v>0.926</v>
      </c>
      <c r="T166" s="4">
        <v>0.18</v>
      </c>
      <c r="U166" s="4">
        <v>120</v>
      </c>
      <c r="V166" s="11">
        <f t="shared" si="40"/>
        <v>0.746</v>
      </c>
      <c r="W166" s="11">
        <v>0</v>
      </c>
      <c r="X166" s="4">
        <v>1.68</v>
      </c>
      <c r="Y166" s="68">
        <f t="shared" si="44"/>
        <v>0.9339999999999999</v>
      </c>
      <c r="Z166" s="69">
        <f t="shared" si="45"/>
        <v>0.9339999999999999</v>
      </c>
      <c r="AA166" s="4" t="s">
        <v>212</v>
      </c>
      <c r="AB166" s="145"/>
    </row>
    <row r="167" spans="1:28" s="48" customFormat="1" ht="11.25" customHeight="1">
      <c r="A167" s="45">
        <v>126</v>
      </c>
      <c r="B167" s="62" t="s">
        <v>175</v>
      </c>
      <c r="C167" s="14" t="s">
        <v>22</v>
      </c>
      <c r="D167" s="4">
        <v>0.71</v>
      </c>
      <c r="E167" s="4"/>
      <c r="F167" s="4">
        <v>0.1</v>
      </c>
      <c r="G167" s="4">
        <v>120</v>
      </c>
      <c r="H167" s="11">
        <f t="shared" si="39"/>
        <v>0.61</v>
      </c>
      <c r="I167" s="11">
        <v>0</v>
      </c>
      <c r="J167" s="4">
        <v>1.68</v>
      </c>
      <c r="K167" s="11">
        <f t="shared" si="42"/>
        <v>1.0699999999999998</v>
      </c>
      <c r="L167" s="24">
        <f t="shared" si="43"/>
        <v>1.0699999999999998</v>
      </c>
      <c r="M167" s="23" t="s">
        <v>212</v>
      </c>
      <c r="O167" s="45">
        <v>126</v>
      </c>
      <c r="P167" s="8" t="s">
        <v>175</v>
      </c>
      <c r="Q167" s="14" t="s">
        <v>22</v>
      </c>
      <c r="R167" s="46">
        <v>0.013</v>
      </c>
      <c r="S167" s="9">
        <f t="shared" si="41"/>
        <v>0.723</v>
      </c>
      <c r="T167" s="4">
        <v>0.1</v>
      </c>
      <c r="U167" s="4">
        <v>120</v>
      </c>
      <c r="V167" s="11">
        <f t="shared" si="40"/>
        <v>0.623</v>
      </c>
      <c r="W167" s="11">
        <v>0</v>
      </c>
      <c r="X167" s="4">
        <v>1.68</v>
      </c>
      <c r="Y167" s="68">
        <f t="shared" si="44"/>
        <v>1.057</v>
      </c>
      <c r="Z167" s="69">
        <f t="shared" si="45"/>
        <v>1.057</v>
      </c>
      <c r="AA167" s="4" t="s">
        <v>212</v>
      </c>
      <c r="AB167" s="145"/>
    </row>
    <row r="168" spans="1:28" s="48" customFormat="1" ht="11.25" customHeight="1">
      <c r="A168" s="45">
        <v>127</v>
      </c>
      <c r="B168" s="62" t="s">
        <v>176</v>
      </c>
      <c r="C168" s="14" t="s">
        <v>20</v>
      </c>
      <c r="D168" s="4">
        <v>1.13</v>
      </c>
      <c r="E168" s="4"/>
      <c r="F168" s="4">
        <v>0.02</v>
      </c>
      <c r="G168" s="4">
        <v>120</v>
      </c>
      <c r="H168" s="11">
        <f t="shared" si="39"/>
        <v>1.1099999999999999</v>
      </c>
      <c r="I168" s="11">
        <v>0</v>
      </c>
      <c r="J168" s="4">
        <v>2.63</v>
      </c>
      <c r="K168" s="11">
        <f t="shared" si="42"/>
        <v>1.52</v>
      </c>
      <c r="L168" s="24">
        <f t="shared" si="43"/>
        <v>1.52</v>
      </c>
      <c r="M168" s="23" t="s">
        <v>212</v>
      </c>
      <c r="O168" s="45">
        <v>127</v>
      </c>
      <c r="P168" s="8" t="s">
        <v>176</v>
      </c>
      <c r="Q168" s="14" t="s">
        <v>20</v>
      </c>
      <c r="R168" s="46">
        <v>0.035</v>
      </c>
      <c r="S168" s="9">
        <f t="shared" si="41"/>
        <v>1.1649999999999998</v>
      </c>
      <c r="T168" s="4">
        <v>0.02</v>
      </c>
      <c r="U168" s="4">
        <v>120</v>
      </c>
      <c r="V168" s="11">
        <f t="shared" si="40"/>
        <v>1.1449999999999998</v>
      </c>
      <c r="W168" s="11">
        <v>0</v>
      </c>
      <c r="X168" s="4">
        <v>2.63</v>
      </c>
      <c r="Y168" s="68">
        <f t="shared" si="44"/>
        <v>1.485</v>
      </c>
      <c r="Z168" s="69">
        <f t="shared" si="45"/>
        <v>1.485</v>
      </c>
      <c r="AA168" s="4" t="s">
        <v>212</v>
      </c>
      <c r="AB168" s="145"/>
    </row>
    <row r="169" spans="1:28" s="48" customFormat="1" ht="11.25" customHeight="1">
      <c r="A169" s="45">
        <v>128</v>
      </c>
      <c r="B169" s="62" t="s">
        <v>177</v>
      </c>
      <c r="C169" s="14" t="s">
        <v>20</v>
      </c>
      <c r="D169" s="108">
        <v>0.61</v>
      </c>
      <c r="E169" s="4"/>
      <c r="F169" s="4">
        <v>0.12</v>
      </c>
      <c r="G169" s="4">
        <v>120</v>
      </c>
      <c r="H169" s="11">
        <f t="shared" si="39"/>
        <v>0.49</v>
      </c>
      <c r="I169" s="11">
        <v>0</v>
      </c>
      <c r="J169" s="4">
        <v>2.63</v>
      </c>
      <c r="K169" s="11">
        <f t="shared" si="42"/>
        <v>2.1399999999999997</v>
      </c>
      <c r="L169" s="24">
        <f t="shared" si="43"/>
        <v>2.1399999999999997</v>
      </c>
      <c r="M169" s="23" t="s">
        <v>212</v>
      </c>
      <c r="O169" s="45">
        <v>128</v>
      </c>
      <c r="P169" s="8" t="s">
        <v>177</v>
      </c>
      <c r="Q169" s="14" t="s">
        <v>20</v>
      </c>
      <c r="R169" s="46">
        <v>0.46600000000000014</v>
      </c>
      <c r="S169" s="9">
        <f t="shared" si="41"/>
        <v>1.076</v>
      </c>
      <c r="T169" s="4">
        <v>0.12</v>
      </c>
      <c r="U169" s="4">
        <v>120</v>
      </c>
      <c r="V169" s="11">
        <f t="shared" si="40"/>
        <v>0.9560000000000001</v>
      </c>
      <c r="W169" s="11">
        <v>0</v>
      </c>
      <c r="X169" s="4">
        <v>2.63</v>
      </c>
      <c r="Y169" s="68">
        <f t="shared" si="44"/>
        <v>1.674</v>
      </c>
      <c r="Z169" s="69">
        <f t="shared" si="45"/>
        <v>1.674</v>
      </c>
      <c r="AA169" s="4" t="s">
        <v>212</v>
      </c>
      <c r="AB169" s="145"/>
    </row>
    <row r="170" spans="1:28" s="48" customFormat="1" ht="11.25" customHeight="1">
      <c r="A170" s="45">
        <v>129</v>
      </c>
      <c r="B170" s="62" t="s">
        <v>178</v>
      </c>
      <c r="C170" s="14" t="s">
        <v>23</v>
      </c>
      <c r="D170" s="4">
        <v>5.2</v>
      </c>
      <c r="E170" s="4"/>
      <c r="F170" s="4">
        <v>0.74</v>
      </c>
      <c r="G170" s="4">
        <v>120</v>
      </c>
      <c r="H170" s="11">
        <f t="shared" si="39"/>
        <v>4.46</v>
      </c>
      <c r="I170" s="11">
        <v>0</v>
      </c>
      <c r="J170" s="4">
        <v>6.62</v>
      </c>
      <c r="K170" s="11">
        <f t="shared" si="42"/>
        <v>2.16</v>
      </c>
      <c r="L170" s="24">
        <f t="shared" si="43"/>
        <v>2.16</v>
      </c>
      <c r="M170" s="23" t="s">
        <v>212</v>
      </c>
      <c r="O170" s="45">
        <v>129</v>
      </c>
      <c r="P170" s="8" t="s">
        <v>178</v>
      </c>
      <c r="Q170" s="14" t="s">
        <v>23</v>
      </c>
      <c r="R170" s="46">
        <v>1.2664999999999997</v>
      </c>
      <c r="S170" s="9">
        <f t="shared" si="41"/>
        <v>6.4665</v>
      </c>
      <c r="T170" s="4">
        <v>0.74</v>
      </c>
      <c r="U170" s="4">
        <v>120</v>
      </c>
      <c r="V170" s="9">
        <f t="shared" si="40"/>
        <v>5.7265</v>
      </c>
      <c r="W170" s="11">
        <v>0</v>
      </c>
      <c r="X170" s="4">
        <v>6.62</v>
      </c>
      <c r="Y170" s="68">
        <f t="shared" si="44"/>
        <v>0.8935000000000004</v>
      </c>
      <c r="Z170" s="69">
        <f t="shared" si="45"/>
        <v>0.8935000000000004</v>
      </c>
      <c r="AA170" s="4" t="s">
        <v>212</v>
      </c>
      <c r="AB170" s="145"/>
    </row>
    <row r="171" spans="1:28" s="48" customFormat="1" ht="11.25" customHeight="1">
      <c r="A171" s="45">
        <v>130</v>
      </c>
      <c r="B171" s="62" t="s">
        <v>179</v>
      </c>
      <c r="C171" s="14" t="s">
        <v>35</v>
      </c>
      <c r="D171" s="4">
        <v>4.2</v>
      </c>
      <c r="E171" s="4"/>
      <c r="F171" s="4">
        <v>0.57</v>
      </c>
      <c r="G171" s="4">
        <v>120</v>
      </c>
      <c r="H171" s="11">
        <f t="shared" si="39"/>
        <v>3.6300000000000003</v>
      </c>
      <c r="I171" s="11">
        <v>0</v>
      </c>
      <c r="J171" s="4">
        <v>4.2</v>
      </c>
      <c r="K171" s="11">
        <f t="shared" si="42"/>
        <v>0.5699999999999998</v>
      </c>
      <c r="L171" s="24">
        <f t="shared" si="43"/>
        <v>0.5699999999999998</v>
      </c>
      <c r="M171" s="23" t="s">
        <v>212</v>
      </c>
      <c r="O171" s="140">
        <v>130</v>
      </c>
      <c r="P171" s="84" t="s">
        <v>179</v>
      </c>
      <c r="Q171" s="114" t="s">
        <v>35</v>
      </c>
      <c r="R171" s="144">
        <v>2.0499999999999967</v>
      </c>
      <c r="S171" s="118">
        <f t="shared" si="41"/>
        <v>6.2499999999999964</v>
      </c>
      <c r="T171" s="87">
        <v>0.57</v>
      </c>
      <c r="U171" s="87">
        <v>120</v>
      </c>
      <c r="V171" s="86">
        <f t="shared" si="40"/>
        <v>5.679999999999996</v>
      </c>
      <c r="W171" s="86">
        <v>0</v>
      </c>
      <c r="X171" s="87">
        <v>4.2</v>
      </c>
      <c r="Y171" s="134">
        <f t="shared" si="44"/>
        <v>-1.479999999999996</v>
      </c>
      <c r="Z171" s="123">
        <f t="shared" si="45"/>
        <v>-1.479999999999996</v>
      </c>
      <c r="AA171" s="87" t="s">
        <v>83</v>
      </c>
      <c r="AB171" s="145"/>
    </row>
    <row r="172" spans="1:28" s="48" customFormat="1" ht="11.25" customHeight="1">
      <c r="A172" s="45">
        <v>131</v>
      </c>
      <c r="B172" s="62" t="s">
        <v>180</v>
      </c>
      <c r="C172" s="14" t="s">
        <v>22</v>
      </c>
      <c r="D172" s="4">
        <v>0.83</v>
      </c>
      <c r="E172" s="4"/>
      <c r="F172" s="4">
        <v>0.1</v>
      </c>
      <c r="G172" s="4">
        <v>120</v>
      </c>
      <c r="H172" s="11">
        <f t="shared" si="39"/>
        <v>0.73</v>
      </c>
      <c r="I172" s="11">
        <v>0</v>
      </c>
      <c r="J172" s="4">
        <v>1.68</v>
      </c>
      <c r="K172" s="11">
        <f t="shared" si="42"/>
        <v>0.95</v>
      </c>
      <c r="L172" s="24">
        <f t="shared" si="43"/>
        <v>0.95</v>
      </c>
      <c r="M172" s="23" t="s">
        <v>212</v>
      </c>
      <c r="O172" s="45">
        <v>131</v>
      </c>
      <c r="P172" s="8" t="s">
        <v>180</v>
      </c>
      <c r="Q172" s="14" t="s">
        <v>22</v>
      </c>
      <c r="R172" s="46">
        <v>0.018</v>
      </c>
      <c r="S172" s="9">
        <f t="shared" si="41"/>
        <v>0.848</v>
      </c>
      <c r="T172" s="4">
        <v>0.1</v>
      </c>
      <c r="U172" s="4">
        <v>120</v>
      </c>
      <c r="V172" s="11">
        <f t="shared" si="40"/>
        <v>0.748</v>
      </c>
      <c r="W172" s="11">
        <v>0</v>
      </c>
      <c r="X172" s="4">
        <v>1.68</v>
      </c>
      <c r="Y172" s="68">
        <f t="shared" si="44"/>
        <v>0.9319999999999999</v>
      </c>
      <c r="Z172" s="69">
        <f t="shared" si="45"/>
        <v>0.9319999999999999</v>
      </c>
      <c r="AA172" s="4" t="s">
        <v>212</v>
      </c>
      <c r="AB172" s="145"/>
    </row>
    <row r="173" spans="1:28" s="48" customFormat="1" ht="11.25" customHeight="1">
      <c r="A173" s="45">
        <v>132</v>
      </c>
      <c r="B173" s="62" t="s">
        <v>181</v>
      </c>
      <c r="C173" s="14" t="s">
        <v>20</v>
      </c>
      <c r="D173" s="4">
        <v>0.82</v>
      </c>
      <c r="E173" s="4"/>
      <c r="F173" s="4">
        <v>0.17</v>
      </c>
      <c r="G173" s="4">
        <v>120</v>
      </c>
      <c r="H173" s="11">
        <f t="shared" si="39"/>
        <v>0.6499999999999999</v>
      </c>
      <c r="I173" s="11">
        <v>0</v>
      </c>
      <c r="J173" s="4">
        <v>2.63</v>
      </c>
      <c r="K173" s="11">
        <f t="shared" si="42"/>
        <v>1.98</v>
      </c>
      <c r="L173" s="24">
        <f t="shared" si="43"/>
        <v>1.98</v>
      </c>
      <c r="M173" s="23" t="s">
        <v>212</v>
      </c>
      <c r="O173" s="45">
        <v>132</v>
      </c>
      <c r="P173" s="8" t="s">
        <v>181</v>
      </c>
      <c r="Q173" s="14" t="s">
        <v>20</v>
      </c>
      <c r="R173" s="46">
        <v>0.01</v>
      </c>
      <c r="S173" s="9">
        <f t="shared" si="41"/>
        <v>0.83</v>
      </c>
      <c r="T173" s="4">
        <v>0.17</v>
      </c>
      <c r="U173" s="4">
        <v>120</v>
      </c>
      <c r="V173" s="11">
        <f t="shared" si="40"/>
        <v>0.6599999999999999</v>
      </c>
      <c r="W173" s="11">
        <v>0</v>
      </c>
      <c r="X173" s="4">
        <v>2.63</v>
      </c>
      <c r="Y173" s="68">
        <f t="shared" si="44"/>
        <v>1.97</v>
      </c>
      <c r="Z173" s="69">
        <f t="shared" si="45"/>
        <v>1.97</v>
      </c>
      <c r="AA173" s="4" t="s">
        <v>212</v>
      </c>
      <c r="AB173" s="145"/>
    </row>
    <row r="174" spans="1:28" s="48" customFormat="1" ht="12.75" customHeight="1">
      <c r="A174" s="45">
        <v>133</v>
      </c>
      <c r="B174" s="62" t="s">
        <v>182</v>
      </c>
      <c r="C174" s="14" t="s">
        <v>20</v>
      </c>
      <c r="D174" s="4">
        <v>0.85</v>
      </c>
      <c r="E174" s="4"/>
      <c r="F174" s="4">
        <v>0.16</v>
      </c>
      <c r="G174" s="4">
        <v>120</v>
      </c>
      <c r="H174" s="11">
        <f t="shared" si="39"/>
        <v>0.69</v>
      </c>
      <c r="I174" s="11">
        <v>0</v>
      </c>
      <c r="J174" s="4">
        <v>2.63</v>
      </c>
      <c r="K174" s="11">
        <f t="shared" si="42"/>
        <v>1.94</v>
      </c>
      <c r="L174" s="24">
        <f t="shared" si="43"/>
        <v>1.94</v>
      </c>
      <c r="M174" s="23" t="s">
        <v>212</v>
      </c>
      <c r="O174" s="45">
        <v>133</v>
      </c>
      <c r="P174" s="8" t="s">
        <v>182</v>
      </c>
      <c r="Q174" s="14" t="s">
        <v>20</v>
      </c>
      <c r="R174" s="46">
        <v>0.025</v>
      </c>
      <c r="S174" s="9">
        <f t="shared" si="41"/>
        <v>0.875</v>
      </c>
      <c r="T174" s="4">
        <v>0.16</v>
      </c>
      <c r="U174" s="4">
        <v>120</v>
      </c>
      <c r="V174" s="11">
        <f t="shared" si="40"/>
        <v>0.715</v>
      </c>
      <c r="W174" s="11">
        <v>0</v>
      </c>
      <c r="X174" s="4">
        <v>2.63</v>
      </c>
      <c r="Y174" s="68">
        <f t="shared" si="44"/>
        <v>1.915</v>
      </c>
      <c r="Z174" s="69">
        <f t="shared" si="45"/>
        <v>1.915</v>
      </c>
      <c r="AA174" s="4" t="s">
        <v>212</v>
      </c>
      <c r="AB174" s="145"/>
    </row>
    <row r="175" spans="1:28" s="48" customFormat="1" ht="11.25" customHeight="1">
      <c r="A175" s="45">
        <v>134</v>
      </c>
      <c r="B175" s="62" t="s">
        <v>183</v>
      </c>
      <c r="C175" s="14" t="s">
        <v>20</v>
      </c>
      <c r="D175" s="4">
        <v>0.45</v>
      </c>
      <c r="E175" s="4"/>
      <c r="F175" s="4">
        <v>0.15</v>
      </c>
      <c r="G175" s="4">
        <v>120</v>
      </c>
      <c r="H175" s="11">
        <f t="shared" si="39"/>
        <v>0.30000000000000004</v>
      </c>
      <c r="I175" s="11">
        <v>0</v>
      </c>
      <c r="J175" s="4">
        <v>2.63</v>
      </c>
      <c r="K175" s="11">
        <f t="shared" si="42"/>
        <v>2.33</v>
      </c>
      <c r="L175" s="24">
        <f t="shared" si="43"/>
        <v>2.33</v>
      </c>
      <c r="M175" s="23" t="s">
        <v>212</v>
      </c>
      <c r="O175" s="45">
        <v>134</v>
      </c>
      <c r="P175" s="8" t="s">
        <v>183</v>
      </c>
      <c r="Q175" s="14" t="s">
        <v>20</v>
      </c>
      <c r="R175" s="46">
        <v>0.17250000000000004</v>
      </c>
      <c r="S175" s="9">
        <f t="shared" si="41"/>
        <v>0.6225</v>
      </c>
      <c r="T175" s="4">
        <v>0.15</v>
      </c>
      <c r="U175" s="4">
        <v>120</v>
      </c>
      <c r="V175" s="11">
        <f t="shared" si="40"/>
        <v>0.47250000000000003</v>
      </c>
      <c r="W175" s="11">
        <v>0</v>
      </c>
      <c r="X175" s="4">
        <v>2.63</v>
      </c>
      <c r="Y175" s="68">
        <f t="shared" si="44"/>
        <v>2.1574999999999998</v>
      </c>
      <c r="Z175" s="69">
        <f t="shared" si="45"/>
        <v>2.1574999999999998</v>
      </c>
      <c r="AA175" s="4" t="s">
        <v>212</v>
      </c>
      <c r="AB175" s="145"/>
    </row>
    <row r="176" spans="1:28" s="48" customFormat="1" ht="11.25" customHeight="1">
      <c r="A176" s="45">
        <v>135</v>
      </c>
      <c r="B176" s="62" t="s">
        <v>184</v>
      </c>
      <c r="C176" s="14" t="s">
        <v>22</v>
      </c>
      <c r="D176" s="4">
        <v>1.43</v>
      </c>
      <c r="E176" s="4"/>
      <c r="F176" s="4">
        <v>0.4</v>
      </c>
      <c r="G176" s="4">
        <v>120</v>
      </c>
      <c r="H176" s="11">
        <f t="shared" si="39"/>
        <v>1.0299999999999998</v>
      </c>
      <c r="I176" s="11">
        <v>0</v>
      </c>
      <c r="J176" s="4">
        <v>1.68</v>
      </c>
      <c r="K176" s="11">
        <f t="shared" si="42"/>
        <v>0.6500000000000001</v>
      </c>
      <c r="L176" s="24">
        <f t="shared" si="43"/>
        <v>0.6500000000000001</v>
      </c>
      <c r="M176" s="23" t="s">
        <v>212</v>
      </c>
      <c r="O176" s="45">
        <v>135</v>
      </c>
      <c r="P176" s="8" t="s">
        <v>184</v>
      </c>
      <c r="Q176" s="14" t="s">
        <v>22</v>
      </c>
      <c r="R176" s="46">
        <v>0.21550000000000005</v>
      </c>
      <c r="S176" s="9">
        <f t="shared" si="41"/>
        <v>1.6455</v>
      </c>
      <c r="T176" s="4">
        <v>0.4</v>
      </c>
      <c r="U176" s="4">
        <v>120</v>
      </c>
      <c r="V176" s="9">
        <f t="shared" si="40"/>
        <v>1.2454999999999998</v>
      </c>
      <c r="W176" s="11">
        <v>0</v>
      </c>
      <c r="X176" s="4">
        <v>1.68</v>
      </c>
      <c r="Y176" s="68">
        <f t="shared" si="44"/>
        <v>0.4345000000000001</v>
      </c>
      <c r="Z176" s="69">
        <f t="shared" si="45"/>
        <v>0.4345000000000001</v>
      </c>
      <c r="AA176" s="4" t="s">
        <v>212</v>
      </c>
      <c r="AB176" s="145"/>
    </row>
    <row r="177" spans="1:28" s="48" customFormat="1" ht="11.25" customHeight="1">
      <c r="A177" s="45">
        <v>136</v>
      </c>
      <c r="B177" s="62" t="s">
        <v>185</v>
      </c>
      <c r="C177" s="14" t="s">
        <v>21</v>
      </c>
      <c r="D177" s="4">
        <v>0.24</v>
      </c>
      <c r="E177" s="4"/>
      <c r="F177" s="4">
        <v>0.042</v>
      </c>
      <c r="G177" s="4">
        <v>120</v>
      </c>
      <c r="H177" s="11">
        <f t="shared" si="39"/>
        <v>0.19799999999999998</v>
      </c>
      <c r="I177" s="11">
        <v>0</v>
      </c>
      <c r="J177" s="4">
        <v>1.68</v>
      </c>
      <c r="K177" s="11">
        <f t="shared" si="42"/>
        <v>1.482</v>
      </c>
      <c r="L177" s="24">
        <f t="shared" si="43"/>
        <v>1.482</v>
      </c>
      <c r="M177" s="23" t="s">
        <v>212</v>
      </c>
      <c r="O177" s="45">
        <v>136</v>
      </c>
      <c r="P177" s="8" t="s">
        <v>185</v>
      </c>
      <c r="Q177" s="14" t="s">
        <v>21</v>
      </c>
      <c r="R177" s="46">
        <v>0.01545</v>
      </c>
      <c r="S177" s="9">
        <f t="shared" si="41"/>
        <v>0.25545</v>
      </c>
      <c r="T177" s="4">
        <v>0.042</v>
      </c>
      <c r="U177" s="4">
        <v>120</v>
      </c>
      <c r="V177" s="11">
        <f t="shared" si="40"/>
        <v>0.21345</v>
      </c>
      <c r="W177" s="11">
        <v>0</v>
      </c>
      <c r="X177" s="4">
        <v>1.68</v>
      </c>
      <c r="Y177" s="68">
        <f t="shared" si="44"/>
        <v>1.46655</v>
      </c>
      <c r="Z177" s="69">
        <f t="shared" si="45"/>
        <v>1.46655</v>
      </c>
      <c r="AA177" s="4" t="s">
        <v>212</v>
      </c>
      <c r="AB177" s="145"/>
    </row>
    <row r="178" spans="1:28" s="48" customFormat="1" ht="11.25" customHeight="1">
      <c r="A178" s="45">
        <v>137</v>
      </c>
      <c r="B178" s="62" t="s">
        <v>186</v>
      </c>
      <c r="C178" s="14" t="s">
        <v>36</v>
      </c>
      <c r="D178" s="4">
        <v>1.73</v>
      </c>
      <c r="E178" s="4"/>
      <c r="F178" s="4">
        <v>0.27</v>
      </c>
      <c r="G178" s="4">
        <v>120</v>
      </c>
      <c r="H178" s="11">
        <f t="shared" si="39"/>
        <v>1.46</v>
      </c>
      <c r="I178" s="11">
        <v>0</v>
      </c>
      <c r="J178" s="4">
        <v>2.63</v>
      </c>
      <c r="K178" s="11">
        <f t="shared" si="42"/>
        <v>1.17</v>
      </c>
      <c r="L178" s="24">
        <f t="shared" si="43"/>
        <v>1.17</v>
      </c>
      <c r="M178" s="23" t="s">
        <v>212</v>
      </c>
      <c r="O178" s="45">
        <v>137</v>
      </c>
      <c r="P178" s="8" t="s">
        <v>186</v>
      </c>
      <c r="Q178" s="14" t="s">
        <v>36</v>
      </c>
      <c r="R178" s="46">
        <v>0.36475000000000024</v>
      </c>
      <c r="S178" s="9">
        <f t="shared" si="41"/>
        <v>2.0947500000000003</v>
      </c>
      <c r="T178" s="4">
        <v>0.27</v>
      </c>
      <c r="U178" s="4">
        <v>120</v>
      </c>
      <c r="V178" s="11">
        <f t="shared" si="40"/>
        <v>1.8247500000000003</v>
      </c>
      <c r="W178" s="11">
        <v>0</v>
      </c>
      <c r="X178" s="4">
        <v>2.63</v>
      </c>
      <c r="Y178" s="68">
        <f t="shared" si="44"/>
        <v>0.8052499999999996</v>
      </c>
      <c r="Z178" s="69">
        <f t="shared" si="45"/>
        <v>0.8052499999999996</v>
      </c>
      <c r="AA178" s="4" t="s">
        <v>212</v>
      </c>
      <c r="AB178" s="145"/>
    </row>
    <row r="179" spans="1:28" s="48" customFormat="1" ht="11.25" customHeight="1">
      <c r="A179" s="45">
        <v>138</v>
      </c>
      <c r="B179" s="62" t="s">
        <v>187</v>
      </c>
      <c r="C179" s="14" t="s">
        <v>23</v>
      </c>
      <c r="D179" s="4">
        <v>4.31</v>
      </c>
      <c r="E179" s="4"/>
      <c r="F179" s="4"/>
      <c r="G179" s="4"/>
      <c r="H179" s="11">
        <f t="shared" si="39"/>
        <v>4.31</v>
      </c>
      <c r="I179" s="11">
        <v>0</v>
      </c>
      <c r="J179" s="4">
        <v>6.62</v>
      </c>
      <c r="K179" s="11">
        <f t="shared" si="42"/>
        <v>2.3100000000000005</v>
      </c>
      <c r="L179" s="24">
        <f t="shared" si="43"/>
        <v>2.3100000000000005</v>
      </c>
      <c r="M179" s="23" t="s">
        <v>212</v>
      </c>
      <c r="O179" s="45">
        <v>138</v>
      </c>
      <c r="P179" s="8" t="s">
        <v>187</v>
      </c>
      <c r="Q179" s="14" t="s">
        <v>23</v>
      </c>
      <c r="R179" s="46">
        <v>1.3160000000000003</v>
      </c>
      <c r="S179" s="9">
        <f t="shared" si="41"/>
        <v>5.6259999999999994</v>
      </c>
      <c r="T179" s="4"/>
      <c r="U179" s="4"/>
      <c r="V179" s="9">
        <f t="shared" si="40"/>
        <v>5.6259999999999994</v>
      </c>
      <c r="W179" s="11">
        <v>0</v>
      </c>
      <c r="X179" s="4">
        <v>6.62</v>
      </c>
      <c r="Y179" s="68">
        <f t="shared" si="44"/>
        <v>0.9940000000000007</v>
      </c>
      <c r="Z179" s="69">
        <f t="shared" si="45"/>
        <v>0.9940000000000007</v>
      </c>
      <c r="AA179" s="4" t="s">
        <v>212</v>
      </c>
      <c r="AB179" s="145"/>
    </row>
    <row r="180" spans="1:28" s="48" customFormat="1" ht="11.25" customHeight="1">
      <c r="A180" s="45">
        <v>139</v>
      </c>
      <c r="B180" s="62" t="s">
        <v>188</v>
      </c>
      <c r="C180" s="14" t="s">
        <v>48</v>
      </c>
      <c r="D180" s="4">
        <v>1.85</v>
      </c>
      <c r="E180" s="4"/>
      <c r="F180" s="4"/>
      <c r="G180" s="4"/>
      <c r="H180" s="11">
        <f t="shared" si="39"/>
        <v>1.85</v>
      </c>
      <c r="I180" s="11">
        <v>0</v>
      </c>
      <c r="J180" s="4">
        <v>5.88</v>
      </c>
      <c r="K180" s="11">
        <f t="shared" si="42"/>
        <v>4.029999999999999</v>
      </c>
      <c r="L180" s="24">
        <f t="shared" si="43"/>
        <v>4.029999999999999</v>
      </c>
      <c r="M180" s="23" t="s">
        <v>212</v>
      </c>
      <c r="O180" s="45">
        <v>139</v>
      </c>
      <c r="P180" s="8" t="s">
        <v>188</v>
      </c>
      <c r="Q180" s="14" t="s">
        <v>48</v>
      </c>
      <c r="R180" s="46">
        <v>0</v>
      </c>
      <c r="S180" s="9">
        <f t="shared" si="41"/>
        <v>1.85</v>
      </c>
      <c r="T180" s="4"/>
      <c r="U180" s="4"/>
      <c r="V180" s="11">
        <f t="shared" si="40"/>
        <v>1.85</v>
      </c>
      <c r="W180" s="11">
        <v>0</v>
      </c>
      <c r="X180" s="4">
        <v>5.88</v>
      </c>
      <c r="Y180" s="68">
        <f t="shared" si="44"/>
        <v>4.029999999999999</v>
      </c>
      <c r="Z180" s="69">
        <f t="shared" si="45"/>
        <v>4.029999999999999</v>
      </c>
      <c r="AA180" s="4" t="s">
        <v>212</v>
      </c>
      <c r="AB180" s="145"/>
    </row>
    <row r="181" spans="1:28" s="48" customFormat="1" ht="11.25" customHeight="1">
      <c r="A181" s="45">
        <v>140</v>
      </c>
      <c r="B181" s="62" t="s">
        <v>189</v>
      </c>
      <c r="C181" s="14" t="s">
        <v>100</v>
      </c>
      <c r="D181" s="7">
        <v>2</v>
      </c>
      <c r="E181" s="7"/>
      <c r="F181" s="4">
        <v>0.29</v>
      </c>
      <c r="G181" s="4">
        <v>120</v>
      </c>
      <c r="H181" s="11">
        <f t="shared" si="39"/>
        <v>1.71</v>
      </c>
      <c r="I181" s="11">
        <v>0</v>
      </c>
      <c r="J181" s="4">
        <v>2.63</v>
      </c>
      <c r="K181" s="11">
        <f t="shared" si="42"/>
        <v>0.9199999999999999</v>
      </c>
      <c r="L181" s="24">
        <f t="shared" si="43"/>
        <v>0.9199999999999999</v>
      </c>
      <c r="M181" s="23" t="s">
        <v>212</v>
      </c>
      <c r="O181" s="45">
        <v>140</v>
      </c>
      <c r="P181" s="8" t="s">
        <v>189</v>
      </c>
      <c r="Q181" s="14" t="s">
        <v>100</v>
      </c>
      <c r="R181" s="46">
        <v>0.39000000000000024</v>
      </c>
      <c r="S181" s="9">
        <f t="shared" si="41"/>
        <v>2.39</v>
      </c>
      <c r="T181" s="4">
        <v>0.29</v>
      </c>
      <c r="U181" s="4">
        <v>120</v>
      </c>
      <c r="V181" s="11">
        <f t="shared" si="40"/>
        <v>2.1</v>
      </c>
      <c r="W181" s="11">
        <v>0</v>
      </c>
      <c r="X181" s="4">
        <v>2.63</v>
      </c>
      <c r="Y181" s="68">
        <f t="shared" si="44"/>
        <v>0.5299999999999998</v>
      </c>
      <c r="Z181" s="69">
        <f t="shared" si="45"/>
        <v>0.5299999999999998</v>
      </c>
      <c r="AA181" s="4" t="s">
        <v>212</v>
      </c>
      <c r="AB181" s="145"/>
    </row>
    <row r="182" spans="1:28" s="48" customFormat="1" ht="11.25" customHeight="1">
      <c r="A182" s="50">
        <v>141</v>
      </c>
      <c r="B182" s="62" t="s">
        <v>190</v>
      </c>
      <c r="C182" s="14" t="s">
        <v>26</v>
      </c>
      <c r="D182" s="72">
        <f>D183+D184</f>
        <v>19.27</v>
      </c>
      <c r="E182" s="72"/>
      <c r="F182" s="4"/>
      <c r="G182" s="4"/>
      <c r="H182" s="4">
        <f t="shared" si="39"/>
        <v>19.27</v>
      </c>
      <c r="I182" s="11">
        <v>0</v>
      </c>
      <c r="J182" s="4">
        <v>26.25</v>
      </c>
      <c r="K182" s="11">
        <f>J182-H182-I182</f>
        <v>6.98</v>
      </c>
      <c r="L182" s="82">
        <f>MIN(K182:K184)</f>
        <v>6.98</v>
      </c>
      <c r="M182" s="104" t="s">
        <v>212</v>
      </c>
      <c r="O182" s="201">
        <v>141</v>
      </c>
      <c r="P182" s="8" t="s">
        <v>190</v>
      </c>
      <c r="Q182" s="14" t="s">
        <v>26</v>
      </c>
      <c r="R182" s="46"/>
      <c r="S182" s="9">
        <f>S183+S184</f>
        <v>20.666</v>
      </c>
      <c r="T182" s="4"/>
      <c r="U182" s="4"/>
      <c r="V182" s="9">
        <f aca="true" t="shared" si="46" ref="V182:V198">S182-T182</f>
        <v>20.666</v>
      </c>
      <c r="W182" s="11">
        <v>0</v>
      </c>
      <c r="X182" s="4">
        <v>26.25</v>
      </c>
      <c r="Y182" s="9">
        <f>X182-V182-W182</f>
        <v>5.584</v>
      </c>
      <c r="Z182" s="180">
        <f>MIN(Y182:Y184)</f>
        <v>5.584</v>
      </c>
      <c r="AA182" s="192" t="s">
        <v>212</v>
      </c>
      <c r="AB182" s="145"/>
    </row>
    <row r="183" spans="1:27" s="48" customFormat="1" ht="11.25" customHeight="1">
      <c r="A183" s="51"/>
      <c r="B183" s="105" t="s">
        <v>38</v>
      </c>
      <c r="C183" s="14" t="s">
        <v>26</v>
      </c>
      <c r="D183" s="4">
        <v>3.688</v>
      </c>
      <c r="E183" s="4"/>
      <c r="F183" s="4"/>
      <c r="G183" s="4"/>
      <c r="H183" s="4">
        <f t="shared" si="39"/>
        <v>3.688</v>
      </c>
      <c r="I183" s="11">
        <v>0</v>
      </c>
      <c r="J183" s="4">
        <v>26.25</v>
      </c>
      <c r="K183" s="11">
        <f>J183-D183</f>
        <v>22.562</v>
      </c>
      <c r="L183" s="106"/>
      <c r="M183" s="107"/>
      <c r="N183" s="49"/>
      <c r="O183" s="202"/>
      <c r="P183" s="124" t="s">
        <v>38</v>
      </c>
      <c r="Q183" s="14" t="s">
        <v>26</v>
      </c>
      <c r="R183" s="46"/>
      <c r="S183" s="72">
        <f>D183+R181+R175+R164/2</f>
        <v>5.023999999999999</v>
      </c>
      <c r="T183" s="4"/>
      <c r="U183" s="4"/>
      <c r="V183" s="11">
        <f t="shared" si="46"/>
        <v>5.023999999999999</v>
      </c>
      <c r="W183" s="11">
        <v>0</v>
      </c>
      <c r="X183" s="4">
        <v>26.25</v>
      </c>
      <c r="Y183" s="11">
        <f>X183-S183</f>
        <v>21.226</v>
      </c>
      <c r="Z183" s="199"/>
      <c r="AA183" s="193"/>
    </row>
    <row r="184" spans="1:27" s="48" customFormat="1" ht="11.25" customHeight="1">
      <c r="A184" s="52"/>
      <c r="B184" s="105" t="s">
        <v>39</v>
      </c>
      <c r="C184" s="14" t="s">
        <v>26</v>
      </c>
      <c r="D184" s="4">
        <v>15.582</v>
      </c>
      <c r="E184" s="4"/>
      <c r="F184" s="4"/>
      <c r="G184" s="4"/>
      <c r="H184" s="4">
        <f t="shared" si="39"/>
        <v>15.582</v>
      </c>
      <c r="I184" s="11">
        <v>0</v>
      </c>
      <c r="J184" s="4">
        <v>26.25</v>
      </c>
      <c r="K184" s="11">
        <f>J184-H184-I184</f>
        <v>10.668</v>
      </c>
      <c r="L184" s="24"/>
      <c r="M184" s="23"/>
      <c r="N184" s="49"/>
      <c r="O184" s="203"/>
      <c r="P184" s="124" t="s">
        <v>39</v>
      </c>
      <c r="Q184" s="14" t="s">
        <v>26</v>
      </c>
      <c r="R184" s="46">
        <v>0.06</v>
      </c>
      <c r="S184" s="72">
        <f>R184+D184</f>
        <v>15.642000000000001</v>
      </c>
      <c r="T184" s="4"/>
      <c r="U184" s="4"/>
      <c r="V184" s="9">
        <f t="shared" si="46"/>
        <v>15.642000000000001</v>
      </c>
      <c r="W184" s="11">
        <v>0</v>
      </c>
      <c r="X184" s="4">
        <v>26.25</v>
      </c>
      <c r="Y184" s="9">
        <f>X184-V184-W184</f>
        <v>10.607999999999999</v>
      </c>
      <c r="Z184" s="200"/>
      <c r="AA184" s="194"/>
    </row>
    <row r="185" spans="1:28" s="48" customFormat="1" ht="11.25" customHeight="1">
      <c r="A185" s="50">
        <v>142</v>
      </c>
      <c r="B185" s="62" t="s">
        <v>191</v>
      </c>
      <c r="C185" s="14" t="s">
        <v>19</v>
      </c>
      <c r="D185" s="4">
        <f>D186+D187</f>
        <v>9.362</v>
      </c>
      <c r="E185" s="4"/>
      <c r="F185" s="4">
        <f>F187</f>
        <v>0.79</v>
      </c>
      <c r="G185" s="4">
        <v>120</v>
      </c>
      <c r="H185" s="4">
        <f t="shared" si="39"/>
        <v>8.572</v>
      </c>
      <c r="I185" s="11">
        <v>0</v>
      </c>
      <c r="J185" s="4">
        <v>10.5</v>
      </c>
      <c r="K185" s="11">
        <f>J185-H185-I185</f>
        <v>1.9280000000000008</v>
      </c>
      <c r="L185" s="82">
        <f>MIN(K185:K187)</f>
        <v>1.9280000000000008</v>
      </c>
      <c r="M185" s="104" t="s">
        <v>212</v>
      </c>
      <c r="O185" s="201">
        <v>142</v>
      </c>
      <c r="P185" s="8" t="s">
        <v>191</v>
      </c>
      <c r="Q185" s="14" t="s">
        <v>19</v>
      </c>
      <c r="R185" s="46"/>
      <c r="S185" s="9">
        <f>S186+S187</f>
        <v>9.517</v>
      </c>
      <c r="T185" s="4">
        <f>T187</f>
        <v>0.79</v>
      </c>
      <c r="U185" s="4">
        <v>120</v>
      </c>
      <c r="V185" s="11">
        <f t="shared" si="46"/>
        <v>8.727</v>
      </c>
      <c r="W185" s="11">
        <v>0</v>
      </c>
      <c r="X185" s="4">
        <v>10.5</v>
      </c>
      <c r="Y185" s="9">
        <f>X185-V185-W185</f>
        <v>1.7729999999999997</v>
      </c>
      <c r="Z185" s="180">
        <f>MIN(Y185:Y187)</f>
        <v>1.7729999999999997</v>
      </c>
      <c r="AA185" s="192" t="s">
        <v>212</v>
      </c>
      <c r="AB185" s="145"/>
    </row>
    <row r="186" spans="1:27" s="48" customFormat="1" ht="11.25" customHeight="1">
      <c r="A186" s="51"/>
      <c r="B186" s="105" t="s">
        <v>38</v>
      </c>
      <c r="C186" s="14" t="s">
        <v>19</v>
      </c>
      <c r="D186" s="4">
        <v>2.187</v>
      </c>
      <c r="E186" s="4"/>
      <c r="F186" s="4"/>
      <c r="G186" s="4"/>
      <c r="H186" s="4">
        <f t="shared" si="39"/>
        <v>2.187</v>
      </c>
      <c r="I186" s="11">
        <v>0</v>
      </c>
      <c r="J186" s="4">
        <v>10.5</v>
      </c>
      <c r="K186" s="11">
        <f>J186-D186</f>
        <v>8.313</v>
      </c>
      <c r="L186" s="106"/>
      <c r="M186" s="107"/>
      <c r="N186" s="49"/>
      <c r="O186" s="202"/>
      <c r="P186" s="124" t="s">
        <v>38</v>
      </c>
      <c r="Q186" s="14" t="s">
        <v>19</v>
      </c>
      <c r="R186" s="46"/>
      <c r="S186" s="72">
        <f>D186+R173</f>
        <v>2.1969999999999996</v>
      </c>
      <c r="T186" s="4"/>
      <c r="U186" s="4"/>
      <c r="V186" s="11">
        <f t="shared" si="46"/>
        <v>2.1969999999999996</v>
      </c>
      <c r="W186" s="11">
        <v>0</v>
      </c>
      <c r="X186" s="4">
        <v>10.5</v>
      </c>
      <c r="Y186" s="11">
        <f>X186-S186</f>
        <v>8.303</v>
      </c>
      <c r="Z186" s="199"/>
      <c r="AA186" s="193"/>
    </row>
    <row r="187" spans="1:27" s="48" customFormat="1" ht="11.25" customHeight="1">
      <c r="A187" s="52"/>
      <c r="B187" s="105" t="s">
        <v>39</v>
      </c>
      <c r="C187" s="14" t="s">
        <v>19</v>
      </c>
      <c r="D187" s="4">
        <v>7.175</v>
      </c>
      <c r="E187" s="4"/>
      <c r="F187" s="4">
        <v>0.79</v>
      </c>
      <c r="G187" s="4">
        <v>120</v>
      </c>
      <c r="H187" s="4">
        <f t="shared" si="39"/>
        <v>6.385</v>
      </c>
      <c r="I187" s="11">
        <v>0</v>
      </c>
      <c r="J187" s="4">
        <v>10.5</v>
      </c>
      <c r="K187" s="11">
        <f>J187-H187-I187</f>
        <v>4.115</v>
      </c>
      <c r="L187" s="24"/>
      <c r="M187" s="23"/>
      <c r="N187" s="49"/>
      <c r="O187" s="203"/>
      <c r="P187" s="124" t="s">
        <v>39</v>
      </c>
      <c r="Q187" s="14" t="s">
        <v>19</v>
      </c>
      <c r="R187" s="46">
        <v>0.14500000000000005</v>
      </c>
      <c r="S187" s="72">
        <f>R187+D187</f>
        <v>7.32</v>
      </c>
      <c r="T187" s="4">
        <v>0.79</v>
      </c>
      <c r="U187" s="4">
        <v>120</v>
      </c>
      <c r="V187" s="11">
        <f t="shared" si="46"/>
        <v>6.53</v>
      </c>
      <c r="W187" s="11">
        <v>0</v>
      </c>
      <c r="X187" s="4">
        <v>10.5</v>
      </c>
      <c r="Y187" s="11">
        <f>X187-V187-W187</f>
        <v>3.9699999999999998</v>
      </c>
      <c r="Z187" s="200"/>
      <c r="AA187" s="194"/>
    </row>
    <row r="188" spans="1:28" s="48" customFormat="1" ht="11.25" customHeight="1">
      <c r="A188" s="45">
        <v>143</v>
      </c>
      <c r="B188" s="62" t="s">
        <v>192</v>
      </c>
      <c r="C188" s="14" t="s">
        <v>23</v>
      </c>
      <c r="D188" s="108">
        <v>2.97</v>
      </c>
      <c r="E188" s="4"/>
      <c r="F188" s="4"/>
      <c r="G188" s="4"/>
      <c r="H188" s="11">
        <f t="shared" si="39"/>
        <v>2.97</v>
      </c>
      <c r="I188" s="11">
        <v>0</v>
      </c>
      <c r="J188" s="4">
        <v>6.62</v>
      </c>
      <c r="K188" s="11">
        <f>J188-I188-H188</f>
        <v>3.65</v>
      </c>
      <c r="L188" s="24">
        <f>K188</f>
        <v>3.65</v>
      </c>
      <c r="M188" s="23" t="s">
        <v>212</v>
      </c>
      <c r="O188" s="45">
        <v>143</v>
      </c>
      <c r="P188" s="8" t="s">
        <v>192</v>
      </c>
      <c r="Q188" s="14" t="s">
        <v>23</v>
      </c>
      <c r="R188" s="46">
        <v>0.36200000000000004</v>
      </c>
      <c r="S188" s="9">
        <f>R188+D188</f>
        <v>3.3320000000000003</v>
      </c>
      <c r="T188" s="4"/>
      <c r="U188" s="4"/>
      <c r="V188" s="11">
        <f t="shared" si="46"/>
        <v>3.3320000000000003</v>
      </c>
      <c r="W188" s="11">
        <v>0</v>
      </c>
      <c r="X188" s="4">
        <v>6.62</v>
      </c>
      <c r="Y188" s="68">
        <f>X188-W188-V188</f>
        <v>3.288</v>
      </c>
      <c r="Z188" s="69">
        <f>Y188</f>
        <v>3.288</v>
      </c>
      <c r="AA188" s="4" t="s">
        <v>212</v>
      </c>
      <c r="AB188" s="145"/>
    </row>
    <row r="189" spans="1:28" s="48" customFormat="1" ht="11.25" customHeight="1">
      <c r="A189" s="50">
        <v>144</v>
      </c>
      <c r="B189" s="62" t="s">
        <v>193</v>
      </c>
      <c r="C189" s="14" t="s">
        <v>19</v>
      </c>
      <c r="D189" s="4">
        <f>D190+D191</f>
        <v>8.743</v>
      </c>
      <c r="E189" s="4"/>
      <c r="F189" s="4">
        <f>F191</f>
        <v>0.25</v>
      </c>
      <c r="G189" s="4">
        <f>G191</f>
        <v>120</v>
      </c>
      <c r="H189" s="4">
        <f t="shared" si="39"/>
        <v>8.493</v>
      </c>
      <c r="I189" s="11">
        <v>0</v>
      </c>
      <c r="J189" s="4">
        <v>10.5</v>
      </c>
      <c r="K189" s="11">
        <f>J189-H189-I189</f>
        <v>2.0069999999999997</v>
      </c>
      <c r="L189" s="82">
        <f>MIN(K189:K191)</f>
        <v>2.0069999999999997</v>
      </c>
      <c r="M189" s="104" t="s">
        <v>212</v>
      </c>
      <c r="O189" s="195">
        <v>144</v>
      </c>
      <c r="P189" s="84" t="s">
        <v>193</v>
      </c>
      <c r="Q189" s="114" t="s">
        <v>19</v>
      </c>
      <c r="R189" s="144"/>
      <c r="S189" s="118">
        <f>S190+S191</f>
        <v>11.2609</v>
      </c>
      <c r="T189" s="87">
        <f>T191</f>
        <v>0.25</v>
      </c>
      <c r="U189" s="87">
        <f>U191</f>
        <v>120</v>
      </c>
      <c r="V189" s="118">
        <f t="shared" si="46"/>
        <v>11.0109</v>
      </c>
      <c r="W189" s="86">
        <v>0</v>
      </c>
      <c r="X189" s="87">
        <v>10.5</v>
      </c>
      <c r="Y189" s="118">
        <f>X189-V189-W189</f>
        <v>-0.5108999999999995</v>
      </c>
      <c r="Z189" s="198">
        <f>MIN(Y189:Y191)</f>
        <v>-0.5108999999999995</v>
      </c>
      <c r="AA189" s="168" t="s">
        <v>83</v>
      </c>
      <c r="AB189" s="145"/>
    </row>
    <row r="190" spans="1:27" s="48" customFormat="1" ht="11.25" customHeight="1">
      <c r="A190" s="51"/>
      <c r="B190" s="105" t="s">
        <v>38</v>
      </c>
      <c r="C190" s="14" t="s">
        <v>19</v>
      </c>
      <c r="D190" s="7">
        <v>6.877</v>
      </c>
      <c r="E190" s="7"/>
      <c r="F190" s="4"/>
      <c r="G190" s="4"/>
      <c r="H190" s="4">
        <f t="shared" si="39"/>
        <v>6.877</v>
      </c>
      <c r="I190" s="11">
        <v>0</v>
      </c>
      <c r="J190" s="4">
        <v>10.5</v>
      </c>
      <c r="K190" s="11">
        <f>J190-D190</f>
        <v>3.623</v>
      </c>
      <c r="L190" s="106"/>
      <c r="M190" s="107"/>
      <c r="N190" s="49"/>
      <c r="O190" s="196"/>
      <c r="P190" s="121" t="s">
        <v>38</v>
      </c>
      <c r="Q190" s="114" t="s">
        <v>19</v>
      </c>
      <c r="R190" s="144"/>
      <c r="S190" s="110">
        <f>D190+R192+R170+R169</f>
        <v>8.7905</v>
      </c>
      <c r="T190" s="87"/>
      <c r="U190" s="87"/>
      <c r="V190" s="118">
        <f t="shared" si="46"/>
        <v>8.7905</v>
      </c>
      <c r="W190" s="86">
        <v>0</v>
      </c>
      <c r="X190" s="87">
        <v>10.5</v>
      </c>
      <c r="Y190" s="118">
        <f>X190-S190</f>
        <v>1.7095000000000002</v>
      </c>
      <c r="Z190" s="166"/>
      <c r="AA190" s="169"/>
    </row>
    <row r="191" spans="1:27" s="48" customFormat="1" ht="11.25" customHeight="1">
      <c r="A191" s="52"/>
      <c r="B191" s="105" t="s">
        <v>39</v>
      </c>
      <c r="C191" s="14" t="s">
        <v>19</v>
      </c>
      <c r="D191" s="4">
        <v>1.866</v>
      </c>
      <c r="E191" s="4"/>
      <c r="F191" s="4">
        <v>0.25</v>
      </c>
      <c r="G191" s="4">
        <v>120</v>
      </c>
      <c r="H191" s="4">
        <f t="shared" si="39"/>
        <v>1.616</v>
      </c>
      <c r="I191" s="11">
        <v>0</v>
      </c>
      <c r="J191" s="4">
        <v>10.5</v>
      </c>
      <c r="K191" s="11">
        <f>J191-H191-I191</f>
        <v>8.884</v>
      </c>
      <c r="L191" s="24"/>
      <c r="M191" s="23"/>
      <c r="N191" s="49"/>
      <c r="O191" s="197"/>
      <c r="P191" s="121" t="s">
        <v>39</v>
      </c>
      <c r="Q191" s="114" t="s">
        <v>19</v>
      </c>
      <c r="R191" s="144">
        <v>0.6044</v>
      </c>
      <c r="S191" s="110">
        <f>R191+D191</f>
        <v>2.4704</v>
      </c>
      <c r="T191" s="87">
        <v>0.25</v>
      </c>
      <c r="U191" s="87">
        <v>120</v>
      </c>
      <c r="V191" s="86">
        <f t="shared" si="46"/>
        <v>2.2204</v>
      </c>
      <c r="W191" s="86">
        <v>0</v>
      </c>
      <c r="X191" s="87">
        <v>10.5</v>
      </c>
      <c r="Y191" s="86">
        <f>X191-V191-W191</f>
        <v>8.2796</v>
      </c>
      <c r="Z191" s="167"/>
      <c r="AA191" s="170"/>
    </row>
    <row r="192" spans="1:28" s="48" customFormat="1" ht="11.25" customHeight="1">
      <c r="A192" s="45">
        <v>145</v>
      </c>
      <c r="B192" s="62" t="s">
        <v>194</v>
      </c>
      <c r="C192" s="14" t="s">
        <v>28</v>
      </c>
      <c r="D192" s="4">
        <v>0.88</v>
      </c>
      <c r="E192" s="4"/>
      <c r="F192" s="4">
        <v>0.14</v>
      </c>
      <c r="G192" s="4">
        <v>120</v>
      </c>
      <c r="H192" s="11">
        <f t="shared" si="39"/>
        <v>0.74</v>
      </c>
      <c r="I192" s="11">
        <v>0</v>
      </c>
      <c r="J192" s="4">
        <v>1.68</v>
      </c>
      <c r="K192" s="11">
        <f>J192-I192-H192</f>
        <v>0.94</v>
      </c>
      <c r="L192" s="24">
        <f>K192</f>
        <v>0.94</v>
      </c>
      <c r="M192" s="23" t="s">
        <v>212</v>
      </c>
      <c r="O192" s="45">
        <v>145</v>
      </c>
      <c r="P192" s="8" t="s">
        <v>194</v>
      </c>
      <c r="Q192" s="14" t="s">
        <v>28</v>
      </c>
      <c r="R192" s="46">
        <v>0.181</v>
      </c>
      <c r="S192" s="9">
        <f>R192+D192</f>
        <v>1.061</v>
      </c>
      <c r="T192" s="4">
        <v>0.14</v>
      </c>
      <c r="U192" s="4">
        <v>120</v>
      </c>
      <c r="V192" s="11">
        <f t="shared" si="46"/>
        <v>0.9209999999999999</v>
      </c>
      <c r="W192" s="11">
        <v>0</v>
      </c>
      <c r="X192" s="4">
        <v>1.68</v>
      </c>
      <c r="Y192" s="68">
        <f>X192-W192-V192</f>
        <v>0.759</v>
      </c>
      <c r="Z192" s="69">
        <f>Y192</f>
        <v>0.759</v>
      </c>
      <c r="AA192" s="4" t="s">
        <v>212</v>
      </c>
      <c r="AB192" s="145"/>
    </row>
    <row r="193" spans="1:28" s="48" customFormat="1" ht="22.5">
      <c r="A193" s="50">
        <v>146</v>
      </c>
      <c r="B193" s="62" t="s">
        <v>195</v>
      </c>
      <c r="C193" s="14" t="s">
        <v>19</v>
      </c>
      <c r="D193" s="4">
        <f>D194+D195</f>
        <v>8.57</v>
      </c>
      <c r="E193" s="4"/>
      <c r="F193" s="4">
        <f>F195</f>
        <v>1.09</v>
      </c>
      <c r="G193" s="4">
        <f>G195</f>
        <v>120</v>
      </c>
      <c r="H193" s="4">
        <f t="shared" si="39"/>
        <v>7.48</v>
      </c>
      <c r="I193" s="11">
        <v>0</v>
      </c>
      <c r="J193" s="4">
        <v>10.5</v>
      </c>
      <c r="K193" s="11">
        <f>J193-H193-I193</f>
        <v>3.0199999999999996</v>
      </c>
      <c r="L193" s="82">
        <f>MIN(K193:K195)</f>
        <v>2.691</v>
      </c>
      <c r="M193" s="104" t="s">
        <v>212</v>
      </c>
      <c r="O193" s="201">
        <v>146</v>
      </c>
      <c r="P193" s="8" t="s">
        <v>195</v>
      </c>
      <c r="Q193" s="14" t="s">
        <v>19</v>
      </c>
      <c r="R193" s="147"/>
      <c r="S193" s="9">
        <f>S194+S195</f>
        <v>11.539250000000001</v>
      </c>
      <c r="T193" s="4">
        <f>T195</f>
        <v>1.09</v>
      </c>
      <c r="U193" s="4">
        <f>U195</f>
        <v>120</v>
      </c>
      <c r="V193" s="9">
        <f t="shared" si="46"/>
        <v>10.449250000000001</v>
      </c>
      <c r="W193" s="11">
        <v>0</v>
      </c>
      <c r="X193" s="4">
        <v>10.5</v>
      </c>
      <c r="Y193" s="9">
        <f>X193-V193-W193</f>
        <v>0.05074999999999896</v>
      </c>
      <c r="Z193" s="180">
        <f>MIN(Y193:Y195)</f>
        <v>0.020749999999999602</v>
      </c>
      <c r="AA193" s="192" t="s">
        <v>212</v>
      </c>
      <c r="AB193" s="145"/>
    </row>
    <row r="194" spans="1:27" s="48" customFormat="1" ht="11.25" customHeight="1">
      <c r="A194" s="51"/>
      <c r="B194" s="105" t="s">
        <v>38</v>
      </c>
      <c r="C194" s="14" t="s">
        <v>19</v>
      </c>
      <c r="D194" s="4">
        <v>7.809</v>
      </c>
      <c r="E194" s="4"/>
      <c r="F194" s="4"/>
      <c r="G194" s="4"/>
      <c r="H194" s="4">
        <f t="shared" si="39"/>
        <v>7.809</v>
      </c>
      <c r="I194" s="11">
        <v>0</v>
      </c>
      <c r="J194" s="4">
        <v>10.5</v>
      </c>
      <c r="K194" s="11">
        <f>J194-D194</f>
        <v>2.691</v>
      </c>
      <c r="L194" s="106"/>
      <c r="M194" s="107"/>
      <c r="N194" s="49"/>
      <c r="O194" s="202"/>
      <c r="P194" s="124" t="s">
        <v>38</v>
      </c>
      <c r="Q194" s="14" t="s">
        <v>19</v>
      </c>
      <c r="R194" s="147"/>
      <c r="S194" s="72">
        <f>D194+R174/2+R179/2+R172/2+R178+R207+R171/2</f>
        <v>10.47925</v>
      </c>
      <c r="T194" s="4"/>
      <c r="U194" s="4"/>
      <c r="V194" s="9">
        <f t="shared" si="46"/>
        <v>10.47925</v>
      </c>
      <c r="W194" s="11">
        <v>0</v>
      </c>
      <c r="X194" s="4">
        <v>10.5</v>
      </c>
      <c r="Y194" s="9">
        <f>X194-S194</f>
        <v>0.020749999999999602</v>
      </c>
      <c r="Z194" s="199"/>
      <c r="AA194" s="193"/>
    </row>
    <row r="195" spans="1:27" s="48" customFormat="1" ht="11.25" customHeight="1">
      <c r="A195" s="52"/>
      <c r="B195" s="105" t="s">
        <v>39</v>
      </c>
      <c r="C195" s="14" t="s">
        <v>19</v>
      </c>
      <c r="D195" s="4">
        <v>0.761</v>
      </c>
      <c r="E195" s="4"/>
      <c r="F195" s="4">
        <v>1.09</v>
      </c>
      <c r="G195" s="4">
        <v>120</v>
      </c>
      <c r="H195" s="4">
        <f t="shared" si="39"/>
        <v>-0.32900000000000007</v>
      </c>
      <c r="I195" s="11">
        <v>0</v>
      </c>
      <c r="J195" s="4">
        <v>10.5</v>
      </c>
      <c r="K195" s="11">
        <f>J195-H195-I195</f>
        <v>10.829</v>
      </c>
      <c r="L195" s="24"/>
      <c r="M195" s="23"/>
      <c r="N195" s="49"/>
      <c r="O195" s="203"/>
      <c r="P195" s="124" t="s">
        <v>39</v>
      </c>
      <c r="Q195" s="14" t="s">
        <v>19</v>
      </c>
      <c r="R195" s="147">
        <v>0.2990000000000001</v>
      </c>
      <c r="S195" s="72">
        <f>R195+D195</f>
        <v>1.06</v>
      </c>
      <c r="T195" s="4">
        <v>1.09</v>
      </c>
      <c r="U195" s="4">
        <v>120</v>
      </c>
      <c r="V195" s="11">
        <f t="shared" si="46"/>
        <v>-0.030000000000000027</v>
      </c>
      <c r="W195" s="11">
        <v>0</v>
      </c>
      <c r="X195" s="4">
        <v>10.5</v>
      </c>
      <c r="Y195" s="11">
        <f>X195-V195-W195</f>
        <v>10.53</v>
      </c>
      <c r="Z195" s="200"/>
      <c r="AA195" s="194"/>
    </row>
    <row r="196" spans="1:28" s="48" customFormat="1" ht="11.25" customHeight="1">
      <c r="A196" s="50">
        <v>147</v>
      </c>
      <c r="B196" s="62" t="s">
        <v>196</v>
      </c>
      <c r="C196" s="14">
        <v>6.3</v>
      </c>
      <c r="D196" s="4">
        <f>D197+D198</f>
        <v>2.327</v>
      </c>
      <c r="E196" s="4"/>
      <c r="F196" s="7">
        <f>F198</f>
        <v>0.87</v>
      </c>
      <c r="G196" s="4" t="s">
        <v>12</v>
      </c>
      <c r="H196" s="4">
        <f t="shared" si="39"/>
        <v>1.4569999999999999</v>
      </c>
      <c r="I196" s="11">
        <v>0</v>
      </c>
      <c r="J196" s="4">
        <v>6.62</v>
      </c>
      <c r="K196" s="11">
        <f>J196-H196-I196</f>
        <v>5.163</v>
      </c>
      <c r="L196" s="82">
        <f>MIN(K196:K198)</f>
        <v>4.543</v>
      </c>
      <c r="M196" s="104" t="s">
        <v>212</v>
      </c>
      <c r="O196" s="201">
        <v>147</v>
      </c>
      <c r="P196" s="8" t="s">
        <v>196</v>
      </c>
      <c r="Q196" s="14">
        <v>6.3</v>
      </c>
      <c r="R196" s="46"/>
      <c r="S196" s="9">
        <f>S197+S198</f>
        <v>2.9850000000000003</v>
      </c>
      <c r="T196" s="7">
        <f>T198</f>
        <v>0.87</v>
      </c>
      <c r="U196" s="4" t="s">
        <v>12</v>
      </c>
      <c r="V196" s="9">
        <f t="shared" si="46"/>
        <v>2.115</v>
      </c>
      <c r="W196" s="11">
        <v>0</v>
      </c>
      <c r="X196" s="4">
        <v>6.62</v>
      </c>
      <c r="Y196" s="9">
        <f>X196-V196-W196</f>
        <v>4.505</v>
      </c>
      <c r="Z196" s="180">
        <f>MIN(Y196:Y198)</f>
        <v>3.885</v>
      </c>
      <c r="AA196" s="192" t="s">
        <v>212</v>
      </c>
      <c r="AB196" s="145"/>
    </row>
    <row r="197" spans="1:27" s="48" customFormat="1" ht="11.25" customHeight="1">
      <c r="A197" s="51"/>
      <c r="B197" s="105" t="s">
        <v>38</v>
      </c>
      <c r="C197" s="14">
        <v>6.3</v>
      </c>
      <c r="D197" s="4">
        <v>2.077</v>
      </c>
      <c r="E197" s="4"/>
      <c r="F197" s="4"/>
      <c r="G197" s="4"/>
      <c r="H197" s="4">
        <f t="shared" si="39"/>
        <v>2.077</v>
      </c>
      <c r="I197" s="11">
        <v>0</v>
      </c>
      <c r="J197" s="4">
        <v>6.62</v>
      </c>
      <c r="K197" s="11">
        <f>J197-D197</f>
        <v>4.543</v>
      </c>
      <c r="L197" s="106"/>
      <c r="M197" s="107"/>
      <c r="N197" s="49"/>
      <c r="O197" s="202"/>
      <c r="P197" s="124" t="s">
        <v>38</v>
      </c>
      <c r="Q197" s="14">
        <v>6.3</v>
      </c>
      <c r="R197" s="74"/>
      <c r="S197" s="72">
        <f>D197+R179/2</f>
        <v>2.7350000000000003</v>
      </c>
      <c r="T197" s="4"/>
      <c r="U197" s="4"/>
      <c r="V197" s="9">
        <f t="shared" si="46"/>
        <v>2.7350000000000003</v>
      </c>
      <c r="W197" s="11">
        <v>0</v>
      </c>
      <c r="X197" s="4">
        <v>6.62</v>
      </c>
      <c r="Y197" s="9">
        <f>X197-S197</f>
        <v>3.885</v>
      </c>
      <c r="Z197" s="199"/>
      <c r="AA197" s="193"/>
    </row>
    <row r="198" spans="1:27" s="48" customFormat="1" ht="11.25" customHeight="1">
      <c r="A198" s="52"/>
      <c r="B198" s="105" t="s">
        <v>39</v>
      </c>
      <c r="C198" s="14">
        <v>6.3</v>
      </c>
      <c r="D198" s="4">
        <v>0.25</v>
      </c>
      <c r="E198" s="4"/>
      <c r="F198" s="7">
        <v>0.87</v>
      </c>
      <c r="G198" s="4" t="s">
        <v>12</v>
      </c>
      <c r="H198" s="4">
        <f t="shared" si="39"/>
        <v>-0.62</v>
      </c>
      <c r="I198" s="11">
        <v>0</v>
      </c>
      <c r="J198" s="4">
        <v>6.62</v>
      </c>
      <c r="K198" s="11">
        <f>J198-H198-I198</f>
        <v>7.24</v>
      </c>
      <c r="L198" s="24"/>
      <c r="M198" s="23"/>
      <c r="N198" s="49"/>
      <c r="O198" s="203"/>
      <c r="P198" s="124" t="s">
        <v>39</v>
      </c>
      <c r="Q198" s="14">
        <v>6.3</v>
      </c>
      <c r="R198" s="74">
        <v>0</v>
      </c>
      <c r="S198" s="72">
        <f>R198+D198</f>
        <v>0.25</v>
      </c>
      <c r="T198" s="7">
        <v>0.87</v>
      </c>
      <c r="U198" s="4" t="s">
        <v>12</v>
      </c>
      <c r="V198" s="11">
        <f t="shared" si="46"/>
        <v>-0.62</v>
      </c>
      <c r="W198" s="11">
        <v>0</v>
      </c>
      <c r="X198" s="4">
        <v>6.62</v>
      </c>
      <c r="Y198" s="11">
        <f>X198-V198-W198</f>
        <v>7.24</v>
      </c>
      <c r="Z198" s="200"/>
      <c r="AA198" s="194"/>
    </row>
    <row r="199" spans="1:28" s="48" customFormat="1" ht="11.25" customHeight="1">
      <c r="A199" s="8">
        <v>148</v>
      </c>
      <c r="B199" s="62" t="s">
        <v>197</v>
      </c>
      <c r="C199" s="14">
        <v>2.5</v>
      </c>
      <c r="D199" s="4">
        <v>0.74</v>
      </c>
      <c r="E199" s="4"/>
      <c r="F199" s="4">
        <v>1.58</v>
      </c>
      <c r="G199" s="4" t="s">
        <v>12</v>
      </c>
      <c r="H199" s="11">
        <f>F199</f>
        <v>1.58</v>
      </c>
      <c r="I199" s="11">
        <v>0</v>
      </c>
      <c r="J199" s="11">
        <f>H199-I199</f>
        <v>1.58</v>
      </c>
      <c r="K199" s="11">
        <f>J199-D199</f>
        <v>0.8400000000000001</v>
      </c>
      <c r="L199" s="11">
        <f>K199</f>
        <v>0.8400000000000001</v>
      </c>
      <c r="M199" s="4" t="s">
        <v>212</v>
      </c>
      <c r="O199" s="8">
        <v>148</v>
      </c>
      <c r="P199" s="8" t="s">
        <v>197</v>
      </c>
      <c r="Q199" s="14">
        <v>2.5</v>
      </c>
      <c r="R199" s="46">
        <v>0.068</v>
      </c>
      <c r="S199" s="9">
        <f>R199+D199</f>
        <v>0.808</v>
      </c>
      <c r="T199" s="4">
        <v>1.58</v>
      </c>
      <c r="U199" s="4" t="s">
        <v>12</v>
      </c>
      <c r="V199" s="11">
        <f>T199</f>
        <v>1.58</v>
      </c>
      <c r="W199" s="11">
        <v>0</v>
      </c>
      <c r="X199" s="11">
        <f>V199-W199</f>
        <v>1.58</v>
      </c>
      <c r="Y199" s="9">
        <f>X199-S199</f>
        <v>0.772</v>
      </c>
      <c r="Z199" s="44">
        <f>Y199</f>
        <v>0.772</v>
      </c>
      <c r="AA199" s="4" t="s">
        <v>212</v>
      </c>
      <c r="AB199" s="145"/>
    </row>
    <row r="200" spans="1:28" s="48" customFormat="1" ht="11.25" customHeight="1">
      <c r="A200" s="50">
        <v>149</v>
      </c>
      <c r="B200" s="62" t="s">
        <v>198</v>
      </c>
      <c r="C200" s="14">
        <v>10</v>
      </c>
      <c r="D200" s="4">
        <f>D201+D202</f>
        <v>6.473</v>
      </c>
      <c r="E200" s="4"/>
      <c r="F200" s="72">
        <f>F202</f>
        <v>0.654</v>
      </c>
      <c r="G200" s="4" t="s">
        <v>12</v>
      </c>
      <c r="H200" s="4">
        <f>D200-F200</f>
        <v>5.819</v>
      </c>
      <c r="I200" s="11">
        <v>0</v>
      </c>
      <c r="J200" s="4">
        <v>10.5</v>
      </c>
      <c r="K200" s="11">
        <f>J200-H200-I200</f>
        <v>4.681</v>
      </c>
      <c r="L200" s="82">
        <f>MIN(K200:K202)</f>
        <v>4.681</v>
      </c>
      <c r="M200" s="104" t="s">
        <v>212</v>
      </c>
      <c r="O200" s="201">
        <v>149</v>
      </c>
      <c r="P200" s="8" t="s">
        <v>198</v>
      </c>
      <c r="Q200" s="14">
        <v>10</v>
      </c>
      <c r="R200" s="46"/>
      <c r="S200" s="9">
        <f>S201+S202</f>
        <v>9.048499999999995</v>
      </c>
      <c r="T200" s="72">
        <f>T202</f>
        <v>0.654</v>
      </c>
      <c r="U200" s="4" t="s">
        <v>12</v>
      </c>
      <c r="V200" s="9">
        <f>S200-T200</f>
        <v>8.394499999999995</v>
      </c>
      <c r="W200" s="11">
        <v>0</v>
      </c>
      <c r="X200" s="4">
        <v>10.5</v>
      </c>
      <c r="Y200" s="9">
        <f>X200-V200-W200</f>
        <v>2.1055000000000046</v>
      </c>
      <c r="Z200" s="180">
        <f>MIN(Y200:Y202)</f>
        <v>2.1055000000000046</v>
      </c>
      <c r="AA200" s="192" t="s">
        <v>212</v>
      </c>
      <c r="AB200" s="145"/>
    </row>
    <row r="201" spans="1:27" s="48" customFormat="1" ht="11.25" customHeight="1">
      <c r="A201" s="51"/>
      <c r="B201" s="105" t="s">
        <v>38</v>
      </c>
      <c r="C201" s="14">
        <v>10</v>
      </c>
      <c r="D201" s="4">
        <v>3.485</v>
      </c>
      <c r="E201" s="4"/>
      <c r="F201" s="4"/>
      <c r="G201" s="4"/>
      <c r="H201" s="4">
        <f>D201-F201</f>
        <v>3.485</v>
      </c>
      <c r="I201" s="11">
        <v>0</v>
      </c>
      <c r="J201" s="4">
        <v>10.5</v>
      </c>
      <c r="K201" s="11">
        <f>J201-D201</f>
        <v>7.015000000000001</v>
      </c>
      <c r="L201" s="106"/>
      <c r="M201" s="107"/>
      <c r="N201" s="49"/>
      <c r="O201" s="202"/>
      <c r="P201" s="124" t="s">
        <v>38</v>
      </c>
      <c r="Q201" s="14">
        <v>10</v>
      </c>
      <c r="R201" s="74"/>
      <c r="S201" s="72">
        <f>D201+R176+R164/2</f>
        <v>4.473999999999998</v>
      </c>
      <c r="T201" s="4"/>
      <c r="U201" s="4"/>
      <c r="V201" s="9">
        <f>S201-T201</f>
        <v>4.473999999999998</v>
      </c>
      <c r="W201" s="11">
        <v>0</v>
      </c>
      <c r="X201" s="4">
        <v>10.5</v>
      </c>
      <c r="Y201" s="9">
        <f>X201-S201</f>
        <v>6.026000000000002</v>
      </c>
      <c r="Z201" s="199"/>
      <c r="AA201" s="193"/>
    </row>
    <row r="202" spans="1:27" s="48" customFormat="1" ht="11.25" customHeight="1">
      <c r="A202" s="52"/>
      <c r="B202" s="105" t="s">
        <v>39</v>
      </c>
      <c r="C202" s="14">
        <v>10</v>
      </c>
      <c r="D202" s="4">
        <v>2.988</v>
      </c>
      <c r="E202" s="4"/>
      <c r="F202" s="4">
        <v>0.654</v>
      </c>
      <c r="G202" s="4" t="s">
        <v>12</v>
      </c>
      <c r="H202" s="4">
        <f>D202-F202</f>
        <v>2.334</v>
      </c>
      <c r="I202" s="11">
        <v>0</v>
      </c>
      <c r="J202" s="4">
        <v>10.5</v>
      </c>
      <c r="K202" s="11">
        <f>J202-H202-I202</f>
        <v>8.166</v>
      </c>
      <c r="L202" s="24"/>
      <c r="M202" s="23"/>
      <c r="N202" s="49"/>
      <c r="O202" s="203"/>
      <c r="P202" s="124" t="s">
        <v>39</v>
      </c>
      <c r="Q202" s="14">
        <v>10</v>
      </c>
      <c r="R202" s="46">
        <v>1.5864999999999971</v>
      </c>
      <c r="S202" s="72">
        <f aca="true" t="shared" si="47" ref="S202:S215">R202+D202</f>
        <v>4.574499999999997</v>
      </c>
      <c r="T202" s="4">
        <v>0.654</v>
      </c>
      <c r="U202" s="4" t="s">
        <v>12</v>
      </c>
      <c r="V202" s="11">
        <f>S202-T202</f>
        <v>3.920499999999997</v>
      </c>
      <c r="W202" s="11">
        <v>0</v>
      </c>
      <c r="X202" s="4">
        <v>10.5</v>
      </c>
      <c r="Y202" s="11">
        <f>X202-V202-W202</f>
        <v>6.579500000000003</v>
      </c>
      <c r="Z202" s="200"/>
      <c r="AA202" s="194"/>
    </row>
    <row r="203" spans="1:28" s="48" customFormat="1" ht="11.25" customHeight="1">
      <c r="A203" s="8">
        <v>150</v>
      </c>
      <c r="B203" s="62" t="s">
        <v>199</v>
      </c>
      <c r="C203" s="14">
        <v>1.6</v>
      </c>
      <c r="D203" s="4">
        <v>1.02</v>
      </c>
      <c r="E203" s="4"/>
      <c r="F203" s="4">
        <f>1.6*1.05</f>
        <v>1.6800000000000002</v>
      </c>
      <c r="G203" s="4" t="s">
        <v>12</v>
      </c>
      <c r="H203" s="11">
        <f>F203</f>
        <v>1.6800000000000002</v>
      </c>
      <c r="I203" s="11">
        <v>0</v>
      </c>
      <c r="J203" s="11">
        <f>H203-I203</f>
        <v>1.6800000000000002</v>
      </c>
      <c r="K203" s="11">
        <f aca="true" t="shared" si="48" ref="K203:K210">J203-D203</f>
        <v>0.6600000000000001</v>
      </c>
      <c r="L203" s="11">
        <f aca="true" t="shared" si="49" ref="L203:L209">K203</f>
        <v>0.6600000000000001</v>
      </c>
      <c r="M203" s="4" t="s">
        <v>212</v>
      </c>
      <c r="O203" s="8">
        <v>150</v>
      </c>
      <c r="P203" s="8" t="s">
        <v>199</v>
      </c>
      <c r="Q203" s="14">
        <v>1.6</v>
      </c>
      <c r="R203" s="147">
        <v>0.18300000000000005</v>
      </c>
      <c r="S203" s="9">
        <f t="shared" si="47"/>
        <v>1.203</v>
      </c>
      <c r="T203" s="4">
        <f>1.6*1.05</f>
        <v>1.6800000000000002</v>
      </c>
      <c r="U203" s="4" t="s">
        <v>12</v>
      </c>
      <c r="V203" s="11">
        <f>T203</f>
        <v>1.6800000000000002</v>
      </c>
      <c r="W203" s="11">
        <v>0</v>
      </c>
      <c r="X203" s="11">
        <f>V203-W203</f>
        <v>1.6800000000000002</v>
      </c>
      <c r="Y203" s="9">
        <f aca="true" t="shared" si="50" ref="Y203:Y209">X203-S203</f>
        <v>0.4770000000000001</v>
      </c>
      <c r="Z203" s="44">
        <f aca="true" t="shared" si="51" ref="Z203:Z209">Y203</f>
        <v>0.4770000000000001</v>
      </c>
      <c r="AA203" s="4" t="s">
        <v>212</v>
      </c>
      <c r="AB203" s="145"/>
    </row>
    <row r="204" spans="1:28" s="48" customFormat="1" ht="11.25" customHeight="1">
      <c r="A204" s="8">
        <v>151</v>
      </c>
      <c r="B204" s="62" t="s">
        <v>200</v>
      </c>
      <c r="C204" s="14">
        <v>1.6</v>
      </c>
      <c r="D204" s="4">
        <v>0.78</v>
      </c>
      <c r="E204" s="4"/>
      <c r="F204" s="4">
        <v>1.053</v>
      </c>
      <c r="G204" s="4" t="s">
        <v>12</v>
      </c>
      <c r="H204" s="11">
        <f aca="true" t="shared" si="52" ref="H204:H209">F204</f>
        <v>1.053</v>
      </c>
      <c r="I204" s="11">
        <v>0</v>
      </c>
      <c r="J204" s="11">
        <f aca="true" t="shared" si="53" ref="J204:J209">H204-I204</f>
        <v>1.053</v>
      </c>
      <c r="K204" s="11">
        <f t="shared" si="48"/>
        <v>0.2729999999999999</v>
      </c>
      <c r="L204" s="11">
        <f t="shared" si="49"/>
        <v>0.2729999999999999</v>
      </c>
      <c r="M204" s="4" t="s">
        <v>212</v>
      </c>
      <c r="O204" s="84">
        <v>151</v>
      </c>
      <c r="P204" s="84" t="s">
        <v>200</v>
      </c>
      <c r="Q204" s="114">
        <v>1.6</v>
      </c>
      <c r="R204" s="144">
        <v>0.6270000000000004</v>
      </c>
      <c r="S204" s="118">
        <f t="shared" si="47"/>
        <v>1.4070000000000005</v>
      </c>
      <c r="T204" s="87">
        <v>1.053</v>
      </c>
      <c r="U204" s="87" t="s">
        <v>12</v>
      </c>
      <c r="V204" s="86">
        <f aca="true" t="shared" si="54" ref="V204:V209">T204</f>
        <v>1.053</v>
      </c>
      <c r="W204" s="86">
        <v>0</v>
      </c>
      <c r="X204" s="86">
        <f aca="true" t="shared" si="55" ref="X204:X209">V204-W204</f>
        <v>1.053</v>
      </c>
      <c r="Y204" s="118">
        <f t="shared" si="50"/>
        <v>-0.35400000000000054</v>
      </c>
      <c r="Z204" s="157">
        <f t="shared" si="51"/>
        <v>-0.35400000000000054</v>
      </c>
      <c r="AA204" s="87" t="s">
        <v>83</v>
      </c>
      <c r="AB204" s="145"/>
    </row>
    <row r="205" spans="1:28" s="48" customFormat="1" ht="11.25" customHeight="1">
      <c r="A205" s="8">
        <v>152</v>
      </c>
      <c r="B205" s="62" t="s">
        <v>201</v>
      </c>
      <c r="C205" s="14">
        <v>2.5</v>
      </c>
      <c r="D205" s="4">
        <v>0.68</v>
      </c>
      <c r="E205" s="4"/>
      <c r="F205" s="4">
        <v>0.87</v>
      </c>
      <c r="G205" s="4" t="s">
        <v>12</v>
      </c>
      <c r="H205" s="11">
        <f t="shared" si="52"/>
        <v>0.87</v>
      </c>
      <c r="I205" s="11">
        <v>0</v>
      </c>
      <c r="J205" s="11">
        <f t="shared" si="53"/>
        <v>0.87</v>
      </c>
      <c r="K205" s="11">
        <f t="shared" si="48"/>
        <v>0.18999999999999995</v>
      </c>
      <c r="L205" s="11">
        <f t="shared" si="49"/>
        <v>0.18999999999999995</v>
      </c>
      <c r="M205" s="4" t="s">
        <v>212</v>
      </c>
      <c r="O205" s="8">
        <v>152</v>
      </c>
      <c r="P205" s="8" t="s">
        <v>201</v>
      </c>
      <c r="Q205" s="14">
        <v>2.5</v>
      </c>
      <c r="R205" s="46">
        <v>0.032</v>
      </c>
      <c r="S205" s="9">
        <f t="shared" si="47"/>
        <v>0.7120000000000001</v>
      </c>
      <c r="T205" s="4">
        <v>0.87</v>
      </c>
      <c r="U205" s="4" t="s">
        <v>12</v>
      </c>
      <c r="V205" s="11">
        <f t="shared" si="54"/>
        <v>0.87</v>
      </c>
      <c r="W205" s="11">
        <v>0</v>
      </c>
      <c r="X205" s="11">
        <f t="shared" si="55"/>
        <v>0.87</v>
      </c>
      <c r="Y205" s="9">
        <f t="shared" si="50"/>
        <v>0.15799999999999992</v>
      </c>
      <c r="Z205" s="44">
        <f t="shared" si="51"/>
        <v>0.15799999999999992</v>
      </c>
      <c r="AA205" s="4" t="s">
        <v>212</v>
      </c>
      <c r="AB205" s="145"/>
    </row>
    <row r="206" spans="1:28" s="48" customFormat="1" ht="11.25" customHeight="1">
      <c r="A206" s="8">
        <v>153</v>
      </c>
      <c r="B206" s="62" t="s">
        <v>202</v>
      </c>
      <c r="C206" s="14">
        <v>1.6</v>
      </c>
      <c r="D206" s="4">
        <v>0.55</v>
      </c>
      <c r="E206" s="4"/>
      <c r="F206" s="4">
        <v>0.7</v>
      </c>
      <c r="G206" s="4" t="s">
        <v>12</v>
      </c>
      <c r="H206" s="11">
        <f t="shared" si="52"/>
        <v>0.7</v>
      </c>
      <c r="I206" s="11">
        <v>0</v>
      </c>
      <c r="J206" s="11">
        <f t="shared" si="53"/>
        <v>0.7</v>
      </c>
      <c r="K206" s="11">
        <f t="shared" si="48"/>
        <v>0.1499999999999999</v>
      </c>
      <c r="L206" s="11">
        <f t="shared" si="49"/>
        <v>0.1499999999999999</v>
      </c>
      <c r="M206" s="4" t="s">
        <v>212</v>
      </c>
      <c r="O206" s="84">
        <v>153</v>
      </c>
      <c r="P206" s="84" t="s">
        <v>202</v>
      </c>
      <c r="Q206" s="114">
        <v>1.6</v>
      </c>
      <c r="R206" s="144">
        <v>0.2893000000000001</v>
      </c>
      <c r="S206" s="118">
        <f t="shared" si="47"/>
        <v>0.8393000000000002</v>
      </c>
      <c r="T206" s="87">
        <v>0.7</v>
      </c>
      <c r="U206" s="87" t="s">
        <v>12</v>
      </c>
      <c r="V206" s="86">
        <f t="shared" si="54"/>
        <v>0.7</v>
      </c>
      <c r="W206" s="86">
        <v>0</v>
      </c>
      <c r="X206" s="86">
        <f t="shared" si="55"/>
        <v>0.7</v>
      </c>
      <c r="Y206" s="118">
        <f t="shared" si="50"/>
        <v>-0.1393000000000002</v>
      </c>
      <c r="Z206" s="119">
        <f t="shared" si="51"/>
        <v>-0.1393000000000002</v>
      </c>
      <c r="AA206" s="87" t="s">
        <v>83</v>
      </c>
      <c r="AB206" s="145"/>
    </row>
    <row r="207" spans="1:28" s="48" customFormat="1" ht="11.25" customHeight="1">
      <c r="A207" s="8">
        <v>154</v>
      </c>
      <c r="B207" s="62" t="s">
        <v>203</v>
      </c>
      <c r="C207" s="14">
        <v>1.6</v>
      </c>
      <c r="D207" s="4">
        <v>0.67</v>
      </c>
      <c r="E207" s="4"/>
      <c r="F207" s="4">
        <v>0.69</v>
      </c>
      <c r="G207" s="4" t="s">
        <v>12</v>
      </c>
      <c r="H207" s="11">
        <f t="shared" si="52"/>
        <v>0.69</v>
      </c>
      <c r="I207" s="11">
        <v>0</v>
      </c>
      <c r="J207" s="11">
        <f t="shared" si="53"/>
        <v>0.69</v>
      </c>
      <c r="K207" s="11">
        <f t="shared" si="48"/>
        <v>0.019999999999999907</v>
      </c>
      <c r="L207" s="11">
        <f t="shared" si="49"/>
        <v>0.019999999999999907</v>
      </c>
      <c r="M207" s="4" t="s">
        <v>212</v>
      </c>
      <c r="O207" s="84">
        <v>154</v>
      </c>
      <c r="P207" s="84" t="s">
        <v>203</v>
      </c>
      <c r="Q207" s="114">
        <v>1.6</v>
      </c>
      <c r="R207" s="144">
        <v>0.6010000000000002</v>
      </c>
      <c r="S207" s="118">
        <f t="shared" si="47"/>
        <v>1.2710000000000004</v>
      </c>
      <c r="T207" s="87">
        <v>0.69</v>
      </c>
      <c r="U207" s="87" t="s">
        <v>12</v>
      </c>
      <c r="V207" s="86">
        <f t="shared" si="54"/>
        <v>0.69</v>
      </c>
      <c r="W207" s="86">
        <v>0</v>
      </c>
      <c r="X207" s="86">
        <f t="shared" si="55"/>
        <v>0.69</v>
      </c>
      <c r="Y207" s="118">
        <f t="shared" si="50"/>
        <v>-0.5810000000000004</v>
      </c>
      <c r="Z207" s="119">
        <f t="shared" si="51"/>
        <v>-0.5810000000000004</v>
      </c>
      <c r="AA207" s="87" t="s">
        <v>83</v>
      </c>
      <c r="AB207" s="145"/>
    </row>
    <row r="208" spans="1:28" s="48" customFormat="1" ht="11.25" customHeight="1">
      <c r="A208" s="50">
        <v>155</v>
      </c>
      <c r="B208" s="115" t="s">
        <v>204</v>
      </c>
      <c r="C208" s="14">
        <v>1.6</v>
      </c>
      <c r="D208" s="4">
        <v>0.89</v>
      </c>
      <c r="E208" s="4"/>
      <c r="F208" s="4">
        <v>1.68</v>
      </c>
      <c r="G208" s="4" t="s">
        <v>12</v>
      </c>
      <c r="H208" s="11">
        <f t="shared" si="52"/>
        <v>1.68</v>
      </c>
      <c r="I208" s="11">
        <v>0</v>
      </c>
      <c r="J208" s="11">
        <f t="shared" si="53"/>
        <v>1.68</v>
      </c>
      <c r="K208" s="11">
        <f t="shared" si="48"/>
        <v>0.7899999999999999</v>
      </c>
      <c r="L208" s="11">
        <f t="shared" si="49"/>
        <v>0.7899999999999999</v>
      </c>
      <c r="M208" s="4" t="s">
        <v>212</v>
      </c>
      <c r="O208" s="50">
        <v>155</v>
      </c>
      <c r="P208" s="52" t="s">
        <v>204</v>
      </c>
      <c r="Q208" s="14">
        <v>1.6</v>
      </c>
      <c r="R208" s="74">
        <v>0</v>
      </c>
      <c r="S208" s="9">
        <f t="shared" si="47"/>
        <v>0.89</v>
      </c>
      <c r="T208" s="4">
        <v>1.68</v>
      </c>
      <c r="U208" s="4" t="s">
        <v>12</v>
      </c>
      <c r="V208" s="11">
        <f t="shared" si="54"/>
        <v>1.68</v>
      </c>
      <c r="W208" s="11">
        <v>0</v>
      </c>
      <c r="X208" s="11">
        <f t="shared" si="55"/>
        <v>1.68</v>
      </c>
      <c r="Y208" s="9">
        <f t="shared" si="50"/>
        <v>0.7899999999999999</v>
      </c>
      <c r="Z208" s="73">
        <f t="shared" si="51"/>
        <v>0.7899999999999999</v>
      </c>
      <c r="AA208" s="4" t="s">
        <v>212</v>
      </c>
      <c r="AB208" s="145"/>
    </row>
    <row r="209" spans="1:28" s="48" customFormat="1" ht="11.25" customHeight="1">
      <c r="A209" s="50">
        <v>156</v>
      </c>
      <c r="B209" s="115" t="s">
        <v>205</v>
      </c>
      <c r="C209" s="14">
        <v>1.6</v>
      </c>
      <c r="D209" s="4">
        <v>0.258</v>
      </c>
      <c r="E209" s="4"/>
      <c r="F209" s="4">
        <v>1.68</v>
      </c>
      <c r="G209" s="4" t="s">
        <v>12</v>
      </c>
      <c r="H209" s="11">
        <f t="shared" si="52"/>
        <v>1.68</v>
      </c>
      <c r="I209" s="11">
        <v>0</v>
      </c>
      <c r="J209" s="11">
        <f t="shared" si="53"/>
        <v>1.68</v>
      </c>
      <c r="K209" s="11">
        <f t="shared" si="48"/>
        <v>1.422</v>
      </c>
      <c r="L209" s="11">
        <f t="shared" si="49"/>
        <v>1.422</v>
      </c>
      <c r="M209" s="4" t="s">
        <v>212</v>
      </c>
      <c r="O209" s="50">
        <v>156</v>
      </c>
      <c r="P209" s="52" t="s">
        <v>205</v>
      </c>
      <c r="Q209" s="14">
        <v>1.6</v>
      </c>
      <c r="R209" s="74">
        <v>0.013</v>
      </c>
      <c r="S209" s="9">
        <f t="shared" si="47"/>
        <v>0.271</v>
      </c>
      <c r="T209" s="4">
        <v>1.68</v>
      </c>
      <c r="U209" s="4" t="s">
        <v>12</v>
      </c>
      <c r="V209" s="11">
        <f t="shared" si="54"/>
        <v>1.68</v>
      </c>
      <c r="W209" s="11">
        <v>0</v>
      </c>
      <c r="X209" s="11">
        <f t="shared" si="55"/>
        <v>1.68</v>
      </c>
      <c r="Y209" s="9">
        <f t="shared" si="50"/>
        <v>1.4089999999999998</v>
      </c>
      <c r="Z209" s="44">
        <f t="shared" si="51"/>
        <v>1.4089999999999998</v>
      </c>
      <c r="AA209" s="4" t="s">
        <v>212</v>
      </c>
      <c r="AB209" s="145"/>
    </row>
    <row r="210" spans="1:34" s="47" customFormat="1" ht="22.5">
      <c r="A210" s="50">
        <v>157</v>
      </c>
      <c r="B210" s="115" t="s">
        <v>290</v>
      </c>
      <c r="C210" s="155">
        <v>4</v>
      </c>
      <c r="D210" s="4">
        <v>1.822</v>
      </c>
      <c r="E210" s="4"/>
      <c r="F210" s="7">
        <v>2</v>
      </c>
      <c r="G210" s="4" t="s">
        <v>12</v>
      </c>
      <c r="H210" s="11">
        <f>F210</f>
        <v>2</v>
      </c>
      <c r="I210" s="11">
        <v>0</v>
      </c>
      <c r="J210" s="11">
        <f>H210-I210</f>
        <v>2</v>
      </c>
      <c r="K210" s="11">
        <f t="shared" si="48"/>
        <v>0.17799999999999994</v>
      </c>
      <c r="L210" s="11">
        <f aca="true" t="shared" si="56" ref="L210:L215">K210</f>
        <v>0.17799999999999994</v>
      </c>
      <c r="M210" s="4" t="s">
        <v>212</v>
      </c>
      <c r="N210" s="48"/>
      <c r="O210" s="102">
        <v>157</v>
      </c>
      <c r="P210" s="126" t="s">
        <v>290</v>
      </c>
      <c r="Q210" s="116">
        <v>4</v>
      </c>
      <c r="R210" s="156">
        <v>0.4806</v>
      </c>
      <c r="S210" s="118">
        <f t="shared" si="47"/>
        <v>2.3026</v>
      </c>
      <c r="T210" s="91">
        <v>2</v>
      </c>
      <c r="U210" s="87" t="s">
        <v>12</v>
      </c>
      <c r="V210" s="86">
        <f>T210</f>
        <v>2</v>
      </c>
      <c r="W210" s="86">
        <v>0</v>
      </c>
      <c r="X210" s="86">
        <f>V210-W210</f>
        <v>2</v>
      </c>
      <c r="Y210" s="118">
        <f>X210-S210</f>
        <v>-0.3026</v>
      </c>
      <c r="Z210" s="119">
        <f aca="true" t="shared" si="57" ref="Z210:Z215">Y210</f>
        <v>-0.3026</v>
      </c>
      <c r="AA210" s="87" t="s">
        <v>83</v>
      </c>
      <c r="AB210" s="145"/>
      <c r="AC210" s="48"/>
      <c r="AD210" s="48"/>
      <c r="AE210" s="48"/>
      <c r="AF210" s="48"/>
      <c r="AG210" s="48"/>
      <c r="AH210" s="48"/>
    </row>
    <row r="211" spans="1:28" s="12" customFormat="1" ht="11.25">
      <c r="A211" s="50">
        <v>158</v>
      </c>
      <c r="B211" s="135" t="s">
        <v>294</v>
      </c>
      <c r="C211" s="11" t="s">
        <v>26</v>
      </c>
      <c r="D211" s="108">
        <v>4.12</v>
      </c>
      <c r="E211" s="4"/>
      <c r="F211" s="7"/>
      <c r="G211" s="4"/>
      <c r="H211" s="11">
        <f>D211-F211</f>
        <v>4.12</v>
      </c>
      <c r="I211" s="11">
        <v>0</v>
      </c>
      <c r="J211" s="4">
        <v>26.25</v>
      </c>
      <c r="K211" s="11">
        <f>J211-I211-H211</f>
        <v>22.13</v>
      </c>
      <c r="L211" s="24">
        <f t="shared" si="56"/>
        <v>22.13</v>
      </c>
      <c r="M211" s="23" t="s">
        <v>212</v>
      </c>
      <c r="N211" s="48"/>
      <c r="O211" s="50">
        <v>158</v>
      </c>
      <c r="P211" s="135" t="s">
        <v>294</v>
      </c>
      <c r="Q211" s="11" t="s">
        <v>26</v>
      </c>
      <c r="R211" s="74">
        <v>14.069416</v>
      </c>
      <c r="S211" s="9">
        <f t="shared" si="47"/>
        <v>18.189416</v>
      </c>
      <c r="T211" s="7"/>
      <c r="U211" s="4"/>
      <c r="V211" s="70">
        <f>S211-T211</f>
        <v>18.189416</v>
      </c>
      <c r="W211" s="11">
        <v>0</v>
      </c>
      <c r="X211" s="4">
        <v>26.25</v>
      </c>
      <c r="Y211" s="68">
        <f>X211-W211-V211</f>
        <v>8.060583999999999</v>
      </c>
      <c r="Z211" s="69">
        <f t="shared" si="57"/>
        <v>8.060583999999999</v>
      </c>
      <c r="AA211" s="4" t="s">
        <v>212</v>
      </c>
      <c r="AB211" s="145"/>
    </row>
    <row r="212" spans="1:28" s="12" customFormat="1" ht="11.25">
      <c r="A212" s="50">
        <v>159</v>
      </c>
      <c r="B212" s="135" t="s">
        <v>295</v>
      </c>
      <c r="C212" s="11">
        <v>3.2</v>
      </c>
      <c r="D212" s="4">
        <v>0.1</v>
      </c>
      <c r="E212" s="4"/>
      <c r="F212" s="11">
        <v>3.36</v>
      </c>
      <c r="G212" s="11" t="s">
        <v>12</v>
      </c>
      <c r="H212" s="11">
        <f>F212</f>
        <v>3.36</v>
      </c>
      <c r="I212" s="11">
        <v>0</v>
      </c>
      <c r="J212" s="11">
        <v>3.36</v>
      </c>
      <c r="K212" s="11">
        <f>J212-D212</f>
        <v>3.26</v>
      </c>
      <c r="L212" s="11">
        <f t="shared" si="56"/>
        <v>3.26</v>
      </c>
      <c r="M212" s="4" t="s">
        <v>212</v>
      </c>
      <c r="N212" s="48"/>
      <c r="O212" s="50">
        <v>159</v>
      </c>
      <c r="P212" s="135" t="s">
        <v>295</v>
      </c>
      <c r="Q212" s="11">
        <v>3.2</v>
      </c>
      <c r="R212" s="74">
        <v>0</v>
      </c>
      <c r="S212" s="9">
        <f t="shared" si="47"/>
        <v>0.1</v>
      </c>
      <c r="T212" s="7">
        <v>3.36</v>
      </c>
      <c r="U212" s="4" t="s">
        <v>12</v>
      </c>
      <c r="V212" s="70">
        <f>T212</f>
        <v>3.36</v>
      </c>
      <c r="W212" s="11">
        <v>0</v>
      </c>
      <c r="X212" s="11">
        <v>3.36</v>
      </c>
      <c r="Y212" s="9">
        <f>X212-S212</f>
        <v>3.26</v>
      </c>
      <c r="Z212" s="44">
        <f t="shared" si="57"/>
        <v>3.26</v>
      </c>
      <c r="AA212" s="4" t="s">
        <v>212</v>
      </c>
      <c r="AB212" s="145"/>
    </row>
    <row r="213" spans="1:28" s="12" customFormat="1" ht="11.25">
      <c r="A213" s="50">
        <v>160</v>
      </c>
      <c r="B213" s="135" t="s">
        <v>296</v>
      </c>
      <c r="C213" s="11" t="s">
        <v>19</v>
      </c>
      <c r="D213" s="4">
        <v>6.18</v>
      </c>
      <c r="E213" s="4"/>
      <c r="F213" s="7"/>
      <c r="G213" s="4"/>
      <c r="H213" s="11">
        <f>D213-F213</f>
        <v>6.18</v>
      </c>
      <c r="I213" s="11">
        <v>0</v>
      </c>
      <c r="J213" s="4">
        <v>10.5</v>
      </c>
      <c r="K213" s="11">
        <f>J213-I213-H213</f>
        <v>4.32</v>
      </c>
      <c r="L213" s="24">
        <f t="shared" si="56"/>
        <v>4.32</v>
      </c>
      <c r="M213" s="23" t="s">
        <v>212</v>
      </c>
      <c r="N213" s="48"/>
      <c r="O213" s="50">
        <v>160</v>
      </c>
      <c r="P213" s="135" t="s">
        <v>296</v>
      </c>
      <c r="Q213" s="11" t="s">
        <v>19</v>
      </c>
      <c r="R213" s="74">
        <v>0.005</v>
      </c>
      <c r="S213" s="9">
        <f t="shared" si="47"/>
        <v>6.185</v>
      </c>
      <c r="T213" s="4"/>
      <c r="U213" s="4"/>
      <c r="V213" s="70">
        <f>S213-T213</f>
        <v>6.185</v>
      </c>
      <c r="W213" s="11">
        <v>0</v>
      </c>
      <c r="X213" s="4">
        <v>10.5</v>
      </c>
      <c r="Y213" s="68">
        <f>X213-W213-V213</f>
        <v>4.315</v>
      </c>
      <c r="Z213" s="69">
        <f t="shared" si="57"/>
        <v>4.315</v>
      </c>
      <c r="AA213" s="4" t="s">
        <v>212</v>
      </c>
      <c r="AB213" s="145"/>
    </row>
    <row r="214" spans="1:28" s="12" customFormat="1" ht="11.25">
      <c r="A214" s="50">
        <v>161</v>
      </c>
      <c r="B214" s="136" t="s">
        <v>297</v>
      </c>
      <c r="C214" s="11" t="s">
        <v>26</v>
      </c>
      <c r="D214" s="4">
        <v>18.036</v>
      </c>
      <c r="E214" s="4"/>
      <c r="F214" s="7"/>
      <c r="G214" s="4"/>
      <c r="H214" s="11">
        <f>D214-F214</f>
        <v>18.036</v>
      </c>
      <c r="I214" s="11">
        <v>0</v>
      </c>
      <c r="J214" s="4">
        <v>26.25</v>
      </c>
      <c r="K214" s="11">
        <f>J214-I214-H214</f>
        <v>8.213999999999999</v>
      </c>
      <c r="L214" s="24">
        <f t="shared" si="56"/>
        <v>8.213999999999999</v>
      </c>
      <c r="M214" s="23" t="s">
        <v>212</v>
      </c>
      <c r="N214" s="48"/>
      <c r="O214" s="50">
        <v>161</v>
      </c>
      <c r="P214" s="136" t="s">
        <v>297</v>
      </c>
      <c r="Q214" s="11" t="s">
        <v>26</v>
      </c>
      <c r="R214" s="74">
        <v>0.22100000000000009</v>
      </c>
      <c r="S214" s="9">
        <f t="shared" si="47"/>
        <v>18.257</v>
      </c>
      <c r="T214" s="7"/>
      <c r="U214" s="4"/>
      <c r="V214" s="70">
        <f>S214-T214</f>
        <v>18.257</v>
      </c>
      <c r="W214" s="11">
        <v>0</v>
      </c>
      <c r="X214" s="4">
        <v>26.25</v>
      </c>
      <c r="Y214" s="68">
        <f>X214-W214-V214</f>
        <v>7.9929999999999986</v>
      </c>
      <c r="Z214" s="69">
        <f t="shared" si="57"/>
        <v>7.9929999999999986</v>
      </c>
      <c r="AA214" s="4" t="s">
        <v>212</v>
      </c>
      <c r="AB214" s="145"/>
    </row>
    <row r="215" spans="1:28" s="12" customFormat="1" ht="11.25">
      <c r="A215" s="50">
        <v>162</v>
      </c>
      <c r="B215" s="137" t="s">
        <v>298</v>
      </c>
      <c r="C215" s="11" t="s">
        <v>20</v>
      </c>
      <c r="D215" s="4">
        <v>0.18</v>
      </c>
      <c r="E215" s="4"/>
      <c r="F215" s="7"/>
      <c r="G215" s="4"/>
      <c r="H215" s="11">
        <f>D215-F215</f>
        <v>0.18</v>
      </c>
      <c r="I215" s="11">
        <v>0</v>
      </c>
      <c r="J215" s="4">
        <v>2.63</v>
      </c>
      <c r="K215" s="11">
        <f>J215-I215-H215</f>
        <v>2.4499999999999997</v>
      </c>
      <c r="L215" s="24">
        <f t="shared" si="56"/>
        <v>2.4499999999999997</v>
      </c>
      <c r="M215" s="23" t="s">
        <v>212</v>
      </c>
      <c r="N215" s="48"/>
      <c r="O215" s="50">
        <v>162</v>
      </c>
      <c r="P215" s="137" t="s">
        <v>298</v>
      </c>
      <c r="Q215" s="11" t="s">
        <v>20</v>
      </c>
      <c r="R215" s="74">
        <v>0</v>
      </c>
      <c r="S215" s="9">
        <f t="shared" si="47"/>
        <v>0.18</v>
      </c>
      <c r="T215" s="7"/>
      <c r="U215" s="4"/>
      <c r="V215" s="70">
        <f>S215-T215</f>
        <v>0.18</v>
      </c>
      <c r="W215" s="11">
        <v>0</v>
      </c>
      <c r="X215" s="4">
        <v>2.63</v>
      </c>
      <c r="Y215" s="68">
        <f>X215-W215-V215</f>
        <v>2.4499999999999997</v>
      </c>
      <c r="Z215" s="69">
        <f t="shared" si="57"/>
        <v>2.4499999999999997</v>
      </c>
      <c r="AA215" s="4" t="s">
        <v>212</v>
      </c>
      <c r="AB215" s="145"/>
    </row>
    <row r="216" spans="1:27" s="5" customFormat="1" ht="17.25" customHeight="1">
      <c r="A216" s="50"/>
      <c r="B216" s="63" t="s">
        <v>18</v>
      </c>
      <c r="C216" s="138">
        <f>2751.9+1.5</f>
        <v>2753.4</v>
      </c>
      <c r="D216" s="7">
        <f>D8+D9+D10+D11+D12+D13+D16+D17+D18+D19+D20+D21+D22+D23+D24+D25+D26+D27+D28+D29+D30+D31+D32+D33+D34+D35+D36+D37+D38+D41+D42+D43+D44+D45+D46+D49+D50+D53+D54+D55+D56+D59+D60+D61+D62+D63+D64+D65+D66+D67+D68+D69+D70+D73+D74+D75+D76+D77+D78+D79+D82+D85+D86+D87+D88+D91+D94+D97+D98+D101+D104+D107+D108+D109+D110+D111+D112+D113+D114+D115+D116+D117+D118+D119+D120+D121+D122+D123+D124+D125+D126+D127+D128+D129+D130+D131+D132+D133+D134+D135+D136+D137+D138+D139+D140+D141+D142+D143+D144+D145+D146+D147+D148+D149+D150+D153+D156+D159+D160+D161+D162+D163+D164+D165+D166+D167+D168+D169+D170+D171+D172+D173+D174+D175+D176+D177+D178+D179+D181+D180+D182+D185+D188+D189+D192+D193+D196+D199+D200+D203+D204+D205+D206+D207+D208+D209+D210+D211+D212+D213+D214+D215</f>
        <v>944.3850000000001</v>
      </c>
      <c r="E216" s="7"/>
      <c r="F216" s="4"/>
      <c r="G216" s="4"/>
      <c r="H216" s="4"/>
      <c r="I216" s="4"/>
      <c r="J216" s="4"/>
      <c r="K216" s="4"/>
      <c r="L216" s="4"/>
      <c r="M216" s="4"/>
      <c r="N216" s="21"/>
      <c r="O216" s="201"/>
      <c r="P216" s="19" t="s">
        <v>18</v>
      </c>
      <c r="Q216" s="138">
        <f>2751.9+1.5</f>
        <v>2753.4</v>
      </c>
      <c r="R216" s="128"/>
      <c r="S216" s="7">
        <f>S8+S9+S10+S11+S12+S13+S16+S17+S18+S19+S20+S21+S22+S23+S24+S25+S26+S27+S28+S29+S30+S31+S32+S33+S34+S35+S36+S37+S38+S41+S42+S43+S44+S45+S46+S49+S50+S53+S54+S55+S56+S59+S60+S61+S62+S63+S64+S65+S66+S67+S68+S69+S70+S73+S74+S75+S76+S77+S78+S79+S82+S85+S86+S87+S88+S91+S94+S97+S98+S101+S104+S107+S108+S109+S110+S111+S112+S113+S114+S115+S116+S117+S118+S119+S120+S121+S122+S123+S124+S125+S126+S127+S128+S129+S130+S131+S132+S133+S134+S135+S136+S137+S138+S139+S140+S141+S142+S143+S144+S145+S146+S147+S148+S149+S150+S153+S156+S159+S160+S161+S162+S163+S164+S165+S166+S167+S168+S169+S170+S171+S172+S173+S174+S175+S176+S177+S178+S179+S180+S181+S182+S185+S188+S189+S192+S193+S196+S199+S200+S203+S204+S205+S206+S207+S208+S209+S210+S211+S212+S213+S214+S215</f>
        <v>1170.7280547999994</v>
      </c>
      <c r="T216" s="13"/>
      <c r="U216" s="13"/>
      <c r="V216" s="13"/>
      <c r="W216" s="13"/>
      <c r="X216" s="13"/>
      <c r="Y216" s="13"/>
      <c r="Z216" s="13"/>
      <c r="AA216" s="4"/>
    </row>
    <row r="217" spans="1:27" s="5" customFormat="1" ht="17.25" customHeight="1">
      <c r="A217" s="51"/>
      <c r="B217" s="64" t="s">
        <v>15</v>
      </c>
      <c r="C217" s="4"/>
      <c r="D217" s="4"/>
      <c r="E217" s="4"/>
      <c r="F217" s="4"/>
      <c r="G217" s="4"/>
      <c r="H217" s="4"/>
      <c r="I217" s="4"/>
      <c r="J217" s="4"/>
      <c r="K217" s="4"/>
      <c r="L217" s="4">
        <f>L10+L13+L24+L35+L50+L67+L87+L91+L94+L98+L101+L132+L143</f>
        <v>-17.54</v>
      </c>
      <c r="M217" s="4"/>
      <c r="N217" s="21"/>
      <c r="O217" s="202"/>
      <c r="P217" s="17" t="s">
        <v>15</v>
      </c>
      <c r="Q217" s="4"/>
      <c r="R217" s="128"/>
      <c r="S217" s="13"/>
      <c r="T217" s="13"/>
      <c r="U217" s="13"/>
      <c r="V217" s="13"/>
      <c r="W217" s="13"/>
      <c r="X217" s="13"/>
      <c r="Y217" s="13"/>
      <c r="Z217" s="159">
        <v>-101.011</v>
      </c>
      <c r="AA217" s="4"/>
    </row>
    <row r="218" spans="1:27" s="5" customFormat="1" ht="11.25" customHeight="1">
      <c r="A218" s="52"/>
      <c r="B218" s="64" t="s">
        <v>16</v>
      </c>
      <c r="C218" s="4"/>
      <c r="D218" s="4"/>
      <c r="E218" s="4"/>
      <c r="F218" s="4"/>
      <c r="G218" s="4"/>
      <c r="H218" s="4"/>
      <c r="I218" s="4"/>
      <c r="J218" s="4"/>
      <c r="K218" s="4"/>
      <c r="L218" s="150">
        <v>548.078</v>
      </c>
      <c r="M218" s="4"/>
      <c r="N218" s="21"/>
      <c r="O218" s="203"/>
      <c r="P218" s="17" t="s">
        <v>16</v>
      </c>
      <c r="Q218" s="4"/>
      <c r="R218" s="128"/>
      <c r="S218" s="13"/>
      <c r="T218" s="13"/>
      <c r="U218" s="13"/>
      <c r="V218" s="13"/>
      <c r="W218" s="13"/>
      <c r="X218" s="13"/>
      <c r="Y218" s="13"/>
      <c r="Z218" s="159">
        <v>403.195</v>
      </c>
      <c r="AA218" s="4"/>
    </row>
    <row r="219" spans="1:26" ht="15" customHeight="1">
      <c r="A219" s="132"/>
      <c r="B219" s="65"/>
      <c r="C219" s="53"/>
      <c r="D219" s="53"/>
      <c r="E219" s="53"/>
      <c r="F219" s="53"/>
      <c r="G219" s="53"/>
      <c r="H219" s="3"/>
      <c r="I219" s="3"/>
      <c r="J219" s="3"/>
      <c r="K219" s="54"/>
      <c r="L219" s="55"/>
      <c r="M219" s="3"/>
      <c r="N219" s="2"/>
      <c r="R219" s="76"/>
      <c r="Z219" s="77"/>
    </row>
    <row r="220" spans="14:18" ht="15" customHeight="1">
      <c r="N220" s="2"/>
      <c r="R220" s="76"/>
    </row>
    <row r="221" spans="1:27" ht="15.75">
      <c r="A221" s="133"/>
      <c r="B221" s="66" t="s">
        <v>292</v>
      </c>
      <c r="L221" s="75">
        <f>L217/C216*100</f>
        <v>-0.6370305803733566</v>
      </c>
      <c r="N221" s="2"/>
      <c r="R221" s="76"/>
      <c r="Y221" s="79"/>
      <c r="Z221" s="75">
        <f>Z217/Q216*100</f>
        <v>-3.668591559526403</v>
      </c>
      <c r="AA221" s="80"/>
    </row>
    <row r="222" spans="1:27" ht="15.75">
      <c r="A222" s="142"/>
      <c r="B222" s="148" t="s">
        <v>299</v>
      </c>
      <c r="N222" s="1"/>
      <c r="R222" s="76"/>
      <c r="Y222" s="79"/>
      <c r="Z222" s="79"/>
      <c r="AA222" s="80"/>
    </row>
    <row r="223" ht="15">
      <c r="R223" s="76"/>
    </row>
    <row r="224" ht="15">
      <c r="R224" s="76"/>
    </row>
    <row r="225" spans="16:24" ht="18.75">
      <c r="P225" s="22" t="s">
        <v>214</v>
      </c>
      <c r="Q225" s="81"/>
      <c r="R225" s="141"/>
      <c r="S225" s="81"/>
      <c r="T225" s="81"/>
      <c r="U225" s="81"/>
      <c r="V225" s="81"/>
      <c r="W225" s="81"/>
      <c r="X225" s="81"/>
    </row>
    <row r="226" spans="16:26" ht="18.75">
      <c r="P226" s="22" t="s">
        <v>215</v>
      </c>
      <c r="Q226" s="81"/>
      <c r="R226" s="141"/>
      <c r="S226" s="81"/>
      <c r="T226" s="81"/>
      <c r="U226" s="81"/>
      <c r="V226" s="81"/>
      <c r="Y226" s="81" t="s">
        <v>216</v>
      </c>
      <c r="Z226" s="81"/>
    </row>
    <row r="227" ht="15">
      <c r="R227" s="76"/>
    </row>
    <row r="228" ht="15">
      <c r="R228" s="76"/>
    </row>
    <row r="229" ht="15">
      <c r="R229" s="76"/>
    </row>
    <row r="230" ht="15">
      <c r="R230" s="76"/>
    </row>
    <row r="231" ht="15">
      <c r="R231" s="76"/>
    </row>
    <row r="232" ht="15">
      <c r="R232" s="76"/>
    </row>
    <row r="233" ht="15">
      <c r="R233" s="76"/>
    </row>
    <row r="234" ht="15">
      <c r="R234" s="76"/>
    </row>
    <row r="235" ht="15">
      <c r="R235" s="76"/>
    </row>
    <row r="236" ht="15">
      <c r="R236" s="76"/>
    </row>
    <row r="237" ht="15">
      <c r="R237" s="76"/>
    </row>
    <row r="238" ht="15">
      <c r="R238" s="76"/>
    </row>
    <row r="239" ht="15">
      <c r="R239" s="76"/>
    </row>
    <row r="240" ht="15">
      <c r="R240" s="76"/>
    </row>
    <row r="241" ht="15">
      <c r="R241" s="76"/>
    </row>
    <row r="242" ht="15">
      <c r="R242" s="76"/>
    </row>
    <row r="243" ht="15">
      <c r="R243" s="76"/>
    </row>
    <row r="244" ht="15">
      <c r="R244" s="76"/>
    </row>
    <row r="245" ht="15">
      <c r="R245" s="76"/>
    </row>
    <row r="246" ht="15">
      <c r="R246" s="76"/>
    </row>
    <row r="247" ht="15">
      <c r="R247" s="76"/>
    </row>
    <row r="248" ht="15">
      <c r="R248" s="76"/>
    </row>
    <row r="249" ht="15">
      <c r="R249" s="76"/>
    </row>
    <row r="250" ht="15">
      <c r="R250" s="76"/>
    </row>
    <row r="251" ht="15">
      <c r="R251" s="76"/>
    </row>
    <row r="252" ht="15">
      <c r="R252" s="76"/>
    </row>
    <row r="253" ht="15">
      <c r="R253" s="76"/>
    </row>
    <row r="254" ht="15">
      <c r="R254" s="76"/>
    </row>
    <row r="255" ht="15">
      <c r="R255" s="76"/>
    </row>
    <row r="256" ht="15">
      <c r="R256" s="76"/>
    </row>
    <row r="257" ht="15">
      <c r="R257" s="76"/>
    </row>
    <row r="258" ht="15">
      <c r="R258" s="76"/>
    </row>
    <row r="259" ht="15">
      <c r="R259" s="76"/>
    </row>
    <row r="260" ht="15">
      <c r="R260" s="76"/>
    </row>
    <row r="261" ht="15">
      <c r="R261" s="76"/>
    </row>
    <row r="262" ht="15">
      <c r="R262" s="76"/>
    </row>
    <row r="263" ht="15">
      <c r="R263" s="76"/>
    </row>
    <row r="264" ht="15">
      <c r="R264" s="76"/>
    </row>
    <row r="265" ht="15">
      <c r="R265" s="76"/>
    </row>
    <row r="266" ht="15">
      <c r="R266" s="76"/>
    </row>
    <row r="267" ht="15">
      <c r="R267" s="76"/>
    </row>
    <row r="268" ht="15">
      <c r="R268" s="76"/>
    </row>
    <row r="269" ht="15">
      <c r="R269" s="76"/>
    </row>
    <row r="270" ht="15">
      <c r="R270" s="76"/>
    </row>
    <row r="271" ht="15">
      <c r="R271" s="76"/>
    </row>
    <row r="272" ht="15">
      <c r="R272" s="76"/>
    </row>
    <row r="273" ht="15">
      <c r="R273" s="76"/>
    </row>
    <row r="274" ht="15">
      <c r="R274" s="76"/>
    </row>
    <row r="275" ht="15">
      <c r="R275" s="76"/>
    </row>
    <row r="276" ht="15">
      <c r="R276" s="76"/>
    </row>
    <row r="277" ht="15">
      <c r="R277" s="76"/>
    </row>
    <row r="278" ht="15">
      <c r="R278" s="76"/>
    </row>
    <row r="279" ht="15">
      <c r="R279" s="76"/>
    </row>
    <row r="280" ht="15">
      <c r="R280" s="76"/>
    </row>
    <row r="281" ht="15">
      <c r="R281" s="76"/>
    </row>
    <row r="282" ht="15">
      <c r="R282" s="76"/>
    </row>
    <row r="283" ht="15">
      <c r="R283" s="76"/>
    </row>
    <row r="284" ht="15">
      <c r="R284" s="76"/>
    </row>
    <row r="285" ht="15">
      <c r="R285" s="76"/>
    </row>
    <row r="286" ht="15">
      <c r="R286" s="76"/>
    </row>
    <row r="287" ht="15">
      <c r="R287" s="76"/>
    </row>
    <row r="288" ht="15">
      <c r="R288" s="76"/>
    </row>
    <row r="289" ht="15">
      <c r="R289" s="76"/>
    </row>
    <row r="290" ht="15">
      <c r="R290" s="76"/>
    </row>
  </sheetData>
  <sheetProtection/>
  <autoFilter ref="A7:AA218"/>
  <mergeCells count="94">
    <mergeCell ref="M4:M6"/>
    <mergeCell ref="C5:C6"/>
    <mergeCell ref="D5:D6"/>
    <mergeCell ref="F5:G5"/>
    <mergeCell ref="H5:H6"/>
    <mergeCell ref="I5:I6"/>
    <mergeCell ref="J5:J6"/>
    <mergeCell ref="K5:L6"/>
    <mergeCell ref="A4:A6"/>
    <mergeCell ref="B4:B6"/>
    <mergeCell ref="C4:L4"/>
    <mergeCell ref="O193:O195"/>
    <mergeCell ref="Z193:Z195"/>
    <mergeCell ref="AA193:AA195"/>
    <mergeCell ref="O196:O198"/>
    <mergeCell ref="Z196:Z198"/>
    <mergeCell ref="AA196:AA198"/>
    <mergeCell ref="O200:O202"/>
    <mergeCell ref="Z200:Z202"/>
    <mergeCell ref="AA200:AA202"/>
    <mergeCell ref="O216:O218"/>
    <mergeCell ref="O156:O158"/>
    <mergeCell ref="Z156:Z158"/>
    <mergeCell ref="AA156:AA158"/>
    <mergeCell ref="O182:O184"/>
    <mergeCell ref="Z182:Z184"/>
    <mergeCell ref="AA182:AA184"/>
    <mergeCell ref="O185:O187"/>
    <mergeCell ref="Z185:Z187"/>
    <mergeCell ref="AA185:AA187"/>
    <mergeCell ref="O189:O191"/>
    <mergeCell ref="Z189:Z191"/>
    <mergeCell ref="AA189:AA191"/>
    <mergeCell ref="O153:O155"/>
    <mergeCell ref="Z153:Z155"/>
    <mergeCell ref="AA153:AA155"/>
    <mergeCell ref="O101:O103"/>
    <mergeCell ref="Z101:Z103"/>
    <mergeCell ref="AA101:AA103"/>
    <mergeCell ref="O104:O106"/>
    <mergeCell ref="Z104:Z106"/>
    <mergeCell ref="AA104:AA106"/>
    <mergeCell ref="O94:O96"/>
    <mergeCell ref="O150:O152"/>
    <mergeCell ref="Z150:Z152"/>
    <mergeCell ref="AA150:AA152"/>
    <mergeCell ref="O98:O100"/>
    <mergeCell ref="Z98:Z100"/>
    <mergeCell ref="AA98:AA100"/>
    <mergeCell ref="O70:O72"/>
    <mergeCell ref="Z70:Z72"/>
    <mergeCell ref="AA70:AA72"/>
    <mergeCell ref="O56:O58"/>
    <mergeCell ref="Z56:Z58"/>
    <mergeCell ref="AA56:AA58"/>
    <mergeCell ref="Z88:Z90"/>
    <mergeCell ref="O82:O84"/>
    <mergeCell ref="Z82:Z84"/>
    <mergeCell ref="AA82:AA84"/>
    <mergeCell ref="O79:O81"/>
    <mergeCell ref="Z79:Z81"/>
    <mergeCell ref="Z94:Z96"/>
    <mergeCell ref="AA88:AA90"/>
    <mergeCell ref="O91:O93"/>
    <mergeCell ref="Z91:Z93"/>
    <mergeCell ref="AA91:AA93"/>
    <mergeCell ref="AA94:AA96"/>
    <mergeCell ref="AA79:AA81"/>
    <mergeCell ref="O88:O90"/>
    <mergeCell ref="Z46:Z48"/>
    <mergeCell ref="V5:V6"/>
    <mergeCell ref="W5:W6"/>
    <mergeCell ref="X5:X6"/>
    <mergeCell ref="Y5:Z6"/>
    <mergeCell ref="AA4:AA6"/>
    <mergeCell ref="Q5:Q6"/>
    <mergeCell ref="AA38:AA40"/>
    <mergeCell ref="O13:O15"/>
    <mergeCell ref="Z13:Z15"/>
    <mergeCell ref="O38:O40"/>
    <mergeCell ref="Z38:Z40"/>
    <mergeCell ref="R5:R6"/>
    <mergeCell ref="S5:S6"/>
    <mergeCell ref="T5:U5"/>
    <mergeCell ref="Z3:AA3"/>
    <mergeCell ref="AA13:AA15"/>
    <mergeCell ref="AA46:AA48"/>
    <mergeCell ref="O50:O52"/>
    <mergeCell ref="Z50:Z52"/>
    <mergeCell ref="AA50:AA52"/>
    <mergeCell ref="O46:O48"/>
    <mergeCell ref="O4:O6"/>
    <mergeCell ref="P4:P6"/>
    <mergeCell ref="Q4:Z4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14" r:id="rId1"/>
  <rowBreaks count="2" manualBreakCount="2">
    <brk id="81" max="255" man="1"/>
    <brk id="184" max="255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6.7109375" style="0" customWidth="1"/>
    <col min="2" max="2" width="46.00390625" style="0" customWidth="1"/>
    <col min="3" max="3" width="16.8515625" style="0" customWidth="1"/>
    <col min="4" max="4" width="16.7109375" style="0" hidden="1" customWidth="1"/>
    <col min="5" max="9" width="9.140625" style="0" hidden="1" customWidth="1"/>
    <col min="10" max="10" width="20.00390625" style="0" customWidth="1"/>
    <col min="11" max="11" width="16.57421875" style="0" customWidth="1"/>
  </cols>
  <sheetData>
    <row r="1" spans="1:10" ht="47.25" customHeight="1">
      <c r="A1" s="154" t="s">
        <v>291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s="26" customFormat="1" ht="15" customHeight="1">
      <c r="A2" s="206" t="s">
        <v>1</v>
      </c>
      <c r="B2" s="209" t="s">
        <v>2</v>
      </c>
      <c r="C2" s="210"/>
      <c r="D2" s="25"/>
      <c r="E2" s="25"/>
      <c r="F2" s="25"/>
      <c r="G2" s="25"/>
      <c r="H2" s="25"/>
      <c r="I2" s="25"/>
      <c r="J2" s="215" t="s">
        <v>217</v>
      </c>
    </row>
    <row r="3" spans="1:10" s="26" customFormat="1" ht="15" customHeight="1">
      <c r="A3" s="207"/>
      <c r="B3" s="211"/>
      <c r="C3" s="212"/>
      <c r="D3" s="27"/>
      <c r="E3" s="27"/>
      <c r="F3" s="27"/>
      <c r="G3" s="27"/>
      <c r="H3" s="27"/>
      <c r="I3" s="27"/>
      <c r="J3" s="216"/>
    </row>
    <row r="4" spans="1:10" s="26" customFormat="1" ht="194.25" customHeight="1">
      <c r="A4" s="208"/>
      <c r="B4" s="213"/>
      <c r="C4" s="214"/>
      <c r="D4" s="28"/>
      <c r="E4" s="28"/>
      <c r="F4" s="28"/>
      <c r="G4" s="28"/>
      <c r="H4" s="28"/>
      <c r="I4" s="28"/>
      <c r="J4" s="217"/>
    </row>
    <row r="5" spans="1:10" s="29" customFormat="1" ht="15" customHeight="1">
      <c r="A5" s="177" t="s">
        <v>218</v>
      </c>
      <c r="B5" s="152"/>
      <c r="C5" s="152"/>
      <c r="D5" s="152"/>
      <c r="E5" s="152"/>
      <c r="F5" s="152"/>
      <c r="G5" s="152"/>
      <c r="H5" s="152"/>
      <c r="I5" s="152"/>
      <c r="J5" s="153"/>
    </row>
    <row r="6" spans="1:10" s="29" customFormat="1" ht="15" customHeight="1">
      <c r="A6" s="160">
        <v>1</v>
      </c>
      <c r="B6" s="85" t="s">
        <v>52</v>
      </c>
      <c r="C6" s="86">
        <v>2.5</v>
      </c>
      <c r="D6" s="31"/>
      <c r="E6" s="31"/>
      <c r="F6" s="31"/>
      <c r="G6" s="31"/>
      <c r="H6" s="31"/>
      <c r="I6" s="31"/>
      <c r="J6" s="87">
        <v>-1.798</v>
      </c>
    </row>
    <row r="7" spans="1:10" s="29" customFormat="1" ht="15" customHeight="1">
      <c r="A7" s="160">
        <v>2</v>
      </c>
      <c r="B7" s="85" t="s">
        <v>55</v>
      </c>
      <c r="C7" s="86" t="s">
        <v>19</v>
      </c>
      <c r="D7" s="31"/>
      <c r="E7" s="31"/>
      <c r="F7" s="31"/>
      <c r="G7" s="31"/>
      <c r="H7" s="31"/>
      <c r="I7" s="31"/>
      <c r="J7" s="87">
        <v>-0.5999999999999996</v>
      </c>
    </row>
    <row r="8" spans="1:10" s="29" customFormat="1" ht="15" customHeight="1">
      <c r="A8" s="160">
        <v>3</v>
      </c>
      <c r="B8" s="162" t="s">
        <v>64</v>
      </c>
      <c r="C8" s="86" t="s">
        <v>100</v>
      </c>
      <c r="D8" s="31"/>
      <c r="E8" s="31"/>
      <c r="F8" s="31"/>
      <c r="G8" s="31"/>
      <c r="H8" s="31"/>
      <c r="I8" s="31"/>
      <c r="J8" s="87">
        <v>-0.43000000000000016</v>
      </c>
    </row>
    <row r="9" spans="1:10" s="29" customFormat="1" ht="15" customHeight="1">
      <c r="A9" s="160">
        <v>4</v>
      </c>
      <c r="B9" s="162" t="s">
        <v>75</v>
      </c>
      <c r="C9" s="86" t="s">
        <v>19</v>
      </c>
      <c r="D9" s="31"/>
      <c r="E9" s="31"/>
      <c r="F9" s="31"/>
      <c r="G9" s="31"/>
      <c r="H9" s="31"/>
      <c r="I9" s="31"/>
      <c r="J9" s="87">
        <v>-1.9299999999999997</v>
      </c>
    </row>
    <row r="10" spans="1:10" s="29" customFormat="1" ht="15" customHeight="1">
      <c r="A10" s="160">
        <v>5</v>
      </c>
      <c r="B10" s="85" t="s">
        <v>87</v>
      </c>
      <c r="C10" s="86" t="s">
        <v>49</v>
      </c>
      <c r="D10" s="31"/>
      <c r="E10" s="31"/>
      <c r="F10" s="31"/>
      <c r="G10" s="31"/>
      <c r="H10" s="31"/>
      <c r="I10" s="31"/>
      <c r="J10" s="87">
        <v>-0.5</v>
      </c>
    </row>
    <row r="11" spans="1:10" s="29" customFormat="1" ht="15" customHeight="1">
      <c r="A11" s="160">
        <v>6</v>
      </c>
      <c r="B11" s="162" t="s">
        <v>101</v>
      </c>
      <c r="C11" s="86" t="s">
        <v>23</v>
      </c>
      <c r="D11" s="31"/>
      <c r="E11" s="31"/>
      <c r="F11" s="31"/>
      <c r="G11" s="31"/>
      <c r="H11" s="31"/>
      <c r="I11" s="31"/>
      <c r="J11" s="87">
        <v>-0.9199999999999999</v>
      </c>
    </row>
    <row r="12" spans="1:10" s="29" customFormat="1" ht="15" customHeight="1">
      <c r="A12" s="160">
        <v>7</v>
      </c>
      <c r="B12" s="162" t="s">
        <v>115</v>
      </c>
      <c r="C12" s="86" t="s">
        <v>31</v>
      </c>
      <c r="D12" s="31"/>
      <c r="E12" s="31"/>
      <c r="F12" s="31"/>
      <c r="G12" s="31"/>
      <c r="H12" s="31"/>
      <c r="I12" s="31"/>
      <c r="J12" s="87">
        <v>-2.2</v>
      </c>
    </row>
    <row r="13" spans="1:10" s="29" customFormat="1" ht="15">
      <c r="A13" s="160">
        <v>8</v>
      </c>
      <c r="B13" s="162" t="s">
        <v>117</v>
      </c>
      <c r="C13" s="86" t="s">
        <v>23</v>
      </c>
      <c r="D13" s="31"/>
      <c r="E13" s="31"/>
      <c r="F13" s="31"/>
      <c r="G13" s="31"/>
      <c r="H13" s="31"/>
      <c r="I13" s="31"/>
      <c r="J13" s="87">
        <v>-4.037</v>
      </c>
    </row>
    <row r="14" spans="1:10" s="29" customFormat="1" ht="15">
      <c r="A14" s="160">
        <v>9</v>
      </c>
      <c r="B14" s="162" t="s">
        <v>118</v>
      </c>
      <c r="C14" s="86" t="s">
        <v>26</v>
      </c>
      <c r="D14" s="32"/>
      <c r="E14" s="32"/>
      <c r="F14" s="30"/>
      <c r="G14" s="30"/>
      <c r="H14" s="30"/>
      <c r="I14" s="32"/>
      <c r="J14" s="87">
        <v>-0.2959999999999994</v>
      </c>
    </row>
    <row r="15" spans="1:10" s="29" customFormat="1" ht="15">
      <c r="A15" s="160">
        <v>10</v>
      </c>
      <c r="B15" s="162" t="s">
        <v>120</v>
      </c>
      <c r="C15" s="86" t="s">
        <v>40</v>
      </c>
      <c r="D15" s="32"/>
      <c r="E15" s="32"/>
      <c r="F15" s="30"/>
      <c r="G15" s="30"/>
      <c r="H15" s="30"/>
      <c r="I15" s="32"/>
      <c r="J15" s="87">
        <v>-0.34299999999999997</v>
      </c>
    </row>
    <row r="16" spans="1:10" s="29" customFormat="1" ht="15">
      <c r="A16" s="160">
        <v>11</v>
      </c>
      <c r="B16" s="162" t="s">
        <v>121</v>
      </c>
      <c r="C16" s="86" t="s">
        <v>23</v>
      </c>
      <c r="D16" s="32"/>
      <c r="E16" s="32"/>
      <c r="F16" s="32"/>
      <c r="G16" s="30"/>
      <c r="H16" s="30"/>
      <c r="I16" s="30"/>
      <c r="J16" s="87">
        <v>-1.7389999999999999</v>
      </c>
    </row>
    <row r="17" spans="1:10" s="29" customFormat="1" ht="15">
      <c r="A17" s="160">
        <v>12</v>
      </c>
      <c r="B17" s="162" t="s">
        <v>146</v>
      </c>
      <c r="C17" s="86" t="s">
        <v>27</v>
      </c>
      <c r="D17" s="32"/>
      <c r="E17" s="32"/>
      <c r="F17" s="32"/>
      <c r="G17" s="30"/>
      <c r="H17" s="30"/>
      <c r="I17" s="32"/>
      <c r="J17" s="87">
        <v>-0.24099999999999988</v>
      </c>
    </row>
    <row r="18" spans="1:10" s="29" customFormat="1" ht="15">
      <c r="A18" s="160">
        <v>13</v>
      </c>
      <c r="B18" s="162" t="s">
        <v>157</v>
      </c>
      <c r="C18" s="86" t="s">
        <v>19</v>
      </c>
      <c r="D18" s="32"/>
      <c r="E18" s="32"/>
      <c r="F18" s="32"/>
      <c r="G18" s="30"/>
      <c r="H18" s="30"/>
      <c r="I18" s="32"/>
      <c r="J18" s="87">
        <v>-2.5060000000000002</v>
      </c>
    </row>
    <row r="19" spans="1:10" s="35" customFormat="1" ht="15" customHeight="1">
      <c r="A19" s="174" t="s">
        <v>300</v>
      </c>
      <c r="B19" s="175"/>
      <c r="C19" s="175"/>
      <c r="D19" s="176"/>
      <c r="E19" s="33"/>
      <c r="F19" s="34"/>
      <c r="G19" s="34"/>
      <c r="H19" s="34"/>
      <c r="I19" s="33"/>
      <c r="J19" s="149">
        <f>SUM(J6:J18)</f>
        <v>-17.54</v>
      </c>
    </row>
  </sheetData>
  <sheetProtection/>
  <mergeCells count="6">
    <mergeCell ref="A19:D19"/>
    <mergeCell ref="A5:J5"/>
    <mergeCell ref="A1:J1"/>
    <mergeCell ref="A2:A4"/>
    <mergeCell ref="B2:C4"/>
    <mergeCell ref="J2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47"/>
  <sheetViews>
    <sheetView zoomScalePageLayoutView="0" workbookViewId="0" topLeftCell="A21">
      <selection activeCell="D45" sqref="D45"/>
    </sheetView>
  </sheetViews>
  <sheetFormatPr defaultColWidth="9.140625" defaultRowHeight="15"/>
  <cols>
    <col min="1" max="1" width="3.8515625" style="43" customWidth="1"/>
    <col min="2" max="2" width="35.140625" style="43" customWidth="1"/>
    <col min="3" max="3" width="19.421875" style="43" customWidth="1"/>
    <col min="4" max="4" width="13.8515625" style="42" bestFit="1" customWidth="1"/>
    <col min="5" max="5" width="12.140625" style="42" customWidth="1"/>
    <col min="6" max="16384" width="9.140625" style="42" customWidth="1"/>
  </cols>
  <sheetData>
    <row r="1" spans="1:248" s="40" customFormat="1" ht="72.75" customHeight="1">
      <c r="A1" s="222" t="s">
        <v>219</v>
      </c>
      <c r="B1" s="222"/>
      <c r="C1" s="222"/>
      <c r="D1" s="222"/>
      <c r="E1" s="222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</row>
    <row r="2" spans="1:248" s="12" customFormat="1" ht="32.25" customHeight="1">
      <c r="A2" s="223" t="s">
        <v>1</v>
      </c>
      <c r="B2" s="204" t="s">
        <v>2</v>
      </c>
      <c r="C2" s="205" t="s">
        <v>37</v>
      </c>
      <c r="D2" s="179"/>
      <c r="E2" s="201" t="s">
        <v>17</v>
      </c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</row>
    <row r="3" spans="1:248" s="12" customFormat="1" ht="11.25" customHeight="1">
      <c r="A3" s="224"/>
      <c r="B3" s="204"/>
      <c r="C3" s="204" t="s">
        <v>41</v>
      </c>
      <c r="D3" s="220" t="s">
        <v>220</v>
      </c>
      <c r="E3" s="202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</row>
    <row r="4" spans="1:248" s="12" customFormat="1" ht="108" customHeight="1">
      <c r="A4" s="225"/>
      <c r="B4" s="204"/>
      <c r="C4" s="204"/>
      <c r="D4" s="221"/>
      <c r="E4" s="203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</row>
    <row r="5" spans="1:248" s="12" customFormat="1" ht="11.25">
      <c r="A5" s="11">
        <v>1</v>
      </c>
      <c r="B5" s="11">
        <v>2</v>
      </c>
      <c r="C5" s="11">
        <v>3</v>
      </c>
      <c r="D5" s="11">
        <v>12</v>
      </c>
      <c r="E5" s="6">
        <v>13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</row>
    <row r="6" spans="1:5" ht="15">
      <c r="A6" s="218" t="s">
        <v>218</v>
      </c>
      <c r="B6" s="218"/>
      <c r="C6" s="218"/>
      <c r="D6" s="219"/>
      <c r="E6" s="219"/>
    </row>
    <row r="7" spans="1:248" s="43" customFormat="1" ht="15">
      <c r="A7" s="31">
        <v>1</v>
      </c>
      <c r="B7" s="86" t="s">
        <v>52</v>
      </c>
      <c r="C7" s="163">
        <v>2.5</v>
      </c>
      <c r="D7" s="146">
        <v>-2.1180000000000003</v>
      </c>
      <c r="E7" s="36" t="s">
        <v>83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</row>
    <row r="8" spans="1:248" s="43" customFormat="1" ht="15">
      <c r="A8" s="31">
        <v>2</v>
      </c>
      <c r="B8" s="120" t="s">
        <v>55</v>
      </c>
      <c r="C8" s="163" t="s">
        <v>19</v>
      </c>
      <c r="D8" s="146">
        <v>-9.866649999999954</v>
      </c>
      <c r="E8" s="4" t="s">
        <v>83</v>
      </c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</row>
    <row r="9" spans="1:248" s="43" customFormat="1" ht="15">
      <c r="A9" s="31">
        <v>3</v>
      </c>
      <c r="B9" s="122" t="s">
        <v>56</v>
      </c>
      <c r="C9" s="163" t="s">
        <v>22</v>
      </c>
      <c r="D9" s="146">
        <v>-1.1569999999999976</v>
      </c>
      <c r="E9" s="4" t="s">
        <v>83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</row>
    <row r="10" spans="1:248" s="43" customFormat="1" ht="15">
      <c r="A10" s="31">
        <v>4</v>
      </c>
      <c r="B10" s="122" t="s">
        <v>59</v>
      </c>
      <c r="C10" s="163" t="s">
        <v>35</v>
      </c>
      <c r="D10" s="146">
        <v>-0.32999999999999563</v>
      </c>
      <c r="E10" s="4" t="s">
        <v>83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</row>
    <row r="11" spans="1:248" s="43" customFormat="1" ht="15">
      <c r="A11" s="31">
        <v>5</v>
      </c>
      <c r="B11" s="122" t="s">
        <v>64</v>
      </c>
      <c r="C11" s="163" t="s">
        <v>100</v>
      </c>
      <c r="D11" s="146">
        <v>-0.43000000000000016</v>
      </c>
      <c r="E11" s="37" t="s">
        <v>83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</row>
    <row r="12" spans="1:248" s="43" customFormat="1" ht="15">
      <c r="A12" s="31">
        <v>6</v>
      </c>
      <c r="B12" s="122" t="s">
        <v>68</v>
      </c>
      <c r="C12" s="163" t="s">
        <v>35</v>
      </c>
      <c r="D12" s="146">
        <v>-3.157899999999983</v>
      </c>
      <c r="E12" s="4" t="s">
        <v>83</v>
      </c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</row>
    <row r="13" spans="1:248" s="43" customFormat="1" ht="15">
      <c r="A13" s="31">
        <v>7</v>
      </c>
      <c r="B13" s="122" t="s">
        <v>70</v>
      </c>
      <c r="C13" s="163" t="s">
        <v>24</v>
      </c>
      <c r="D13" s="146">
        <v>-0.8589813999999976</v>
      </c>
      <c r="E13" s="4" t="s">
        <v>83</v>
      </c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</row>
    <row r="14" spans="1:248" s="43" customFormat="1" ht="15">
      <c r="A14" s="31">
        <v>8</v>
      </c>
      <c r="B14" s="122" t="s">
        <v>75</v>
      </c>
      <c r="C14" s="163" t="s">
        <v>19</v>
      </c>
      <c r="D14" s="146">
        <v>-3.9436789</v>
      </c>
      <c r="E14" s="4" t="s">
        <v>83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</row>
    <row r="15" spans="1:248" s="43" customFormat="1" ht="15">
      <c r="A15" s="31">
        <v>9</v>
      </c>
      <c r="B15" s="122" t="s">
        <v>207</v>
      </c>
      <c r="C15" s="163" t="s">
        <v>29</v>
      </c>
      <c r="D15" s="146">
        <v>-0.3426778999999982</v>
      </c>
      <c r="E15" s="4" t="s">
        <v>83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</row>
    <row r="16" spans="1:248" s="43" customFormat="1" ht="15.75" customHeight="1">
      <c r="A16" s="31">
        <v>10</v>
      </c>
      <c r="B16" s="122" t="s">
        <v>81</v>
      </c>
      <c r="C16" s="163" t="s">
        <v>23</v>
      </c>
      <c r="D16" s="146">
        <v>-5.890499999999963</v>
      </c>
      <c r="E16" s="4" t="s">
        <v>83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</row>
    <row r="17" spans="1:248" s="43" customFormat="1" ht="15">
      <c r="A17" s="31">
        <v>11</v>
      </c>
      <c r="B17" s="114" t="s">
        <v>87</v>
      </c>
      <c r="C17" s="163" t="s">
        <v>49</v>
      </c>
      <c r="D17" s="146">
        <v>-1.1218199999999996</v>
      </c>
      <c r="E17" s="4" t="s">
        <v>83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</row>
    <row r="18" spans="1:248" s="43" customFormat="1" ht="15">
      <c r="A18" s="31">
        <v>12</v>
      </c>
      <c r="B18" s="122" t="s">
        <v>88</v>
      </c>
      <c r="C18" s="163" t="s">
        <v>24</v>
      </c>
      <c r="D18" s="146">
        <v>-2.1127000000000002</v>
      </c>
      <c r="E18" s="4" t="s">
        <v>83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</row>
    <row r="19" spans="1:248" s="43" customFormat="1" ht="15">
      <c r="A19" s="31">
        <v>13</v>
      </c>
      <c r="B19" s="122" t="s">
        <v>210</v>
      </c>
      <c r="C19" s="163" t="s">
        <v>29</v>
      </c>
      <c r="D19" s="146">
        <v>-2.7030699999999968</v>
      </c>
      <c r="E19" s="4" t="s">
        <v>83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</row>
    <row r="20" spans="1:248" s="43" customFormat="1" ht="15">
      <c r="A20" s="31">
        <v>14</v>
      </c>
      <c r="B20" s="122" t="s">
        <v>92</v>
      </c>
      <c r="C20" s="163" t="s">
        <v>20</v>
      </c>
      <c r="D20" s="146">
        <v>-0.7312999999999961</v>
      </c>
      <c r="E20" s="4" t="s">
        <v>83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</row>
    <row r="21" spans="1:248" s="43" customFormat="1" ht="15">
      <c r="A21" s="31">
        <v>15</v>
      </c>
      <c r="B21" s="122" t="s">
        <v>96</v>
      </c>
      <c r="C21" s="163" t="s">
        <v>24</v>
      </c>
      <c r="D21" s="146">
        <v>-0.27023499999999956</v>
      </c>
      <c r="E21" s="4" t="s">
        <v>83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</row>
    <row r="22" spans="1:248" s="43" customFormat="1" ht="15">
      <c r="A22" s="31">
        <v>16</v>
      </c>
      <c r="B22" s="122" t="s">
        <v>101</v>
      </c>
      <c r="C22" s="163" t="s">
        <v>23</v>
      </c>
      <c r="D22" s="146">
        <v>-1.3369999999999997</v>
      </c>
      <c r="E22" s="37" t="s">
        <v>83</v>
      </c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</row>
    <row r="23" spans="1:248" s="43" customFormat="1" ht="15">
      <c r="A23" s="31">
        <v>17</v>
      </c>
      <c r="B23" s="122" t="s">
        <v>106</v>
      </c>
      <c r="C23" s="163" t="s">
        <v>20</v>
      </c>
      <c r="D23" s="146">
        <v>-0.609</v>
      </c>
      <c r="E23" s="37" t="s">
        <v>83</v>
      </c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</row>
    <row r="24" spans="1:248" s="43" customFormat="1" ht="15">
      <c r="A24" s="31">
        <v>18</v>
      </c>
      <c r="B24" s="122" t="s">
        <v>111</v>
      </c>
      <c r="C24" s="163" t="s">
        <v>30</v>
      </c>
      <c r="D24" s="146">
        <v>-0.7581500000000005</v>
      </c>
      <c r="E24" s="37" t="s">
        <v>83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</row>
    <row r="25" spans="1:248" s="43" customFormat="1" ht="15">
      <c r="A25" s="31">
        <v>19</v>
      </c>
      <c r="B25" s="122" t="s">
        <v>115</v>
      </c>
      <c r="C25" s="163" t="s">
        <v>31</v>
      </c>
      <c r="D25" s="146">
        <v>-5.053999999999999</v>
      </c>
      <c r="E25" s="4" t="s">
        <v>83</v>
      </c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</row>
    <row r="26" spans="1:248" s="43" customFormat="1" ht="15">
      <c r="A26" s="31">
        <v>20</v>
      </c>
      <c r="B26" s="122" t="s">
        <v>117</v>
      </c>
      <c r="C26" s="163" t="s">
        <v>23</v>
      </c>
      <c r="D26" s="146">
        <v>-18.920240000000007</v>
      </c>
      <c r="E26" s="4" t="s">
        <v>83</v>
      </c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</row>
    <row r="27" spans="1:248" s="43" customFormat="1" ht="15">
      <c r="A27" s="31">
        <v>21</v>
      </c>
      <c r="B27" s="122" t="s">
        <v>118</v>
      </c>
      <c r="C27" s="163" t="s">
        <v>26</v>
      </c>
      <c r="D27" s="146">
        <v>-12.17199999999999</v>
      </c>
      <c r="E27" s="4" t="s">
        <v>83</v>
      </c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</row>
    <row r="28" spans="1:248" s="43" customFormat="1" ht="15">
      <c r="A28" s="31">
        <v>22</v>
      </c>
      <c r="B28" s="122" t="s">
        <v>120</v>
      </c>
      <c r="C28" s="163" t="s">
        <v>40</v>
      </c>
      <c r="D28" s="146">
        <v>-3.852899999999998</v>
      </c>
      <c r="E28" s="4" t="s">
        <v>83</v>
      </c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</row>
    <row r="29" spans="1:248" s="43" customFormat="1" ht="15">
      <c r="A29" s="31">
        <v>23</v>
      </c>
      <c r="B29" s="122" t="s">
        <v>121</v>
      </c>
      <c r="C29" s="163" t="s">
        <v>23</v>
      </c>
      <c r="D29" s="146">
        <v>-7.663249999999999</v>
      </c>
      <c r="E29" s="4" t="s">
        <v>83</v>
      </c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</row>
    <row r="30" spans="1:248" s="43" customFormat="1" ht="15">
      <c r="A30" s="31">
        <v>24</v>
      </c>
      <c r="B30" s="122" t="s">
        <v>122</v>
      </c>
      <c r="C30" s="163" t="s">
        <v>26</v>
      </c>
      <c r="D30" s="146">
        <v>-2.4339999999999975</v>
      </c>
      <c r="E30" s="4" t="s">
        <v>83</v>
      </c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</row>
    <row r="31" spans="1:248" s="43" customFormat="1" ht="15">
      <c r="A31" s="31">
        <v>25</v>
      </c>
      <c r="B31" s="122" t="s">
        <v>127</v>
      </c>
      <c r="C31" s="163" t="s">
        <v>22</v>
      </c>
      <c r="D31" s="146">
        <v>-0.1918000000000002</v>
      </c>
      <c r="E31" s="4" t="s">
        <v>83</v>
      </c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</row>
    <row r="32" spans="1:248" s="43" customFormat="1" ht="15">
      <c r="A32" s="31">
        <v>26</v>
      </c>
      <c r="B32" s="122" t="s">
        <v>13</v>
      </c>
      <c r="C32" s="163" t="s">
        <v>20</v>
      </c>
      <c r="D32" s="146">
        <v>-1.705099999999998</v>
      </c>
      <c r="E32" s="4" t="s">
        <v>83</v>
      </c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</row>
    <row r="33" spans="1:248" s="43" customFormat="1" ht="15">
      <c r="A33" s="31">
        <v>27</v>
      </c>
      <c r="B33" s="122" t="s">
        <v>140</v>
      </c>
      <c r="C33" s="163" t="s">
        <v>20</v>
      </c>
      <c r="D33" s="146">
        <v>-1.1977399999999983</v>
      </c>
      <c r="E33" s="4" t="s">
        <v>83</v>
      </c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</row>
    <row r="34" spans="1:248" s="43" customFormat="1" ht="15">
      <c r="A34" s="31">
        <v>28</v>
      </c>
      <c r="B34" s="122" t="s">
        <v>141</v>
      </c>
      <c r="C34" s="163" t="s">
        <v>35</v>
      </c>
      <c r="D34" s="146">
        <v>-0.8959999999999981</v>
      </c>
      <c r="E34" s="4" t="s">
        <v>83</v>
      </c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  <c r="GM34" s="42"/>
      <c r="GN34" s="42"/>
      <c r="GO34" s="42"/>
      <c r="GP34" s="42"/>
      <c r="GQ34" s="42"/>
      <c r="GR34" s="42"/>
      <c r="GS34" s="42"/>
      <c r="GT34" s="42"/>
      <c r="GU34" s="42"/>
      <c r="GV34" s="42"/>
      <c r="GW34" s="42"/>
      <c r="GX34" s="42"/>
      <c r="GY34" s="42"/>
      <c r="GZ34" s="42"/>
      <c r="HA34" s="42"/>
      <c r="HB34" s="42"/>
      <c r="HC34" s="42"/>
      <c r="HD34" s="42"/>
      <c r="HE34" s="42"/>
      <c r="HF34" s="42"/>
      <c r="HG34" s="42"/>
      <c r="HH34" s="42"/>
      <c r="HI34" s="42"/>
      <c r="HJ34" s="42"/>
      <c r="HK34" s="42"/>
      <c r="HL34" s="42"/>
      <c r="HM34" s="42"/>
      <c r="HN34" s="42"/>
      <c r="HO34" s="42"/>
      <c r="HP34" s="42"/>
      <c r="HQ34" s="42"/>
      <c r="HR34" s="42"/>
      <c r="HS34" s="42"/>
      <c r="HT34" s="42"/>
      <c r="HU34" s="42"/>
      <c r="HV34" s="42"/>
      <c r="HW34" s="42"/>
      <c r="HX34" s="42"/>
      <c r="HY34" s="42"/>
      <c r="HZ34" s="42"/>
      <c r="IA34" s="42"/>
      <c r="IB34" s="42"/>
      <c r="IC34" s="42"/>
      <c r="ID34" s="42"/>
      <c r="IE34" s="42"/>
      <c r="IF34" s="42"/>
      <c r="IG34" s="42"/>
      <c r="IH34" s="42"/>
      <c r="II34" s="42"/>
      <c r="IJ34" s="42"/>
      <c r="IK34" s="42"/>
      <c r="IL34" s="42"/>
      <c r="IM34" s="42"/>
      <c r="IN34" s="42"/>
    </row>
    <row r="35" spans="1:248" s="43" customFormat="1" ht="15">
      <c r="A35" s="31">
        <v>29</v>
      </c>
      <c r="B35" s="122" t="s">
        <v>146</v>
      </c>
      <c r="C35" s="163" t="s">
        <v>27</v>
      </c>
      <c r="D35" s="146">
        <v>-1.086</v>
      </c>
      <c r="E35" s="4" t="s">
        <v>83</v>
      </c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  <c r="GM35" s="42"/>
      <c r="GN35" s="42"/>
      <c r="GO35" s="42"/>
      <c r="GP35" s="42"/>
      <c r="GQ35" s="42"/>
      <c r="GR35" s="42"/>
      <c r="GS35" s="42"/>
      <c r="GT35" s="42"/>
      <c r="GU35" s="42"/>
      <c r="GV35" s="42"/>
      <c r="GW35" s="42"/>
      <c r="GX35" s="42"/>
      <c r="GY35" s="42"/>
      <c r="GZ35" s="42"/>
      <c r="HA35" s="42"/>
      <c r="HB35" s="42"/>
      <c r="HC35" s="42"/>
      <c r="HD35" s="42"/>
      <c r="HE35" s="42"/>
      <c r="HF35" s="42"/>
      <c r="HG35" s="42"/>
      <c r="HH35" s="42"/>
      <c r="HI35" s="42"/>
      <c r="HJ35" s="42"/>
      <c r="HK35" s="42"/>
      <c r="HL35" s="42"/>
      <c r="HM35" s="42"/>
      <c r="HN35" s="42"/>
      <c r="HO35" s="42"/>
      <c r="HP35" s="42"/>
      <c r="HQ35" s="42"/>
      <c r="HR35" s="42"/>
      <c r="HS35" s="42"/>
      <c r="HT35" s="42"/>
      <c r="HU35" s="42"/>
      <c r="HV35" s="42"/>
      <c r="HW35" s="42"/>
      <c r="HX35" s="42"/>
      <c r="HY35" s="42"/>
      <c r="HZ35" s="42"/>
      <c r="IA35" s="42"/>
      <c r="IB35" s="42"/>
      <c r="IC35" s="42"/>
      <c r="ID35" s="42"/>
      <c r="IE35" s="42"/>
      <c r="IF35" s="42"/>
      <c r="IG35" s="42"/>
      <c r="IH35" s="42"/>
      <c r="II35" s="42"/>
      <c r="IJ35" s="42"/>
      <c r="IK35" s="42"/>
      <c r="IL35" s="42"/>
      <c r="IM35" s="42"/>
      <c r="IN35" s="42"/>
    </row>
    <row r="36" spans="1:248" s="43" customFormat="1" ht="15">
      <c r="A36" s="31">
        <v>30</v>
      </c>
      <c r="B36" s="122" t="s">
        <v>149</v>
      </c>
      <c r="C36" s="163" t="s">
        <v>22</v>
      </c>
      <c r="D36" s="146">
        <v>-0.5270999999999997</v>
      </c>
      <c r="E36" s="4" t="s">
        <v>83</v>
      </c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  <c r="GM36" s="42"/>
      <c r="GN36" s="42"/>
      <c r="GO36" s="42"/>
      <c r="GP36" s="42"/>
      <c r="GQ36" s="42"/>
      <c r="GR36" s="42"/>
      <c r="GS36" s="42"/>
      <c r="GT36" s="42"/>
      <c r="GU36" s="42"/>
      <c r="GV36" s="42"/>
      <c r="GW36" s="42"/>
      <c r="GX36" s="42"/>
      <c r="GY36" s="42"/>
      <c r="GZ36" s="42"/>
      <c r="HA36" s="42"/>
      <c r="HB36" s="42"/>
      <c r="HC36" s="42"/>
      <c r="HD36" s="42"/>
      <c r="HE36" s="42"/>
      <c r="HF36" s="42"/>
      <c r="HG36" s="42"/>
      <c r="HH36" s="42"/>
      <c r="HI36" s="42"/>
      <c r="HJ36" s="42"/>
      <c r="HK36" s="42"/>
      <c r="HL36" s="42"/>
      <c r="HM36" s="42"/>
      <c r="HN36" s="42"/>
      <c r="HO36" s="42"/>
      <c r="HP36" s="42"/>
      <c r="HQ36" s="42"/>
      <c r="HR36" s="42"/>
      <c r="HS36" s="42"/>
      <c r="HT36" s="42"/>
      <c r="HU36" s="42"/>
      <c r="HV36" s="42"/>
      <c r="HW36" s="42"/>
      <c r="HX36" s="42"/>
      <c r="HY36" s="42"/>
      <c r="HZ36" s="42"/>
      <c r="IA36" s="42"/>
      <c r="IB36" s="42"/>
      <c r="IC36" s="42"/>
      <c r="ID36" s="42"/>
      <c r="IE36" s="42"/>
      <c r="IF36" s="42"/>
      <c r="IG36" s="42"/>
      <c r="IH36" s="42"/>
      <c r="II36" s="42"/>
      <c r="IJ36" s="42"/>
      <c r="IK36" s="42"/>
      <c r="IL36" s="42"/>
      <c r="IM36" s="42"/>
      <c r="IN36" s="42"/>
    </row>
    <row r="37" spans="1:5" ht="15">
      <c r="A37" s="31">
        <v>32</v>
      </c>
      <c r="B37" s="122" t="s">
        <v>150</v>
      </c>
      <c r="C37" s="163">
        <v>2.5</v>
      </c>
      <c r="D37" s="146">
        <v>-1.6985999999999952</v>
      </c>
      <c r="E37" s="4" t="s">
        <v>83</v>
      </c>
    </row>
    <row r="38" spans="1:5" ht="15">
      <c r="A38" s="31">
        <v>33</v>
      </c>
      <c r="B38" s="125" t="s">
        <v>157</v>
      </c>
      <c r="C38" s="163" t="s">
        <v>19</v>
      </c>
      <c r="D38" s="146">
        <v>-2.5060000000000002</v>
      </c>
      <c r="E38" s="4" t="s">
        <v>83</v>
      </c>
    </row>
    <row r="39" spans="1:5" ht="15">
      <c r="A39" s="31">
        <v>34</v>
      </c>
      <c r="B39" s="84" t="s">
        <v>179</v>
      </c>
      <c r="C39" s="161" t="s">
        <v>35</v>
      </c>
      <c r="D39" s="146">
        <v>-1.479999999999996</v>
      </c>
      <c r="E39" s="4" t="s">
        <v>83</v>
      </c>
    </row>
    <row r="40" spans="1:5" ht="15">
      <c r="A40" s="31">
        <v>35</v>
      </c>
      <c r="B40" s="84" t="s">
        <v>193</v>
      </c>
      <c r="C40" s="161" t="s">
        <v>19</v>
      </c>
      <c r="D40" s="146">
        <v>-0.5108999999999995</v>
      </c>
      <c r="E40" s="4" t="s">
        <v>83</v>
      </c>
    </row>
    <row r="41" spans="1:5" ht="15">
      <c r="A41" s="31">
        <v>36</v>
      </c>
      <c r="B41" s="84" t="s">
        <v>200</v>
      </c>
      <c r="C41" s="161">
        <v>1.6</v>
      </c>
      <c r="D41" s="146">
        <v>-0.35400000000000054</v>
      </c>
      <c r="E41" s="4" t="s">
        <v>83</v>
      </c>
    </row>
    <row r="42" spans="1:5" ht="15">
      <c r="A42" s="31">
        <v>37</v>
      </c>
      <c r="B42" s="84" t="s">
        <v>202</v>
      </c>
      <c r="C42" s="161">
        <v>1.6</v>
      </c>
      <c r="D42" s="146">
        <v>-0.1393000000000002</v>
      </c>
      <c r="E42" s="4" t="s">
        <v>83</v>
      </c>
    </row>
    <row r="43" spans="1:5" ht="15">
      <c r="A43" s="31">
        <v>38</v>
      </c>
      <c r="B43" s="84" t="s">
        <v>203</v>
      </c>
      <c r="C43" s="161">
        <v>1.6</v>
      </c>
      <c r="D43" s="146">
        <v>-0.5810000000000004</v>
      </c>
      <c r="E43" s="4" t="s">
        <v>83</v>
      </c>
    </row>
    <row r="44" spans="1:5" ht="15">
      <c r="A44" s="31">
        <v>39</v>
      </c>
      <c r="B44" s="126" t="s">
        <v>290</v>
      </c>
      <c r="C44" s="164">
        <v>4</v>
      </c>
      <c r="D44" s="146">
        <v>-0.3026</v>
      </c>
      <c r="E44" s="4" t="s">
        <v>83</v>
      </c>
    </row>
    <row r="45" spans="1:5" ht="15" customHeight="1">
      <c r="A45" s="174" t="s">
        <v>300</v>
      </c>
      <c r="B45" s="175"/>
      <c r="C45" s="175"/>
      <c r="D45" s="165">
        <f>SUM(D7:D44)</f>
        <v>-101.0111931999999</v>
      </c>
      <c r="E45" s="143"/>
    </row>
    <row r="47" ht="15">
      <c r="D47" s="145"/>
    </row>
  </sheetData>
  <sheetProtection/>
  <mergeCells count="9">
    <mergeCell ref="A1:E1"/>
    <mergeCell ref="A2:A4"/>
    <mergeCell ref="B2:B4"/>
    <mergeCell ref="C2:D2"/>
    <mergeCell ref="E2:E4"/>
    <mergeCell ref="A45:C45"/>
    <mergeCell ref="C3:C4"/>
    <mergeCell ref="A6:E6"/>
    <mergeCell ref="D3:D4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50"/>
  <sheetViews>
    <sheetView zoomScalePageLayoutView="0" workbookViewId="0" topLeftCell="A121">
      <selection activeCell="G151" sqref="G151"/>
    </sheetView>
  </sheetViews>
  <sheetFormatPr defaultColWidth="9.140625" defaultRowHeight="15"/>
  <sheetData>
    <row r="1" spans="2:7" ht="15">
      <c r="B1" s="145">
        <v>-2.1180000000000003</v>
      </c>
      <c r="D1" s="145">
        <v>0.6100000000000001</v>
      </c>
      <c r="G1" s="48">
        <v>0.6500000000000001</v>
      </c>
    </row>
    <row r="2" spans="2:7" ht="15">
      <c r="B2" s="145">
        <v>-9.866649999999954</v>
      </c>
      <c r="D2" s="145">
        <v>5.277</v>
      </c>
      <c r="G2" s="48">
        <v>5.28</v>
      </c>
    </row>
    <row r="3" spans="2:7" ht="15">
      <c r="B3" s="145">
        <v>-1.1569999999999976</v>
      </c>
      <c r="D3" s="145">
        <v>0.9840000000000001</v>
      </c>
      <c r="G3" s="48">
        <v>1.03</v>
      </c>
    </row>
    <row r="4" spans="2:7" ht="15">
      <c r="B4" s="145">
        <v>-0.32999999999999563</v>
      </c>
      <c r="D4" s="145">
        <v>0.772</v>
      </c>
      <c r="G4" s="48">
        <v>0.87</v>
      </c>
    </row>
    <row r="5" spans="2:7" ht="15">
      <c r="B5" s="145">
        <v>-0.43000000000000016</v>
      </c>
      <c r="D5" s="145">
        <v>2.208922000000001</v>
      </c>
      <c r="G5" s="48">
        <v>0.18999999999999995</v>
      </c>
    </row>
    <row r="6" spans="2:7" ht="15">
      <c r="B6" s="145">
        <v>-3.157899999999983</v>
      </c>
      <c r="D6" s="145">
        <v>1.0439999999999996</v>
      </c>
      <c r="G6" s="48">
        <v>8.349999999999994</v>
      </c>
    </row>
    <row r="7" spans="2:7" ht="15">
      <c r="B7" s="145">
        <v>-0.8589813999999976</v>
      </c>
      <c r="D7" s="145">
        <v>1.4459000000000009</v>
      </c>
      <c r="G7" s="48">
        <v>1.85</v>
      </c>
    </row>
    <row r="8" spans="2:7" ht="15">
      <c r="B8" s="145">
        <v>-3.9436789</v>
      </c>
      <c r="D8" s="145">
        <v>1.7406000000000001</v>
      </c>
      <c r="G8" s="48">
        <v>1.2600000000000002</v>
      </c>
    </row>
    <row r="9" spans="2:7" ht="15">
      <c r="B9" s="145">
        <v>-0.3426778999999982</v>
      </c>
      <c r="D9" s="145">
        <v>0.9189999999999999</v>
      </c>
      <c r="G9" s="48">
        <v>1.7700000000000005</v>
      </c>
    </row>
    <row r="10" spans="2:7" ht="15">
      <c r="B10" s="145">
        <v>-5.890499999999963</v>
      </c>
      <c r="D10" s="145">
        <v>1.103100000000003</v>
      </c>
      <c r="G10" s="48">
        <v>1.9200000000000004</v>
      </c>
    </row>
    <row r="11" spans="2:7" ht="15">
      <c r="B11" s="145">
        <v>-1.1218199999999996</v>
      </c>
      <c r="D11" s="145">
        <v>0.6469999999999998</v>
      </c>
      <c r="G11" s="48">
        <v>0.9959999999999999</v>
      </c>
    </row>
    <row r="12" spans="2:7" ht="15">
      <c r="B12" s="145">
        <v>-2.1127000000000002</v>
      </c>
      <c r="D12" s="145">
        <v>2.379</v>
      </c>
      <c r="G12" s="48">
        <v>3.04</v>
      </c>
    </row>
    <row r="13" spans="2:7" ht="15">
      <c r="B13" s="145">
        <v>-2.7030699999999968</v>
      </c>
      <c r="D13" s="145">
        <v>0.45040000000000013</v>
      </c>
      <c r="G13" s="48">
        <v>0.8740000000000001</v>
      </c>
    </row>
    <row r="14" spans="2:7" ht="15">
      <c r="B14" s="145">
        <v>-0.7312999999999961</v>
      </c>
      <c r="D14" s="145">
        <v>4.87</v>
      </c>
      <c r="G14" s="48">
        <v>2.46</v>
      </c>
    </row>
    <row r="15" spans="2:7" ht="15">
      <c r="B15" s="145">
        <v>-0.27023499999999956</v>
      </c>
      <c r="D15" s="145">
        <v>0.2364999999999997</v>
      </c>
      <c r="G15" s="48">
        <v>1.2800000000000002</v>
      </c>
    </row>
    <row r="16" spans="2:7" ht="15">
      <c r="B16" s="145">
        <v>-1.3369999999999997</v>
      </c>
      <c r="D16" s="145">
        <v>11.0457</v>
      </c>
      <c r="G16" s="48">
        <v>1.77</v>
      </c>
    </row>
    <row r="17" spans="2:7" ht="15">
      <c r="B17" s="145">
        <v>-0.609</v>
      </c>
      <c r="D17" s="145">
        <v>2.5664999999999996</v>
      </c>
      <c r="G17" s="48">
        <v>4.87</v>
      </c>
    </row>
    <row r="18" spans="2:7" ht="15">
      <c r="B18" s="145">
        <v>-0.7581500000000005</v>
      </c>
      <c r="D18" s="145">
        <v>1.2229999999999994</v>
      </c>
      <c r="G18" s="48">
        <v>8.47</v>
      </c>
    </row>
    <row r="19" spans="2:7" ht="15">
      <c r="B19" s="145">
        <v>-5.053999999999999</v>
      </c>
      <c r="D19" s="145">
        <v>1.279</v>
      </c>
      <c r="G19" s="48">
        <v>0.95</v>
      </c>
    </row>
    <row r="20" spans="2:7" ht="15">
      <c r="B20" s="145">
        <v>-18.920240000000007</v>
      </c>
      <c r="D20" s="145">
        <v>4.323699999999999</v>
      </c>
      <c r="G20" s="48">
        <v>11.624</v>
      </c>
    </row>
    <row r="21" spans="2:7" ht="15">
      <c r="B21" s="145">
        <v>-12.17199999999999</v>
      </c>
      <c r="D21" s="145">
        <v>0.8019999999999996</v>
      </c>
      <c r="G21" s="48">
        <v>3.1399999999999997</v>
      </c>
    </row>
    <row r="22" spans="2:7" ht="15">
      <c r="B22" s="145">
        <v>-3.852899999999998</v>
      </c>
      <c r="D22" s="145">
        <v>2.8655000000000026</v>
      </c>
      <c r="G22" s="48">
        <v>1.77</v>
      </c>
    </row>
    <row r="23" spans="2:7" ht="15">
      <c r="B23" s="145">
        <v>-7.663249999999999</v>
      </c>
      <c r="D23" s="145">
        <v>0.2886300000000048</v>
      </c>
      <c r="G23" s="48">
        <v>3.799999999999997</v>
      </c>
    </row>
    <row r="24" spans="2:7" ht="15">
      <c r="B24" s="145">
        <v>-2.4339999999999975</v>
      </c>
      <c r="D24" s="145">
        <v>1.799</v>
      </c>
      <c r="G24" s="48">
        <v>1.315</v>
      </c>
    </row>
    <row r="25" spans="2:7" ht="15">
      <c r="B25" s="145">
        <v>-0.1918000000000002</v>
      </c>
      <c r="D25" s="145">
        <v>2.5709000000000017</v>
      </c>
      <c r="G25" s="48">
        <v>7.064</v>
      </c>
    </row>
    <row r="26" spans="2:7" ht="15">
      <c r="B26" s="145">
        <v>-1.705099999999998</v>
      </c>
      <c r="D26" s="145">
        <v>26.55369</v>
      </c>
      <c r="G26" s="48">
        <v>0.9899999999999998</v>
      </c>
    </row>
    <row r="27" spans="2:7" ht="15">
      <c r="B27" s="145">
        <v>-1.1977399999999983</v>
      </c>
      <c r="D27" s="145">
        <v>11.8729224</v>
      </c>
      <c r="G27" s="48">
        <v>4.24</v>
      </c>
    </row>
    <row r="28" spans="2:7" ht="15">
      <c r="B28" s="145">
        <v>-0.8959999999999981</v>
      </c>
      <c r="D28" s="145">
        <v>4.029400000000001</v>
      </c>
      <c r="G28" s="48">
        <v>0.16000000000000014</v>
      </c>
    </row>
    <row r="29" spans="2:7" ht="15">
      <c r="B29" s="145">
        <v>-1.086</v>
      </c>
      <c r="D29" s="145">
        <v>2.54</v>
      </c>
      <c r="G29" s="48">
        <v>2.1000000000000014</v>
      </c>
    </row>
    <row r="30" spans="2:7" ht="15">
      <c r="B30" s="145">
        <v>-0.5270999999999997</v>
      </c>
      <c r="D30" s="145">
        <v>17.01172000000001</v>
      </c>
      <c r="G30" s="48">
        <v>1.891</v>
      </c>
    </row>
    <row r="31" spans="2:7" ht="15">
      <c r="B31" s="145">
        <v>-1.6985999999999952</v>
      </c>
      <c r="D31" s="145">
        <v>0.9024999999999992</v>
      </c>
      <c r="G31" s="48">
        <v>9.969999999999999</v>
      </c>
    </row>
    <row r="32" spans="2:7" ht="15">
      <c r="B32" s="145">
        <v>-2.5060000000000002</v>
      </c>
      <c r="D32" s="145">
        <v>12.280000000000001</v>
      </c>
      <c r="G32" s="48">
        <v>27.68</v>
      </c>
    </row>
    <row r="33" spans="2:7" ht="15">
      <c r="B33" s="145">
        <v>-1.479999999999996</v>
      </c>
      <c r="D33" s="145">
        <v>2.28</v>
      </c>
      <c r="G33" s="48">
        <v>8.200000000000001</v>
      </c>
    </row>
    <row r="34" spans="2:7" ht="15">
      <c r="B34" s="145">
        <v>-0.5108999999999995</v>
      </c>
      <c r="D34" s="145">
        <v>1.6179999999999999</v>
      </c>
      <c r="G34" s="48">
        <v>12.74</v>
      </c>
    </row>
    <row r="35" spans="2:7" ht="15">
      <c r="B35" s="145">
        <v>-0.35400000000000054</v>
      </c>
      <c r="D35" s="145">
        <v>1.7759999999999998</v>
      </c>
      <c r="G35" s="48">
        <v>1.6730000000000018</v>
      </c>
    </row>
    <row r="36" spans="2:7" ht="15">
      <c r="B36" s="145">
        <v>-0.1393000000000002</v>
      </c>
      <c r="D36" s="145">
        <v>0.669999999999999</v>
      </c>
      <c r="G36" s="48">
        <v>4.814</v>
      </c>
    </row>
    <row r="37" spans="2:7" ht="15">
      <c r="B37" s="145">
        <v>-0.5810000000000004</v>
      </c>
      <c r="D37" s="145">
        <v>1.9574999999999998</v>
      </c>
      <c r="G37" s="48">
        <v>2.41</v>
      </c>
    </row>
    <row r="38" spans="2:7" ht="15">
      <c r="B38" s="145">
        <v>-0.3026</v>
      </c>
      <c r="D38" s="145">
        <v>0.455090000000002</v>
      </c>
      <c r="G38" s="48">
        <v>2.54</v>
      </c>
    </row>
    <row r="39" spans="2:7" ht="15">
      <c r="B39" s="151">
        <f>SUM(B1:B38)</f>
        <v>-101.0111931999999</v>
      </c>
      <c r="D39" s="145">
        <v>2.0450000000000004</v>
      </c>
      <c r="G39" s="48">
        <v>26.640000000000008</v>
      </c>
    </row>
    <row r="40" spans="4:7" ht="15">
      <c r="D40" s="145">
        <v>3.281189999999995</v>
      </c>
      <c r="G40" s="48">
        <v>1.6309999999999998</v>
      </c>
    </row>
    <row r="41" spans="4:7" ht="15">
      <c r="D41" s="145">
        <v>15.327499999999999</v>
      </c>
      <c r="G41" s="48">
        <v>0.1700000000000017</v>
      </c>
    </row>
    <row r="42" spans="4:7" ht="15">
      <c r="D42" s="145">
        <v>2.6445</v>
      </c>
      <c r="G42" s="48">
        <v>12.280000000000001</v>
      </c>
    </row>
    <row r="43" spans="4:7" ht="15">
      <c r="D43" s="145">
        <v>7.353999999999999</v>
      </c>
      <c r="G43" s="48">
        <v>2.3</v>
      </c>
    </row>
    <row r="44" spans="4:7" ht="15">
      <c r="D44" s="145">
        <v>6.015000000000001</v>
      </c>
      <c r="G44" s="48">
        <v>2.02</v>
      </c>
    </row>
    <row r="45" spans="4:7" ht="15">
      <c r="D45" s="145">
        <v>3.514000000000001</v>
      </c>
      <c r="G45" s="48">
        <v>1.9369999999999998</v>
      </c>
    </row>
    <row r="46" spans="4:7" ht="15">
      <c r="D46" s="145">
        <v>5.3085</v>
      </c>
      <c r="G46" s="48">
        <v>1.5499999999999998</v>
      </c>
    </row>
    <row r="47" spans="4:7" ht="15">
      <c r="D47" s="145">
        <v>0.4934999999999996</v>
      </c>
      <c r="G47" s="48">
        <v>1.9769999999999999</v>
      </c>
    </row>
    <row r="48" spans="4:7" ht="15">
      <c r="D48" s="145">
        <v>5.3549999999999995</v>
      </c>
      <c r="G48" s="48">
        <v>4.210000000000001</v>
      </c>
    </row>
    <row r="49" spans="4:7" ht="15">
      <c r="D49" s="145">
        <v>8.586</v>
      </c>
      <c r="G49" s="48">
        <v>0.9529999999999998</v>
      </c>
    </row>
    <row r="50" spans="4:7" ht="15">
      <c r="D50" s="145">
        <v>0.43849999999999945</v>
      </c>
      <c r="G50" s="48">
        <v>2.6900000000000004</v>
      </c>
    </row>
    <row r="51" spans="4:7" ht="15">
      <c r="D51" s="145">
        <v>1.998</v>
      </c>
      <c r="G51" s="48">
        <v>9.369999999999997</v>
      </c>
    </row>
    <row r="52" spans="4:7" ht="15">
      <c r="D52" s="145">
        <v>1.4449999999999998</v>
      </c>
      <c r="G52" s="48">
        <v>16.33</v>
      </c>
    </row>
    <row r="53" spans="4:7" ht="15">
      <c r="D53" s="145">
        <v>0.345</v>
      </c>
      <c r="G53" s="48">
        <v>3.648</v>
      </c>
    </row>
    <row r="54" spans="4:7" ht="15">
      <c r="D54" s="145">
        <v>1.3539999999999999</v>
      </c>
      <c r="G54" s="48">
        <v>2.5619999999999994</v>
      </c>
    </row>
    <row r="55" spans="4:7" ht="15">
      <c r="D55" s="145">
        <v>0.5749999999999997</v>
      </c>
      <c r="G55" s="48">
        <v>7.89</v>
      </c>
    </row>
    <row r="56" spans="4:7" ht="15">
      <c r="D56" s="145">
        <v>1.5514999999999999</v>
      </c>
      <c r="G56" s="48">
        <v>6.03</v>
      </c>
    </row>
    <row r="57" spans="4:7" ht="15">
      <c r="D57" s="145">
        <v>0.7909999999999998</v>
      </c>
      <c r="G57" s="48">
        <v>3.514000000000001</v>
      </c>
    </row>
    <row r="58" spans="4:7" ht="15">
      <c r="D58" s="145">
        <v>0.5049999999999997</v>
      </c>
      <c r="G58" s="48">
        <v>5.363</v>
      </c>
    </row>
    <row r="59" spans="4:7" ht="15">
      <c r="D59" s="145">
        <v>1.1355</v>
      </c>
      <c r="G59" s="48">
        <v>1.182</v>
      </c>
    </row>
    <row r="60" spans="4:7" ht="15">
      <c r="D60" s="145">
        <v>1.3010000000000002</v>
      </c>
      <c r="G60" s="48">
        <v>2.043999999999997</v>
      </c>
    </row>
    <row r="61" spans="4:7" ht="15">
      <c r="D61" s="145">
        <v>0.40199999999999997</v>
      </c>
      <c r="G61" s="48">
        <v>5.965</v>
      </c>
    </row>
    <row r="62" spans="4:7" ht="15">
      <c r="D62" s="145">
        <v>1.447000000000001</v>
      </c>
      <c r="G62" s="48">
        <v>8.744</v>
      </c>
    </row>
    <row r="63" spans="4:7" ht="15">
      <c r="D63" s="145">
        <v>0.11699999999999999</v>
      </c>
      <c r="G63" s="48">
        <v>1.5009999999999994</v>
      </c>
    </row>
    <row r="64" spans="4:7" ht="15">
      <c r="D64" s="145">
        <v>1.0219999999999998</v>
      </c>
      <c r="G64" s="48">
        <v>2.09</v>
      </c>
    </row>
    <row r="65" spans="4:7" ht="15">
      <c r="D65" s="145">
        <v>2.0949999999999998</v>
      </c>
      <c r="G65" s="48">
        <v>0.1319999999999999</v>
      </c>
    </row>
    <row r="66" spans="4:7" ht="15">
      <c r="D66" s="145">
        <v>1.2774999999999999</v>
      </c>
      <c r="G66" s="48">
        <v>1.46</v>
      </c>
    </row>
    <row r="67" spans="4:7" ht="15">
      <c r="D67" s="145">
        <v>1.8399999999999999</v>
      </c>
      <c r="G67" s="48">
        <v>0.552</v>
      </c>
    </row>
    <row r="68" spans="4:7" ht="15">
      <c r="D68" s="145">
        <v>0.722</v>
      </c>
      <c r="G68" s="48">
        <v>1.646</v>
      </c>
    </row>
    <row r="69" spans="4:7" ht="15">
      <c r="D69" s="145">
        <v>0.4570000000000003</v>
      </c>
      <c r="G69" s="48">
        <v>0.8699999999999999</v>
      </c>
    </row>
    <row r="70" spans="4:7" ht="15">
      <c r="D70" s="145">
        <v>2.93</v>
      </c>
      <c r="G70" s="48">
        <v>0.69</v>
      </c>
    </row>
    <row r="71" spans="4:7" ht="15">
      <c r="D71" s="145">
        <v>2.2505</v>
      </c>
      <c r="G71" s="48">
        <v>1.909</v>
      </c>
    </row>
    <row r="72" spans="4:7" ht="15">
      <c r="D72" s="145">
        <v>2.094</v>
      </c>
      <c r="G72" s="48">
        <v>0.8849999999999999</v>
      </c>
    </row>
    <row r="73" spans="4:7" ht="15">
      <c r="D73" s="145">
        <v>1.2199999999999998</v>
      </c>
      <c r="G73" s="48">
        <v>0.6709999999999998</v>
      </c>
    </row>
    <row r="74" spans="4:7" ht="15">
      <c r="D74" s="145">
        <v>2.0349999999999997</v>
      </c>
      <c r="G74" s="48">
        <v>1.2389999999999999</v>
      </c>
    </row>
    <row r="75" spans="4:7" ht="15">
      <c r="D75" s="145">
        <v>1.439</v>
      </c>
      <c r="G75" s="48">
        <v>4.915</v>
      </c>
    </row>
    <row r="76" spans="4:7" ht="15">
      <c r="D76" s="145">
        <v>8.18</v>
      </c>
      <c r="G76" s="48">
        <v>0.418</v>
      </c>
    </row>
    <row r="77" spans="4:7" ht="15">
      <c r="D77" s="145">
        <v>5.17</v>
      </c>
      <c r="G77" s="48">
        <v>3.0900000000000003</v>
      </c>
    </row>
    <row r="78" spans="4:7" ht="15">
      <c r="D78" s="145">
        <v>3.9400000000000004</v>
      </c>
      <c r="G78" s="48">
        <v>0.6299999999999999</v>
      </c>
    </row>
    <row r="79" spans="4:7" ht="15">
      <c r="D79" s="145">
        <v>6.1947399999999995</v>
      </c>
      <c r="G79" s="48">
        <v>0.23199999999999976</v>
      </c>
    </row>
    <row r="80" spans="4:7" ht="15">
      <c r="D80" s="145">
        <v>5.414</v>
      </c>
      <c r="G80" s="48">
        <v>1.6159999999999999</v>
      </c>
    </row>
    <row r="81" spans="4:7" ht="15">
      <c r="D81" s="145">
        <v>8.155000000000001</v>
      </c>
      <c r="G81" s="48">
        <v>0.8570000000000002</v>
      </c>
    </row>
    <row r="82" spans="4:7" ht="15">
      <c r="D82" s="145">
        <v>9.109800000000007</v>
      </c>
      <c r="G82" s="48">
        <v>2.319</v>
      </c>
    </row>
    <row r="83" spans="4:7" ht="15">
      <c r="D83" s="145">
        <v>34.4412</v>
      </c>
      <c r="G83" s="48">
        <v>1.516</v>
      </c>
    </row>
    <row r="84" spans="4:7" ht="15">
      <c r="D84" s="145">
        <v>0.4778999999999982</v>
      </c>
      <c r="G84" s="48">
        <v>1.8809999999999998</v>
      </c>
    </row>
    <row r="85" spans="4:7" ht="15">
      <c r="D85" s="145">
        <v>5.67</v>
      </c>
      <c r="G85" s="48">
        <v>0.877</v>
      </c>
    </row>
    <row r="86" spans="4:7" ht="15">
      <c r="D86" s="145">
        <v>5.997000000000001</v>
      </c>
      <c r="G86" s="48">
        <v>1.5909999999999997</v>
      </c>
    </row>
    <row r="87" spans="4:7" ht="15">
      <c r="D87" s="145">
        <v>1.9130000000000011</v>
      </c>
      <c r="G87" s="48">
        <v>3.0340000000000003</v>
      </c>
    </row>
    <row r="88" spans="4:7" ht="15">
      <c r="D88" s="145">
        <v>1.601</v>
      </c>
      <c r="G88" s="48">
        <v>0.5679999999999998</v>
      </c>
    </row>
    <row r="89" spans="4:7" ht="15">
      <c r="D89" s="145">
        <v>0.34099999999999975</v>
      </c>
      <c r="G89" s="48">
        <v>0.4780000000000001</v>
      </c>
    </row>
    <row r="90" spans="4:7" ht="15">
      <c r="D90" s="145">
        <v>6.081499999999998</v>
      </c>
      <c r="G90" s="48">
        <v>3.3440000000000003</v>
      </c>
    </row>
    <row r="91" spans="4:7" ht="15">
      <c r="D91" s="145">
        <v>0.4230000000000027</v>
      </c>
      <c r="G91" s="48">
        <v>2.131</v>
      </c>
    </row>
    <row r="92" spans="4:7" ht="15">
      <c r="D92" s="145">
        <v>1.5979999999999999</v>
      </c>
      <c r="G92" s="48">
        <v>2.1079999999999997</v>
      </c>
    </row>
    <row r="93" spans="4:7" ht="15">
      <c r="D93" s="145">
        <v>0.9339999999999999</v>
      </c>
      <c r="G93" s="48">
        <v>2.2479999999999998</v>
      </c>
    </row>
    <row r="94" spans="4:7" ht="15">
      <c r="D94" s="145">
        <v>1.057</v>
      </c>
      <c r="G94" s="48">
        <v>1.54</v>
      </c>
    </row>
    <row r="95" spans="4:7" ht="15">
      <c r="D95" s="145">
        <v>1.485</v>
      </c>
      <c r="G95" s="48">
        <v>8.18</v>
      </c>
    </row>
    <row r="96" spans="4:7" ht="15">
      <c r="D96" s="145">
        <v>1.674</v>
      </c>
      <c r="G96" s="48">
        <v>5.17</v>
      </c>
    </row>
    <row r="97" spans="4:7" ht="15">
      <c r="D97" s="145">
        <v>0.8935000000000004</v>
      </c>
      <c r="G97" s="48">
        <v>3.97</v>
      </c>
    </row>
    <row r="98" spans="4:7" ht="15">
      <c r="D98" s="145">
        <v>0.9319999999999999</v>
      </c>
      <c r="G98" s="48">
        <v>6.359999999999999</v>
      </c>
    </row>
    <row r="99" spans="4:7" ht="15">
      <c r="D99" s="145">
        <v>1.97</v>
      </c>
      <c r="G99" s="48">
        <v>5.92</v>
      </c>
    </row>
    <row r="100" spans="4:7" ht="15">
      <c r="D100" s="145">
        <v>1.915</v>
      </c>
      <c r="G100" s="48">
        <v>8.260000000000002</v>
      </c>
    </row>
    <row r="101" spans="4:7" ht="15">
      <c r="D101" s="145">
        <v>2.1574999999999998</v>
      </c>
      <c r="G101" s="48">
        <v>10.140000000000008</v>
      </c>
    </row>
    <row r="102" spans="4:7" ht="15">
      <c r="D102" s="145">
        <v>0.4345000000000001</v>
      </c>
      <c r="G102" s="48">
        <v>34.69</v>
      </c>
    </row>
    <row r="103" spans="4:7" ht="15">
      <c r="D103" s="145">
        <v>1.46655</v>
      </c>
      <c r="G103" s="48">
        <v>2.344000000000001</v>
      </c>
    </row>
    <row r="104" spans="4:7" ht="15">
      <c r="D104" s="145">
        <v>0.8052499999999996</v>
      </c>
      <c r="G104" s="48">
        <v>5.68</v>
      </c>
    </row>
    <row r="105" spans="4:7" ht="15">
      <c r="D105" s="145">
        <v>0.9940000000000007</v>
      </c>
      <c r="G105" s="48">
        <v>6.1610000000000005</v>
      </c>
    </row>
    <row r="106" spans="4:7" ht="15">
      <c r="D106" s="145">
        <v>4.029999999999999</v>
      </c>
      <c r="G106" s="48">
        <v>2.436000000000001</v>
      </c>
    </row>
    <row r="107" spans="4:7" ht="15">
      <c r="D107" s="145">
        <v>0.5299999999999998</v>
      </c>
      <c r="G107" s="48">
        <v>1.75</v>
      </c>
    </row>
    <row r="108" spans="4:7" ht="15">
      <c r="D108" s="145">
        <v>5.584</v>
      </c>
      <c r="G108" s="48">
        <v>0.7219999999999999</v>
      </c>
    </row>
    <row r="109" spans="4:7" ht="15">
      <c r="D109" s="145">
        <v>1.7729999999999997</v>
      </c>
      <c r="G109" s="48">
        <v>7.989999999999998</v>
      </c>
    </row>
    <row r="110" spans="4:7" ht="15">
      <c r="D110" s="145">
        <v>3.288</v>
      </c>
      <c r="G110" s="48">
        <v>1.9700000000000002</v>
      </c>
    </row>
    <row r="111" spans="4:7" ht="15">
      <c r="D111" s="145">
        <v>0.759</v>
      </c>
      <c r="G111" s="48">
        <v>1.7069999999999999</v>
      </c>
    </row>
    <row r="112" spans="4:7" ht="15">
      <c r="D112" s="145">
        <v>0.020749999999999602</v>
      </c>
      <c r="G112" s="48">
        <v>1.0499999999999998</v>
      </c>
    </row>
    <row r="113" spans="4:7" ht="15">
      <c r="D113" s="145">
        <v>3.885</v>
      </c>
      <c r="G113" s="48">
        <v>1.0699999999999998</v>
      </c>
    </row>
    <row r="114" spans="4:7" ht="15">
      <c r="D114" s="145">
        <v>0.772</v>
      </c>
      <c r="G114" s="48">
        <v>1.52</v>
      </c>
    </row>
    <row r="115" spans="4:7" ht="15">
      <c r="D115" s="145">
        <v>2.1055000000000046</v>
      </c>
      <c r="G115" s="48">
        <v>2.1399999999999997</v>
      </c>
    </row>
    <row r="116" spans="4:7" ht="15">
      <c r="D116" s="145">
        <v>0.4770000000000001</v>
      </c>
      <c r="G116" s="48">
        <v>2.16</v>
      </c>
    </row>
    <row r="117" spans="4:7" ht="15">
      <c r="D117" s="145">
        <v>0.15799999999999992</v>
      </c>
      <c r="G117" s="48">
        <v>0.5699999999999998</v>
      </c>
    </row>
    <row r="118" spans="4:7" ht="15">
      <c r="D118" s="145">
        <v>0.7899999999999999</v>
      </c>
      <c r="G118" s="48">
        <v>0.95</v>
      </c>
    </row>
    <row r="119" spans="4:7" ht="15">
      <c r="D119" s="145">
        <v>1.4089999999999998</v>
      </c>
      <c r="G119" s="48">
        <v>1.98</v>
      </c>
    </row>
    <row r="120" spans="4:7" ht="15">
      <c r="D120" s="145">
        <v>8.060583999999999</v>
      </c>
      <c r="G120" s="48">
        <v>1.94</v>
      </c>
    </row>
    <row r="121" spans="4:7" ht="15">
      <c r="D121" s="145">
        <v>3.26</v>
      </c>
      <c r="G121" s="48">
        <v>2.33</v>
      </c>
    </row>
    <row r="122" spans="4:7" ht="15">
      <c r="D122" s="145">
        <v>4.315</v>
      </c>
      <c r="G122" s="48">
        <v>0.6500000000000001</v>
      </c>
    </row>
    <row r="123" spans="4:7" ht="15">
      <c r="D123" s="145">
        <v>7.9929999999999986</v>
      </c>
      <c r="G123" s="48">
        <v>1.482</v>
      </c>
    </row>
    <row r="124" spans="4:7" ht="15">
      <c r="D124" s="145">
        <v>2.4499999999999997</v>
      </c>
      <c r="G124" s="48">
        <v>1.17</v>
      </c>
    </row>
    <row r="125" spans="4:7" ht="15">
      <c r="D125" s="151">
        <f>SUM(D1:D124)</f>
        <v>403.19513840000013</v>
      </c>
      <c r="G125" s="48">
        <v>2.3100000000000005</v>
      </c>
    </row>
    <row r="126" ht="15">
      <c r="G126" s="48">
        <v>4.029999999999999</v>
      </c>
    </row>
    <row r="127" ht="15">
      <c r="G127" s="48">
        <v>0.9199999999999999</v>
      </c>
    </row>
    <row r="128" ht="15">
      <c r="G128" s="48">
        <v>6.98</v>
      </c>
    </row>
    <row r="129" ht="15">
      <c r="G129" s="48">
        <v>1.9280000000000008</v>
      </c>
    </row>
    <row r="130" ht="15">
      <c r="G130" s="48">
        <v>3.65</v>
      </c>
    </row>
    <row r="131" ht="15">
      <c r="G131" s="48">
        <v>2.0069999999999997</v>
      </c>
    </row>
    <row r="132" ht="15">
      <c r="G132" s="48">
        <v>0.94</v>
      </c>
    </row>
    <row r="133" ht="15">
      <c r="G133" s="48">
        <v>2.691</v>
      </c>
    </row>
    <row r="134" ht="15">
      <c r="G134" s="48">
        <v>4.543</v>
      </c>
    </row>
    <row r="135" ht="15">
      <c r="G135" s="48">
        <v>0.8400000000000001</v>
      </c>
    </row>
    <row r="136" ht="15">
      <c r="G136" s="48">
        <v>4.681</v>
      </c>
    </row>
    <row r="137" ht="15">
      <c r="G137" s="48">
        <v>0.6600000000000001</v>
      </c>
    </row>
    <row r="138" ht="15">
      <c r="G138" s="48">
        <v>0.2729999999999999</v>
      </c>
    </row>
    <row r="139" ht="15">
      <c r="G139" s="48">
        <v>0.18999999999999995</v>
      </c>
    </row>
    <row r="140" ht="15">
      <c r="G140" s="48">
        <v>0.1499999999999999</v>
      </c>
    </row>
    <row r="141" ht="15">
      <c r="G141" s="48">
        <v>0.019999999999999907</v>
      </c>
    </row>
    <row r="142" ht="15">
      <c r="G142" s="48">
        <v>0.7899999999999999</v>
      </c>
    </row>
    <row r="143" ht="15">
      <c r="G143" s="48">
        <v>1.422</v>
      </c>
    </row>
    <row r="144" ht="15">
      <c r="G144" s="48">
        <v>0.17799999999999994</v>
      </c>
    </row>
    <row r="145" ht="15">
      <c r="G145" s="48">
        <v>22.13</v>
      </c>
    </row>
    <row r="146" ht="15">
      <c r="G146" s="48">
        <v>3.26</v>
      </c>
    </row>
    <row r="147" ht="15">
      <c r="G147" s="48">
        <v>4.32</v>
      </c>
    </row>
    <row r="148" ht="15">
      <c r="G148" s="48">
        <v>8.213999999999999</v>
      </c>
    </row>
    <row r="149" ht="15">
      <c r="G149" s="48">
        <v>2.4499999999999997</v>
      </c>
    </row>
    <row r="150" ht="15">
      <c r="G150">
        <f>SUM(G1:G149)</f>
        <v>548.078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2011-01-12T13:23:09Z</dcterms:modified>
  <cp:category/>
  <cp:version/>
  <cp:contentType/>
  <cp:contentStatus/>
</cp:coreProperties>
</file>