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350" tabRatio="448" activeTab="0"/>
  </bookViews>
  <sheets>
    <sheet name="Yaroslavl" sheetId="1" r:id="rId1"/>
    <sheet name="Total current deficit Winter" sheetId="2" r:id="rId2"/>
    <sheet name="Total expected deficit Winter" sheetId="3" r:id="rId3"/>
  </sheets>
  <definedNames>
    <definedName name="_xlnm._FilterDatabase" localSheetId="0" hidden="1">'Yaroslavl'!$A$6:$AI$221</definedName>
    <definedName name="_xlnm.Print_Titles" localSheetId="0">'Yaroslavl'!$1:$5</definedName>
    <definedName name="_xlnm.Print_Area" localSheetId="0">'Yaroslavl'!$A$1:$AI$231</definedName>
  </definedNames>
  <calcPr fullCalcOnLoad="1"/>
</workbook>
</file>

<file path=xl/comments1.xml><?xml version="1.0" encoding="utf-8"?>
<comments xmlns="http://schemas.openxmlformats.org/spreadsheetml/2006/main">
  <authors>
    <author>Автор</author>
  </authors>
  <commentList>
    <comment ref="H217" authorId="0">
      <text>
        <r>
          <rPr>
            <sz val="8"/>
            <rFont val="Tahoma"/>
            <family val="2"/>
          </rPr>
          <t xml:space="preserve">Т3
</t>
        </r>
      </text>
    </comment>
    <comment ref="H215" authorId="0">
      <text>
        <r>
          <rPr>
            <sz val="8"/>
            <rFont val="Tahoma"/>
            <family val="2"/>
          </rPr>
          <t>Т3</t>
        </r>
      </text>
    </comment>
    <comment ref="H195" authorId="0">
      <text>
        <r>
          <rPr>
            <sz val="8"/>
            <rFont val="Tahoma"/>
            <family val="2"/>
          </rPr>
          <t xml:space="preserve">Т2
</t>
        </r>
      </text>
    </comment>
    <comment ref="I195" authorId="0">
      <text>
        <r>
          <rPr>
            <sz val="8"/>
            <rFont val="Tahoma"/>
            <family val="2"/>
          </rPr>
          <t>Т3</t>
        </r>
        <r>
          <rPr>
            <sz val="8"/>
            <rFont val="Tahoma"/>
            <family val="2"/>
          </rPr>
          <t xml:space="preserve">
</t>
        </r>
      </text>
    </comment>
    <comment ref="H216" authorId="0">
      <text>
        <r>
          <rPr>
            <sz val="8"/>
            <rFont val="Tahoma"/>
            <family val="2"/>
          </rPr>
          <t>Т1</t>
        </r>
        <r>
          <rPr>
            <sz val="8"/>
            <rFont val="Tahoma"/>
            <family val="2"/>
          </rPr>
          <t xml:space="preserve">
</t>
        </r>
      </text>
    </comment>
    <comment ref="H218" authorId="0">
      <text>
        <r>
          <rPr>
            <b/>
            <sz val="8"/>
            <rFont val="Tahoma"/>
            <family val="2"/>
          </rPr>
          <t>Т3</t>
        </r>
        <r>
          <rPr>
            <sz val="8"/>
            <rFont val="Tahoma"/>
            <family val="2"/>
          </rPr>
          <t xml:space="preserve">
</t>
        </r>
      </text>
    </comment>
  </commentList>
</comments>
</file>

<file path=xl/sharedStrings.xml><?xml version="1.0" encoding="utf-8"?>
<sst xmlns="http://schemas.openxmlformats.org/spreadsheetml/2006/main" count="1370" uniqueCount="267">
  <si>
    <t xml:space="preserve">Ограничивающие факторы,               МВА </t>
  </si>
  <si>
    <t>Допустимая нагрузка расчётная в режиме n-1, МВА</t>
  </si>
  <si>
    <t>МВА</t>
  </si>
  <si>
    <t>Мин.</t>
  </si>
  <si>
    <t>10+10</t>
  </si>
  <si>
    <t>2,5+2,5</t>
  </si>
  <si>
    <t>1,6+2,5</t>
  </si>
  <si>
    <t>1,6+1,6</t>
  </si>
  <si>
    <t>6,3+6,3</t>
  </si>
  <si>
    <t>16+16</t>
  </si>
  <si>
    <t>1,8+1,8</t>
  </si>
  <si>
    <t>25+25</t>
  </si>
  <si>
    <t>1+1,6</t>
  </si>
  <si>
    <t>2,5+1,6</t>
  </si>
  <si>
    <t>40+40</t>
  </si>
  <si>
    <t>6,3+10</t>
  </si>
  <si>
    <t>63+63</t>
  </si>
  <si>
    <t>4,0+4,0</t>
  </si>
  <si>
    <t>2,5+4,0</t>
  </si>
  <si>
    <t>Ожидаемая нагрузка ЦП,                 МВА</t>
  </si>
  <si>
    <t xml:space="preserve">Полная перераспределяемая мощность  в перспективе с учетом выполнения мероприятий ТУ или других мероприятий по реконструкции сети инвестпрограмм и др.                         </t>
  </si>
  <si>
    <t>Полная мощность                с учётом перераспределения, МВА</t>
  </si>
  <si>
    <t>7,5+7,5</t>
  </si>
  <si>
    <t>3,2+6,3</t>
  </si>
  <si>
    <t>20+25</t>
  </si>
  <si>
    <t>4,0+2,5</t>
  </si>
  <si>
    <t xml:space="preserve">Заместитель директора по техническим </t>
  </si>
  <si>
    <t>вопросам - главный инженер</t>
  </si>
  <si>
    <t xml:space="preserve"> Дополнительная мощность по выданным ТУ на ТП, МВА</t>
  </si>
  <si>
    <t>Итого текущий дефицит (зима)</t>
  </si>
  <si>
    <t xml:space="preserve"> Пропускная способность ЦП, МВА</t>
  </si>
  <si>
    <t>ячейки скрыть</t>
  </si>
  <si>
    <t>Т-1</t>
  </si>
  <si>
    <t>Т-2</t>
  </si>
  <si>
    <t>16+10</t>
  </si>
  <si>
    <t>5,6+6,3</t>
  </si>
  <si>
    <t>1,6</t>
  </si>
  <si>
    <t>3.2+6.3</t>
  </si>
  <si>
    <t>1,8+1,6</t>
  </si>
  <si>
    <t>0+6,3</t>
  </si>
  <si>
    <t>4,0</t>
  </si>
  <si>
    <t>15+16</t>
  </si>
  <si>
    <t>cosφ</t>
  </si>
  <si>
    <t>1 day and night</t>
  </si>
  <si>
    <t>available</t>
  </si>
  <si>
    <t>table 1</t>
  </si>
  <si>
    <t>table 2</t>
  </si>
  <si>
    <t>unavailable</t>
  </si>
  <si>
    <t>Calculation of transmission capacity of supply centres of IDGC of Center - Yarenergo following the winter peak load measurements in 2011</t>
  </si>
  <si>
    <t>No.</t>
  </si>
  <si>
    <t>Name of supply center, voltage class</t>
  </si>
  <si>
    <t>Current deficit</t>
  </si>
  <si>
    <t>Note</t>
  </si>
  <si>
    <t>Installed power capacity of transformers Sinst. including their number, pcs/ MVA</t>
  </si>
  <si>
    <t>Summary total capacity of supply centers following the results of measurements of load maximal Sмах</t>
  </si>
  <si>
    <t>Total capacity redistributed according to operating rules, MVA for the time period</t>
  </si>
  <si>
    <t>Total capacity including re-distribution, MVA</t>
  </si>
  <si>
    <t xml:space="preserve">Limiting factors, MVA </t>
  </si>
  <si>
    <t>Permissible load accounted in the n-1 mode, MVA</t>
  </si>
  <si>
    <t>Supply Center deficit/proficit, MVA</t>
  </si>
  <si>
    <t>MVA</t>
  </si>
  <si>
    <t>Min</t>
  </si>
  <si>
    <t>Expected deficit/proficit</t>
  </si>
  <si>
    <t>Installed power capacity of transformers Sinst. including their number provided that technical requirements at connections or other measures performed for reconstruction of the supply center, pcs/ MVA</t>
  </si>
  <si>
    <t xml:space="preserve"> Additional capacity according to provided technical specifications at TS, MVA</t>
  </si>
  <si>
    <t>Expected load of Supply Center, MVA</t>
  </si>
  <si>
    <t xml:space="preserve">Total capacity redistributed according to operating rules, MVA for the time period provided that technical requirements at connections or other measures performed for reconstruction of the grid investment programs and etc.                          </t>
  </si>
  <si>
    <t>Limiting factors, MVA</t>
  </si>
  <si>
    <t>Expected deficit/proficit, MVA</t>
  </si>
  <si>
    <t>SS 35/10 Matveevo</t>
  </si>
  <si>
    <t>SS 35/10 Mikhailovskoe</t>
  </si>
  <si>
    <t>SS 35/10 Shirinye</t>
  </si>
  <si>
    <t>SS 110/10 Pokrov</t>
  </si>
  <si>
    <t>SS 35/10 Obnora</t>
  </si>
  <si>
    <t>SS 110/35/10 Abbakumtsevo</t>
  </si>
  <si>
    <t xml:space="preserve">Nom. capacity MV, МVА </t>
  </si>
  <si>
    <t>Nom. capacity LV, МVА</t>
  </si>
  <si>
    <t>SS 35/10 Ananyino</t>
  </si>
  <si>
    <t>SS 110/10/10  Bragino</t>
  </si>
  <si>
    <t>SS 35/10 Burmakino-1</t>
  </si>
  <si>
    <t>SS 35/10 Vatolino</t>
  </si>
  <si>
    <t>SS 35/6 Vederniki</t>
  </si>
  <si>
    <t>SS 35/10 Velikovskaya</t>
  </si>
  <si>
    <t>SS 35/10 Velikoe Selo</t>
  </si>
  <si>
    <t>SS 35/10 Vozrozhdenie</t>
  </si>
  <si>
    <t>SS 35/10 Volna</t>
  </si>
  <si>
    <t>SS 35/10 Vyatskoe</t>
  </si>
  <si>
    <t>SS 35/10 Gorinskaya</t>
  </si>
  <si>
    <t>SS 35/10 Grigoryevskoe</t>
  </si>
  <si>
    <t>SS 35/10 Guzitsino</t>
  </si>
  <si>
    <t>SS 35/10 State Fire-Fighting Service Yaroslavl</t>
  </si>
  <si>
    <t>SS 110/6 Depo</t>
  </si>
  <si>
    <t>SS 35/10 Dorozhaevo</t>
  </si>
  <si>
    <t>SS 110/10 Druzhba</t>
  </si>
  <si>
    <t>SS 35/10 Dubki</t>
  </si>
  <si>
    <t>SS 35/10 Dybino</t>
  </si>
  <si>
    <t>SS 35/6 Zavolzhskaya</t>
  </si>
  <si>
    <t>SS 110/6/6 Institutskaya</t>
  </si>
  <si>
    <t>SS 35/10 Koza</t>
  </si>
  <si>
    <t>SS 110/35/6 Konstantinovo</t>
  </si>
  <si>
    <t>SS 35/10 Kurba</t>
  </si>
  <si>
    <t>SS 35/10 Lesnye Polyany</t>
  </si>
  <si>
    <t>SS 35/10 Modelovo-2</t>
  </si>
  <si>
    <t>SS 35/10 Nekrasovo</t>
  </si>
  <si>
    <t>SS 35/10 Nikolskoe</t>
  </si>
  <si>
    <t>SS 110/35/6 Oil refinary plant</t>
  </si>
  <si>
    <t>SS 110/6/6 Orion</t>
  </si>
  <si>
    <t>SS 110/35/6 Pavlovskaya</t>
  </si>
  <si>
    <t>Nom. capaity LV, МVА</t>
  </si>
  <si>
    <t>SS 110/10 Pereval</t>
  </si>
  <si>
    <t>SS 110/6/6 Perekop</t>
  </si>
  <si>
    <t>SS 110/6/6 Poligraf</t>
  </si>
  <si>
    <t>SS 110/35/10 Prechistoe</t>
  </si>
  <si>
    <t>SS 35/10 Preventorium</t>
  </si>
  <si>
    <t>SS 35/10 Rozhdestveno</t>
  </si>
  <si>
    <t>SS 110/6/6 Severnaya</t>
  </si>
  <si>
    <t>SS 35/10 Sereda</t>
  </si>
  <si>
    <t>SS 110/6 Tormoznaya</t>
  </si>
  <si>
    <t>SS 110/6 Petrol station pump</t>
  </si>
  <si>
    <t>SS 35/10 Troitsa</t>
  </si>
  <si>
    <t>SS 35/10 Tunoshna</t>
  </si>
  <si>
    <t>SS 35/10 Tutaev-35</t>
  </si>
  <si>
    <t>SS 110/10 Tufanovo</t>
  </si>
  <si>
    <t>SS 35/10 Urozhay</t>
  </si>
  <si>
    <t>SS 110/35/10 Khaldeevo</t>
  </si>
  <si>
    <t>SS 110/10 Chayka</t>
  </si>
  <si>
    <t>SS 35/6 Chebakovo</t>
  </si>
  <si>
    <t>SS 35/10 Shchedrino</t>
  </si>
  <si>
    <t>SS 110/6 /6 Yuzhnaya</t>
  </si>
  <si>
    <t>SS 110/10/6 Yartsevo</t>
  </si>
  <si>
    <t>ПС 110/6/6 Kotorosl</t>
  </si>
  <si>
    <t>SS 35/6 Kelnot</t>
  </si>
  <si>
    <t>SS 35/10 Ceramic</t>
  </si>
  <si>
    <t>SS 110/10 Altynovo</t>
  </si>
  <si>
    <t>SS 110/35/10 Borisogleb</t>
  </si>
  <si>
    <t>SS 110/35/10 Vasilkovo</t>
  </si>
  <si>
    <t>SS 110/10 Vakhrushevo</t>
  </si>
  <si>
    <t>SS 110/6 Gavrilov Yam</t>
  </si>
  <si>
    <t>SS 110/6 Kinoplyonka</t>
  </si>
  <si>
    <t>SS 110/35/10 Klimatino</t>
  </si>
  <si>
    <t>SS 110/35/10 Nila</t>
  </si>
  <si>
    <t>SS 110/35/6 Pereslavl</t>
  </si>
  <si>
    <t>SS 110/10 Ploski</t>
  </si>
  <si>
    <t>SS 110/35/10 Rostov</t>
  </si>
  <si>
    <t>Nom. Capacity LV, МVА</t>
  </si>
  <si>
    <t>SS 110/35/10 Technical school</t>
  </si>
  <si>
    <t>SS 110/35/10 Uglich</t>
  </si>
  <si>
    <t xml:space="preserve">Nom. capacidty MV, МVА </t>
  </si>
  <si>
    <t>SS 110/10 Ustye</t>
  </si>
  <si>
    <t>SS 110/10 Shurskol</t>
  </si>
  <si>
    <t>SS 110/10 Yur.Sloboda</t>
  </si>
  <si>
    <t>SS 35/10 Aleshkino</t>
  </si>
  <si>
    <t>SS 35/6 Batki</t>
  </si>
  <si>
    <t>SS 35/10 Beregovaya</t>
  </si>
  <si>
    <t>SS 35/10 Berendeevo</t>
  </si>
  <si>
    <t>SS 35/10 Vorzha</t>
  </si>
  <si>
    <t>SS 35/10 Voshchazhnikovo</t>
  </si>
  <si>
    <t>SS 35/10 Glebovo</t>
  </si>
  <si>
    <t>SS 35/10 Gorki</t>
  </si>
  <si>
    <t>SS 35/10 Dmitrianovo</t>
  </si>
  <si>
    <t>SS 35/10 Zaozerye</t>
  </si>
  <si>
    <t>SS 35/10 Ilyinskoe</t>
  </si>
  <si>
    <t>SS 35/10 Kibernetik</t>
  </si>
  <si>
    <t>SS 35/10 Klementyevo</t>
  </si>
  <si>
    <t>SS 35/10 Krasnoe</t>
  </si>
  <si>
    <t>SS 35/10 Kulakovo</t>
  </si>
  <si>
    <t>SS 35/6 Kupan</t>
  </si>
  <si>
    <t>SS 35/10 Markovo</t>
  </si>
  <si>
    <t>SS 35/10 Nagorye</t>
  </si>
  <si>
    <t>SS 35/10 Porechye</t>
  </si>
  <si>
    <t>SS 35/10 Pruzhinino</t>
  </si>
  <si>
    <t>SS 35/10 Ramenye</t>
  </si>
  <si>
    <t>SS 35/10 Ryazantsevo</t>
  </si>
  <si>
    <t>SS 35/10 Saraevo</t>
  </si>
  <si>
    <t>SS 35/10 Selifontovo</t>
  </si>
  <si>
    <t>SS 35/10 Semibratovo</t>
  </si>
  <si>
    <t>SS 35/10 Skomorokhovo</t>
  </si>
  <si>
    <t>SS 35/10 Solomidino</t>
  </si>
  <si>
    <t>SS 35/10 Stavotino</t>
  </si>
  <si>
    <t>SS 35/10 Urusovo</t>
  </si>
  <si>
    <t>SS 35/10 Filimonovo</t>
  </si>
  <si>
    <t>SS 35/10 Choporovo</t>
  </si>
  <si>
    <t>SS 35/10 Shchurovo</t>
  </si>
  <si>
    <t>SS 35/10 Neksans</t>
  </si>
  <si>
    <t>SS 35/6 Pribrezhnaya</t>
  </si>
  <si>
    <t>SS 110/10  Tishino</t>
  </si>
  <si>
    <t>SS 110/10 Product pipeline</t>
  </si>
  <si>
    <t>SS 110/10  Nekouz</t>
  </si>
  <si>
    <t>SS 110/6 Yuzhnaya</t>
  </si>
  <si>
    <t>SS 110/10 Optika</t>
  </si>
  <si>
    <t>SS 110/6 Poligrafmash</t>
  </si>
  <si>
    <t>SS 110/6/6 Zapadnaya</t>
  </si>
  <si>
    <t>SS 110/35/6    Volzhskaya</t>
  </si>
  <si>
    <t>SS 110/35/6      Levoberezhnaya</t>
  </si>
  <si>
    <t>SS 110/35/10      Pishchalkino</t>
  </si>
  <si>
    <t>SS 110/6 Dock yard</t>
  </si>
  <si>
    <t>SS 110/6 Selekhovo</t>
  </si>
  <si>
    <t>SS 35/6 Kamenniki</t>
  </si>
  <si>
    <t>SS 35/10 Shashkovo</t>
  </si>
  <si>
    <t>SS 110/6 Veretye</t>
  </si>
  <si>
    <t>SS 35/10 Nikolo-Korma</t>
  </si>
  <si>
    <t>SS 35/10  Arefino</t>
  </si>
  <si>
    <t>SS 35/10 Knyazevo</t>
  </si>
  <si>
    <t>SS 35/10 Pokrov</t>
  </si>
  <si>
    <t>SS 35/10 Anikovo</t>
  </si>
  <si>
    <t>SS 35/10 Novoe selo</t>
  </si>
  <si>
    <t>SS 35/10 Bolshoe selo</t>
  </si>
  <si>
    <t xml:space="preserve">SS 35/10 Breytovo </t>
  </si>
  <si>
    <t>SS 35/10  Stanilovo</t>
  </si>
  <si>
    <t>SS 35/10 Znamovo</t>
  </si>
  <si>
    <t>SS 35/10 Rozhdestvenno</t>
  </si>
  <si>
    <t>SS 35/10 Zapolye</t>
  </si>
  <si>
    <t>SS 35/10 Tikhmenevo</t>
  </si>
  <si>
    <t>SS 35/10 Latskoe</t>
  </si>
  <si>
    <t>SS 35/10  Borok</t>
  </si>
  <si>
    <t>SS 35/10 Myshkin</t>
  </si>
  <si>
    <t>SS 110/10 Volga</t>
  </si>
  <si>
    <t>SS 35/10 Krasnaya Gorka</t>
  </si>
  <si>
    <t xml:space="preserve">SS 110/35/6 Vostochnaya </t>
  </si>
  <si>
    <t>SS 110/35/10  Zalesye</t>
  </si>
  <si>
    <t>SS 110/10 Lugovaya</t>
  </si>
  <si>
    <t>SS 110/35/10 Lom</t>
  </si>
  <si>
    <t>SS 35/10 Varegovo</t>
  </si>
  <si>
    <t>SS 110/35/10 Shestikhino</t>
  </si>
  <si>
    <t>SS 110/35/10 Kryukovo</t>
  </si>
  <si>
    <t>SS 35/10 Beloe</t>
  </si>
  <si>
    <t>SS 110/35/10 Glebovo</t>
  </si>
  <si>
    <t>SS 35/6 Pesochnoye</t>
  </si>
  <si>
    <t>SS 35/10 Demino</t>
  </si>
  <si>
    <t xml:space="preserve">SS 110/6 KS-18 </t>
  </si>
  <si>
    <t>SS 35/6 Makeikha</t>
  </si>
  <si>
    <t>SS 35/10 Ermakovo</t>
  </si>
  <si>
    <t>SS 35/10 Milyushino</t>
  </si>
  <si>
    <t>SS 35/10 Sutka</t>
  </si>
  <si>
    <t>SS 35/10 Sit</t>
  </si>
  <si>
    <t>SS 35/10 Gorelovo</t>
  </si>
  <si>
    <t>SS 35/6 Pishchalkino</t>
  </si>
  <si>
    <t>SS 35/6 Varegovo</t>
  </si>
  <si>
    <t>SS 35/10 Levoberezhnaya</t>
  </si>
  <si>
    <t>SS 110/10 Depot</t>
  </si>
  <si>
    <t>Total:</t>
  </si>
  <si>
    <t>deficit</t>
  </si>
  <si>
    <t>proficit</t>
  </si>
  <si>
    <t>SS 35/10 Mikhaylovsky</t>
  </si>
  <si>
    <t>SS 35/10 Wave</t>
  </si>
  <si>
    <t>SS 35/6 Zavolzhsky</t>
  </si>
  <si>
    <t>SS 110/35/6 Pavlovsk</t>
  </si>
  <si>
    <t>SS 110/6 Film</t>
  </si>
  <si>
    <t>SS 110/35/10 Niles</t>
  </si>
  <si>
    <t>SS 35/10 Sarayevo</t>
  </si>
  <si>
    <t>SS 35/6 Coastal</t>
  </si>
  <si>
    <t>SS 35/6 Makeiha</t>
  </si>
  <si>
    <t>SS 35/10 Left-bank</t>
  </si>
  <si>
    <t xml:space="preserve">Supply Centers, which are not takeninto account due to their insignificant load </t>
  </si>
  <si>
    <t>The list of closed supply centers of IDGC of Centre according to winter load measurements in 2011  (current deficit of capacity).</t>
  </si>
  <si>
    <t>Current deficit, MVA</t>
  </si>
  <si>
    <t>Yarenergo</t>
  </si>
  <si>
    <t>The list of closed supply centers of IDGC of Centre with expected load taking into account new connections and other development of the electical networks.</t>
  </si>
  <si>
    <t>Current deficit/proficit, MVA</t>
  </si>
  <si>
    <t>SS 35/10 Mihajlovsky</t>
  </si>
  <si>
    <t>SS 35/10 Shirine</t>
  </si>
  <si>
    <t>SS 35/10 Dispensary</t>
  </si>
  <si>
    <t>SS 35/6 Fathers</t>
  </si>
  <si>
    <t>SS 35/10 Uplands</t>
  </si>
  <si>
    <t>SS 35/10 Sarajevo</t>
  </si>
  <si>
    <t>SS 35/10 Skomorohovo</t>
  </si>
  <si>
    <t>SS 35/10 Miljushino</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</si>
</sst>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_ ;\-#,##0.00\ "/>
    <numFmt numFmtId="167" formatCode="#,##0.000_ ;\-#,##0.000\ "/>
    <numFmt numFmtId="168" formatCode="_-* #,##0.000_р_._-;\-* #,##0.000_р_._-;_-* &quot;-&quot;??_р_._-;_-@_-"/>
  </numFmts>
  <fonts count="60">
    <font>
      <sz val="11"/>
      <color theme="1"/>
      <name val="Calibri"/>
      <family val="2"/>
    </font>
    <font>
      <sz val="11"/>
      <color indexed="8"/>
      <name val="Calibri"/>
      <family val="2"/>
    </font>
    <font>
      <sz val="10"/>
      <name val="Arial"/>
      <family val="2"/>
    </font>
    <font>
      <i/>
      <sz val="10"/>
      <name val="Times New Roman"/>
      <family val="1"/>
    </font>
    <font>
      <sz val="11"/>
      <name val="Calibri"/>
      <family val="2"/>
    </font>
    <font>
      <sz val="10"/>
      <name val="Arial Cyr"/>
      <family val="0"/>
    </font>
    <font>
      <i/>
      <sz val="10"/>
      <name val="Calibri"/>
      <family val="2"/>
    </font>
    <font>
      <b/>
      <i/>
      <sz val="11"/>
      <name val="Calibri"/>
      <family val="2"/>
    </font>
    <font>
      <i/>
      <sz val="8"/>
      <name val="Calibri"/>
      <family val="2"/>
    </font>
    <font>
      <i/>
      <sz val="8"/>
      <name val="Times New Roman"/>
      <family val="1"/>
    </font>
    <font>
      <i/>
      <sz val="8"/>
      <color indexed="8"/>
      <name val="Calibri"/>
      <family val="2"/>
    </font>
    <font>
      <b/>
      <i/>
      <sz val="8"/>
      <name val="Calibri"/>
      <family val="2"/>
    </font>
    <font>
      <b/>
      <i/>
      <sz val="12"/>
      <name val="Calibri"/>
      <family val="2"/>
    </font>
    <font>
      <sz val="14"/>
      <name val="Calibri"/>
      <family val="2"/>
    </font>
    <font>
      <sz val="12"/>
      <color indexed="8"/>
      <name val="Calibri"/>
      <family val="2"/>
    </font>
    <font>
      <sz val="14"/>
      <color indexed="8"/>
      <name val="Calibri"/>
      <family val="2"/>
    </font>
    <font>
      <b/>
      <i/>
      <sz val="11"/>
      <color indexed="8"/>
      <name val="Calibri"/>
      <family val="2"/>
    </font>
    <font>
      <sz val="11"/>
      <name val="Times New Roman"/>
      <family val="1"/>
    </font>
    <font>
      <i/>
      <sz val="11"/>
      <color indexed="8"/>
      <name val="Calibri"/>
      <family val="2"/>
    </font>
    <font>
      <b/>
      <i/>
      <sz val="10"/>
      <name val="Calibri"/>
      <family val="2"/>
    </font>
    <font>
      <b/>
      <i/>
      <sz val="10"/>
      <name val="Times New Roman"/>
      <family val="1"/>
    </font>
    <font>
      <i/>
      <sz val="8"/>
      <color indexed="8"/>
      <name val="Times New Roman"/>
      <family val="1"/>
    </font>
    <font>
      <sz val="8"/>
      <name val="Tahoma"/>
      <family val="2"/>
    </font>
    <font>
      <b/>
      <sz val="8"/>
      <name val="Tahoma"/>
      <family val="2"/>
    </font>
    <font>
      <sz val="8"/>
      <name val="Calibri"/>
      <family val="2"/>
    </font>
    <font>
      <i/>
      <sz val="9"/>
      <name val="Times New Roman"/>
      <family val="1"/>
    </font>
    <font>
      <i/>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style="thin"/>
      <bottom/>
    </border>
    <border>
      <left/>
      <right/>
      <top/>
      <bottom style="thin"/>
    </border>
    <border>
      <left style="thin"/>
      <right style="thin"/>
      <top style="thin"/>
      <bottom/>
    </border>
    <border>
      <left/>
      <right style="thin"/>
      <top style="thin"/>
      <bottom style="thin"/>
    </border>
    <border>
      <left/>
      <right style="thin"/>
      <top style="thin"/>
      <bottom/>
    </border>
    <border>
      <left style="thin"/>
      <right style="thin"/>
      <top/>
      <bottom/>
    </border>
    <border>
      <left style="thin"/>
      <right/>
      <top style="thin"/>
      <bottom/>
    </border>
    <border>
      <left style="thin"/>
      <right/>
      <top/>
      <bottom/>
    </border>
    <border>
      <left style="thin"/>
      <right/>
      <top style="thin"/>
      <bottom style="thin"/>
    </border>
    <border>
      <left/>
      <right/>
      <top style="thin"/>
      <bottom style="thin"/>
    </border>
    <border>
      <left style="thin"/>
      <right/>
      <top/>
      <bottom style="thin"/>
    </border>
    <border>
      <left/>
      <right style="thin"/>
      <top/>
      <bottom style="thin"/>
    </border>
    <border>
      <left/>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 fillId="0" borderId="0" applyNumberFormat="0" applyFont="0" applyFill="0" applyBorder="0" applyAlignment="0" applyProtection="0"/>
    <xf numFmtId="0" fontId="5"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278">
    <xf numFmtId="0" fontId="0" fillId="0" borderId="0" xfId="0" applyFont="1" applyAlignment="1">
      <alignment/>
    </xf>
    <xf numFmtId="0" fontId="4" fillId="0" borderId="0" xfId="0" applyFont="1" applyFill="1" applyAlignment="1">
      <alignment/>
    </xf>
    <xf numFmtId="0" fontId="6" fillId="0" borderId="0" xfId="0" applyFont="1" applyFill="1" applyAlignment="1">
      <alignment/>
    </xf>
    <xf numFmtId="0" fontId="8" fillId="0" borderId="10" xfId="0" applyFont="1" applyFill="1" applyBorder="1" applyAlignment="1">
      <alignment horizontal="center" vertical="center"/>
    </xf>
    <xf numFmtId="0" fontId="10" fillId="0" borderId="0" xfId="0" applyFont="1" applyFill="1" applyAlignment="1">
      <alignment/>
    </xf>
    <xf numFmtId="164" fontId="8"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164"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10" xfId="0" applyFont="1" applyFill="1" applyBorder="1" applyAlignment="1">
      <alignment/>
    </xf>
    <xf numFmtId="2" fontId="9" fillId="0" borderId="11" xfId="0" applyNumberFormat="1" applyFont="1" applyFill="1" applyBorder="1" applyAlignment="1">
      <alignment horizontal="center" vertical="center" wrapText="1"/>
    </xf>
    <xf numFmtId="0" fontId="0" fillId="0" borderId="0" xfId="0" applyFill="1" applyAlignment="1">
      <alignment/>
    </xf>
    <xf numFmtId="0" fontId="11" fillId="0" borderId="0" xfId="0" applyFont="1" applyFill="1" applyAlignment="1">
      <alignment horizontal="center" vertical="center" wrapText="1"/>
    </xf>
    <xf numFmtId="0" fontId="8" fillId="0" borderId="0" xfId="0" applyFont="1" applyFill="1" applyAlignment="1">
      <alignment vertical="center"/>
    </xf>
    <xf numFmtId="0" fontId="14" fillId="0" borderId="0" xfId="0" applyFont="1" applyFill="1" applyAlignment="1">
      <alignment/>
    </xf>
    <xf numFmtId="0" fontId="15" fillId="0" borderId="0" xfId="0" applyFont="1" applyFill="1" applyAlignment="1">
      <alignment/>
    </xf>
    <xf numFmtId="2" fontId="9" fillId="0" borderId="11" xfId="66"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164" fontId="0" fillId="0" borderId="0" xfId="0" applyNumberFormat="1" applyFill="1" applyAlignment="1">
      <alignment/>
    </xf>
    <xf numFmtId="0" fontId="17" fillId="0" borderId="12" xfId="0" applyFont="1" applyFill="1" applyBorder="1" applyAlignment="1">
      <alignment vertical="center" wrapText="1"/>
    </xf>
    <xf numFmtId="0" fontId="0" fillId="0" borderId="0" xfId="0" applyBorder="1" applyAlignment="1">
      <alignment/>
    </xf>
    <xf numFmtId="0" fontId="17" fillId="0" borderId="0" xfId="0" applyFont="1" applyFill="1" applyBorder="1" applyAlignment="1">
      <alignment vertical="center" wrapText="1"/>
    </xf>
    <xf numFmtId="0" fontId="17" fillId="0" borderId="13" xfId="0" applyFont="1" applyFill="1" applyBorder="1" applyAlignment="1">
      <alignment vertical="center" wrapText="1"/>
    </xf>
    <xf numFmtId="0" fontId="18" fillId="0" borderId="0" xfId="0" applyFont="1" applyBorder="1" applyAlignment="1">
      <alignment/>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0" xfId="0" applyFont="1" applyBorder="1" applyAlignment="1">
      <alignment/>
    </xf>
    <xf numFmtId="0" fontId="18" fillId="0" borderId="0" xfId="0" applyFont="1" applyAlignment="1">
      <alignment/>
    </xf>
    <xf numFmtId="0" fontId="10" fillId="0" borderId="0" xfId="0" applyFont="1" applyFill="1" applyBorder="1" applyAlignment="1">
      <alignment/>
    </xf>
    <xf numFmtId="0" fontId="0" fillId="0" borderId="0" xfId="0" applyFill="1" applyBorder="1" applyAlignment="1">
      <alignment/>
    </xf>
    <xf numFmtId="0" fontId="18" fillId="0" borderId="10" xfId="0" applyFont="1" applyBorder="1" applyAlignment="1">
      <alignment horizontal="center"/>
    </xf>
    <xf numFmtId="0" fontId="8" fillId="33" borderId="14"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164" fontId="8" fillId="33" borderId="10" xfId="0" applyNumberFormat="1" applyFont="1" applyFill="1" applyBorder="1" applyAlignment="1">
      <alignment horizontal="center" vertical="center"/>
    </xf>
    <xf numFmtId="0" fontId="8" fillId="33" borderId="15" xfId="0" applyFont="1" applyFill="1" applyBorder="1" applyAlignment="1">
      <alignment horizontal="center" vertical="center"/>
    </xf>
    <xf numFmtId="0" fontId="8" fillId="33" borderId="15" xfId="0" applyFont="1" applyFill="1" applyBorder="1" applyAlignment="1">
      <alignment horizontal="center"/>
    </xf>
    <xf numFmtId="0" fontId="11" fillId="34" borderId="0" xfId="0" applyFont="1" applyFill="1" applyAlignment="1">
      <alignment horizontal="center" vertical="center" wrapText="1"/>
    </xf>
    <xf numFmtId="0" fontId="10" fillId="34" borderId="0" xfId="0" applyFont="1" applyFill="1" applyAlignment="1">
      <alignment horizontal="center"/>
    </xf>
    <xf numFmtId="0" fontId="9" fillId="34" borderId="10" xfId="0" applyFont="1" applyFill="1" applyBorder="1" applyAlignment="1">
      <alignment horizontal="center" vertical="center" wrapText="1"/>
    </xf>
    <xf numFmtId="164" fontId="9" fillId="34" borderId="10" xfId="0" applyNumberFormat="1" applyFont="1" applyFill="1" applyBorder="1" applyAlignment="1">
      <alignment horizontal="center" vertical="center"/>
    </xf>
    <xf numFmtId="164" fontId="9" fillId="34" borderId="10" xfId="0" applyNumberFormat="1" applyFont="1" applyFill="1" applyBorder="1" applyAlignment="1">
      <alignment horizontal="center" vertical="center" wrapText="1"/>
    </xf>
    <xf numFmtId="0" fontId="8" fillId="34" borderId="10" xfId="0" applyFont="1" applyFill="1" applyBorder="1" applyAlignment="1">
      <alignment horizontal="center"/>
    </xf>
    <xf numFmtId="0" fontId="0" fillId="34" borderId="0" xfId="0" applyFill="1" applyAlignment="1">
      <alignment horizontal="center"/>
    </xf>
    <xf numFmtId="0" fontId="15" fillId="34" borderId="0" xfId="0" applyFont="1" applyFill="1" applyAlignment="1">
      <alignment horizontal="center"/>
    </xf>
    <xf numFmtId="0" fontId="9" fillId="34" borderId="11" xfId="0" applyFont="1" applyFill="1" applyBorder="1" applyAlignment="1">
      <alignment horizontal="center" vertical="center" wrapText="1"/>
    </xf>
    <xf numFmtId="0" fontId="10" fillId="34" borderId="0" xfId="0" applyFont="1" applyFill="1" applyAlignment="1">
      <alignment/>
    </xf>
    <xf numFmtId="0" fontId="9" fillId="34" borderId="15" xfId="0" applyFont="1" applyFill="1" applyBorder="1" applyAlignment="1">
      <alignment horizontal="center" vertical="center" wrapText="1"/>
    </xf>
    <xf numFmtId="0" fontId="8" fillId="34" borderId="10" xfId="0" applyFont="1" applyFill="1" applyBorder="1" applyAlignment="1">
      <alignment horizontal="center" vertical="center"/>
    </xf>
    <xf numFmtId="0" fontId="0" fillId="34" borderId="0" xfId="0" applyFill="1" applyAlignment="1">
      <alignment/>
    </xf>
    <xf numFmtId="0" fontId="15" fillId="34" borderId="0" xfId="0" applyFont="1" applyFill="1" applyAlignment="1">
      <alignment/>
    </xf>
    <xf numFmtId="0" fontId="10" fillId="34" borderId="0" xfId="0" applyFont="1" applyFill="1" applyAlignment="1">
      <alignment horizontal="center" vertical="center"/>
    </xf>
    <xf numFmtId="0" fontId="8" fillId="34" borderId="11" xfId="0" applyFont="1" applyFill="1" applyBorder="1" applyAlignment="1">
      <alignment horizontal="center" vertical="center"/>
    </xf>
    <xf numFmtId="0" fontId="0" fillId="34" borderId="0" xfId="0" applyFill="1" applyAlignment="1">
      <alignment horizontal="center" vertical="center"/>
    </xf>
    <xf numFmtId="0" fontId="14" fillId="34" borderId="0" xfId="0" applyFont="1" applyFill="1" applyAlignment="1">
      <alignment horizontal="center" vertical="center"/>
    </xf>
    <xf numFmtId="164" fontId="8" fillId="34" borderId="10" xfId="0" applyNumberFormat="1" applyFont="1" applyFill="1" applyBorder="1" applyAlignment="1">
      <alignment horizontal="center" vertical="center"/>
    </xf>
    <xf numFmtId="167" fontId="8" fillId="34" borderId="10" xfId="0" applyNumberFormat="1" applyFont="1" applyFill="1" applyBorder="1" applyAlignment="1">
      <alignment horizontal="center" vertical="center"/>
    </xf>
    <xf numFmtId="0" fontId="10" fillId="34" borderId="10" xfId="0" applyFont="1" applyFill="1" applyBorder="1" applyAlignment="1">
      <alignment horizontal="center"/>
    </xf>
    <xf numFmtId="0" fontId="6" fillId="34" borderId="10" xfId="0" applyFont="1" applyFill="1" applyBorder="1" applyAlignment="1">
      <alignment horizontal="center" vertical="center" wrapText="1"/>
    </xf>
    <xf numFmtId="164" fontId="9" fillId="34" borderId="10" xfId="0" applyNumberFormat="1" applyFont="1" applyFill="1" applyBorder="1" applyAlignment="1">
      <alignment horizontal="center" vertical="center" wrapText="1"/>
    </xf>
    <xf numFmtId="167" fontId="9" fillId="34" borderId="10" xfId="66" applyNumberFormat="1" applyFont="1" applyFill="1" applyBorder="1" applyAlignment="1">
      <alignment horizontal="center" vertical="center"/>
    </xf>
    <xf numFmtId="43" fontId="8" fillId="34" borderId="10" xfId="66" applyFont="1" applyFill="1" applyBorder="1" applyAlignment="1">
      <alignment horizontal="center"/>
    </xf>
    <xf numFmtId="43" fontId="8" fillId="34" borderId="10" xfId="66" applyFont="1" applyFill="1" applyBorder="1" applyAlignment="1">
      <alignment horizontal="center" vertical="center"/>
    </xf>
    <xf numFmtId="0" fontId="3" fillId="34" borderId="10" xfId="0" applyFont="1" applyFill="1" applyBorder="1" applyAlignment="1">
      <alignment horizontal="center" vertical="center" wrapText="1"/>
    </xf>
    <xf numFmtId="164" fontId="9" fillId="34" borderId="10" xfId="66" applyNumberFormat="1" applyFont="1" applyFill="1" applyBorder="1" applyAlignment="1">
      <alignment horizontal="center" vertical="center"/>
    </xf>
    <xf numFmtId="2" fontId="9" fillId="34" borderId="10" xfId="66" applyNumberFormat="1" applyFont="1" applyFill="1" applyBorder="1" applyAlignment="1">
      <alignment horizontal="center" vertical="center"/>
    </xf>
    <xf numFmtId="0" fontId="8" fillId="34" borderId="10" xfId="0" applyFont="1" applyFill="1" applyBorder="1" applyAlignment="1">
      <alignment horizontal="center" vertical="center" wrapText="1"/>
    </xf>
    <xf numFmtId="0" fontId="8" fillId="34" borderId="10" xfId="0" applyFont="1" applyFill="1" applyBorder="1" applyAlignment="1">
      <alignment/>
    </xf>
    <xf numFmtId="164" fontId="8" fillId="34" borderId="10" xfId="0" applyNumberFormat="1" applyFont="1" applyFill="1" applyBorder="1" applyAlignment="1">
      <alignment horizontal="center"/>
    </xf>
    <xf numFmtId="166" fontId="8" fillId="34" borderId="10" xfId="0" applyNumberFormat="1" applyFont="1" applyFill="1" applyBorder="1" applyAlignment="1">
      <alignment horizontal="center"/>
    </xf>
    <xf numFmtId="0" fontId="0" fillId="34" borderId="0" xfId="0" applyFill="1" applyBorder="1" applyAlignment="1">
      <alignment/>
    </xf>
    <xf numFmtId="0" fontId="10" fillId="33" borderId="0" xfId="0" applyFont="1" applyFill="1" applyAlignment="1">
      <alignment/>
    </xf>
    <xf numFmtId="164" fontId="9" fillId="33" borderId="10" xfId="0" applyNumberFormat="1" applyFont="1" applyFill="1" applyBorder="1" applyAlignment="1">
      <alignment horizontal="center" vertical="center" wrapText="1"/>
    </xf>
    <xf numFmtId="0" fontId="8" fillId="33" borderId="10" xfId="0" applyFont="1" applyFill="1" applyBorder="1" applyAlignment="1">
      <alignment/>
    </xf>
    <xf numFmtId="0" fontId="0" fillId="33" borderId="0" xfId="0" applyFill="1" applyAlignment="1">
      <alignment/>
    </xf>
    <xf numFmtId="0" fontId="15" fillId="33" borderId="0" xfId="0" applyFont="1" applyFill="1" applyAlignment="1">
      <alignment/>
    </xf>
    <xf numFmtId="0" fontId="8" fillId="34" borderId="11" xfId="0" applyFont="1" applyFill="1" applyBorder="1" applyAlignment="1">
      <alignment horizontal="center" vertical="center"/>
    </xf>
    <xf numFmtId="0" fontId="9" fillId="33" borderId="10" xfId="0" applyFont="1" applyFill="1" applyBorder="1" applyAlignment="1">
      <alignment horizontal="center" vertical="center" wrapText="1"/>
    </xf>
    <xf numFmtId="0" fontId="8" fillId="33" borderId="0" xfId="0" applyFont="1" applyFill="1" applyAlignment="1">
      <alignment/>
    </xf>
    <xf numFmtId="0" fontId="9" fillId="33" borderId="15" xfId="0" applyFont="1" applyFill="1" applyBorder="1" applyAlignment="1">
      <alignment horizontal="center" vertical="center" wrapText="1"/>
    </xf>
    <xf numFmtId="0" fontId="9" fillId="33" borderId="15" xfId="0" applyFont="1" applyFill="1" applyBorder="1" applyAlignment="1">
      <alignment horizontal="center" vertical="top" wrapText="1"/>
    </xf>
    <xf numFmtId="0" fontId="8" fillId="33" borderId="16" xfId="0" applyFont="1" applyFill="1" applyBorder="1" applyAlignment="1">
      <alignment horizontal="center" vertical="center"/>
    </xf>
    <xf numFmtId="0" fontId="8" fillId="33" borderId="10" xfId="0" applyFont="1" applyFill="1" applyBorder="1" applyAlignment="1">
      <alignment horizontal="center"/>
    </xf>
    <xf numFmtId="0" fontId="8" fillId="33" borderId="11" xfId="0" applyFont="1" applyFill="1" applyBorder="1" applyAlignment="1">
      <alignment horizontal="center" vertical="center" wrapText="1"/>
    </xf>
    <xf numFmtId="0" fontId="8" fillId="33" borderId="11" xfId="0" applyFont="1" applyFill="1" applyBorder="1" applyAlignment="1">
      <alignment vertical="center"/>
    </xf>
    <xf numFmtId="165" fontId="8" fillId="33" borderId="10" xfId="0" applyNumberFormat="1" applyFont="1" applyFill="1" applyBorder="1" applyAlignment="1">
      <alignment horizontal="center" vertical="center"/>
    </xf>
    <xf numFmtId="0" fontId="8" fillId="33" borderId="10" xfId="0" applyFont="1" applyFill="1" applyBorder="1" applyAlignment="1">
      <alignment vertical="center"/>
    </xf>
    <xf numFmtId="0" fontId="4" fillId="33" borderId="0" xfId="0" applyFont="1" applyFill="1" applyAlignment="1">
      <alignment/>
    </xf>
    <xf numFmtId="0" fontId="0" fillId="33" borderId="0" xfId="0" applyFont="1" applyFill="1" applyAlignment="1">
      <alignment/>
    </xf>
    <xf numFmtId="0" fontId="8" fillId="33" borderId="0" xfId="0" applyFont="1" applyFill="1" applyBorder="1" applyAlignment="1">
      <alignment vertical="center"/>
    </xf>
    <xf numFmtId="0" fontId="11" fillId="33" borderId="0" xfId="0" applyFont="1" applyFill="1" applyAlignment="1">
      <alignment horizontal="center" vertical="center" wrapText="1"/>
    </xf>
    <xf numFmtId="0" fontId="13" fillId="33" borderId="0" xfId="0" applyFont="1" applyFill="1" applyBorder="1" applyAlignment="1">
      <alignment vertical="center"/>
    </xf>
    <xf numFmtId="0" fontId="6"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14" fillId="33" borderId="0" xfId="0" applyFont="1" applyFill="1" applyAlignment="1">
      <alignment vertical="center" wrapText="1"/>
    </xf>
    <xf numFmtId="0" fontId="8" fillId="33" borderId="0" xfId="0" applyFont="1" applyFill="1" applyAlignment="1">
      <alignment horizontal="center" vertical="center"/>
    </xf>
    <xf numFmtId="0" fontId="24" fillId="33" borderId="0" xfId="0" applyFont="1" applyFill="1" applyAlignment="1">
      <alignment horizontal="center" vertical="center"/>
    </xf>
    <xf numFmtId="2" fontId="9" fillId="33" borderId="10" xfId="0" applyNumberFormat="1" applyFont="1" applyFill="1" applyBorder="1" applyAlignment="1">
      <alignment horizontal="center" vertical="center" wrapText="1"/>
    </xf>
    <xf numFmtId="2" fontId="8" fillId="33" borderId="10" xfId="0" applyNumberFormat="1" applyFont="1" applyFill="1" applyBorder="1" applyAlignment="1">
      <alignment horizontal="center" vertical="center"/>
    </xf>
    <xf numFmtId="0" fontId="9" fillId="33" borderId="11" xfId="0" applyFont="1" applyFill="1" applyBorder="1" applyAlignment="1">
      <alignment horizontal="center" vertical="center" wrapText="1"/>
    </xf>
    <xf numFmtId="43" fontId="8" fillId="33" borderId="11" xfId="66" applyFont="1" applyFill="1" applyBorder="1" applyAlignment="1">
      <alignment horizontal="center" vertical="center"/>
    </xf>
    <xf numFmtId="0" fontId="8" fillId="33" borderId="17" xfId="0" applyFont="1" applyFill="1" applyBorder="1" applyAlignment="1">
      <alignment horizontal="center" vertical="center" wrapText="1"/>
    </xf>
    <xf numFmtId="168" fontId="8" fillId="33" borderId="11" xfId="66" applyNumberFormat="1" applyFont="1" applyFill="1" applyBorder="1" applyAlignment="1">
      <alignment horizontal="center" vertical="center"/>
    </xf>
    <xf numFmtId="2" fontId="9" fillId="33" borderId="11" xfId="0" applyNumberFormat="1" applyFont="1" applyFill="1" applyBorder="1" applyAlignment="1">
      <alignment horizontal="center" vertical="center" wrapText="1"/>
    </xf>
    <xf numFmtId="1" fontId="8" fillId="33" borderId="10" xfId="0" applyNumberFormat="1" applyFont="1" applyFill="1" applyBorder="1" applyAlignment="1">
      <alignment horizontal="center" vertical="center"/>
    </xf>
    <xf numFmtId="0" fontId="8" fillId="33" borderId="18" xfId="0" applyFont="1" applyFill="1" applyBorder="1" applyAlignment="1">
      <alignment horizontal="center" vertical="center" wrapText="1"/>
    </xf>
    <xf numFmtId="165" fontId="9" fillId="33" borderId="10" xfId="0" applyNumberFormat="1" applyFont="1" applyFill="1" applyBorder="1" applyAlignment="1">
      <alignment horizontal="center" vertical="center" wrapText="1"/>
    </xf>
    <xf numFmtId="0" fontId="4" fillId="33" borderId="0" xfId="0" applyFont="1" applyFill="1" applyAlignment="1">
      <alignment horizontal="center" vertical="center"/>
    </xf>
    <xf numFmtId="0" fontId="4" fillId="33" borderId="0" xfId="0" applyFont="1" applyFill="1" applyAlignment="1">
      <alignment/>
    </xf>
    <xf numFmtId="0" fontId="4" fillId="33" borderId="0" xfId="0" applyFont="1" applyFill="1" applyAlignment="1">
      <alignment horizontal="center" vertical="center"/>
    </xf>
    <xf numFmtId="164" fontId="4" fillId="33" borderId="0" xfId="0" applyNumberFormat="1" applyFont="1" applyFill="1" applyAlignment="1">
      <alignment horizontal="center" vertical="center"/>
    </xf>
    <xf numFmtId="2" fontId="0" fillId="33" borderId="0" xfId="0" applyNumberFormat="1" applyFill="1" applyAlignment="1">
      <alignment/>
    </xf>
    <xf numFmtId="164" fontId="0" fillId="33" borderId="0" xfId="0" applyNumberFormat="1" applyFill="1" applyAlignment="1">
      <alignment/>
    </xf>
    <xf numFmtId="2" fontId="8" fillId="34" borderId="10" xfId="0" applyNumberFormat="1" applyFont="1" applyFill="1" applyBorder="1" applyAlignment="1">
      <alignment horizontal="center" vertical="center"/>
    </xf>
    <xf numFmtId="0" fontId="8" fillId="12" borderId="10" xfId="0" applyFont="1" applyFill="1" applyBorder="1" applyAlignment="1">
      <alignment horizontal="center" vertical="center" wrapText="1"/>
    </xf>
    <xf numFmtId="0" fontId="9" fillId="12" borderId="10" xfId="0" applyFont="1" applyFill="1" applyBorder="1" applyAlignment="1">
      <alignment horizontal="center" vertical="center" wrapText="1"/>
    </xf>
    <xf numFmtId="2" fontId="9" fillId="12" borderId="10" xfId="0" applyNumberFormat="1" applyFont="1" applyFill="1" applyBorder="1" applyAlignment="1">
      <alignment horizontal="center" vertical="center" wrapText="1"/>
    </xf>
    <xf numFmtId="0" fontId="8" fillId="12" borderId="10" xfId="0" applyFont="1" applyFill="1" applyBorder="1" applyAlignment="1">
      <alignment horizontal="center" vertical="center"/>
    </xf>
    <xf numFmtId="0" fontId="8" fillId="12" borderId="15" xfId="0" applyFont="1" applyFill="1" applyBorder="1" applyAlignment="1">
      <alignment horizontal="center" vertical="center"/>
    </xf>
    <xf numFmtId="0" fontId="9" fillId="12" borderId="11"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9" fillId="12" borderId="15" xfId="0" applyFont="1" applyFill="1" applyBorder="1" applyAlignment="1">
      <alignment horizontal="center" vertical="center" wrapText="1"/>
    </xf>
    <xf numFmtId="0" fontId="8" fillId="12" borderId="15" xfId="0" applyFont="1" applyFill="1" applyBorder="1" applyAlignment="1">
      <alignment horizontal="center"/>
    </xf>
    <xf numFmtId="43" fontId="8" fillId="12" borderId="11" xfId="66" applyFont="1" applyFill="1" applyBorder="1" applyAlignment="1">
      <alignment horizontal="center" vertical="center"/>
    </xf>
    <xf numFmtId="1" fontId="8" fillId="12" borderId="10" xfId="0" applyNumberFormat="1" applyFont="1" applyFill="1" applyBorder="1" applyAlignment="1">
      <alignment horizontal="center" vertical="center"/>
    </xf>
    <xf numFmtId="0" fontId="8" fillId="12" borderId="16" xfId="0" applyFont="1" applyFill="1" applyBorder="1" applyAlignment="1">
      <alignment horizontal="center" vertical="center"/>
    </xf>
    <xf numFmtId="165" fontId="8" fillId="12" borderId="10" xfId="0" applyNumberFormat="1" applyFont="1" applyFill="1" applyBorder="1" applyAlignment="1">
      <alignment horizontal="center" vertical="center"/>
    </xf>
    <xf numFmtId="164" fontId="8" fillId="12" borderId="10" xfId="0" applyNumberFormat="1" applyFont="1" applyFill="1" applyBorder="1" applyAlignment="1">
      <alignment horizontal="center" vertical="center"/>
    </xf>
    <xf numFmtId="0" fontId="8" fillId="12" borderId="11" xfId="0" applyFont="1" applyFill="1" applyBorder="1" applyAlignment="1">
      <alignment horizontal="center" vertical="center" wrapText="1"/>
    </xf>
    <xf numFmtId="165" fontId="8" fillId="34" borderId="10" xfId="0" applyNumberFormat="1" applyFont="1" applyFill="1" applyBorder="1" applyAlignment="1">
      <alignment horizontal="center" vertical="center"/>
    </xf>
    <xf numFmtId="0" fontId="9" fillId="34" borderId="10" xfId="0" applyFont="1" applyFill="1" applyBorder="1" applyAlignment="1">
      <alignment horizontal="center" vertical="center" wrapText="1"/>
    </xf>
    <xf numFmtId="2" fontId="8" fillId="35" borderId="10" xfId="0" applyNumberFormat="1" applyFont="1" applyFill="1" applyBorder="1" applyAlignment="1">
      <alignment horizontal="center" vertical="center"/>
    </xf>
    <xf numFmtId="0" fontId="8" fillId="35" borderId="10" xfId="0" applyFont="1" applyFill="1" applyBorder="1" applyAlignment="1">
      <alignment horizontal="center" vertical="center"/>
    </xf>
    <xf numFmtId="43" fontId="8" fillId="35" borderId="11" xfId="66" applyFont="1" applyFill="1" applyBorder="1" applyAlignment="1">
      <alignment horizontal="center" vertical="center"/>
    </xf>
    <xf numFmtId="0" fontId="25" fillId="0" borderId="10" xfId="0" applyFont="1" applyFill="1" applyBorder="1" applyAlignment="1">
      <alignment horizontal="center" vertical="center" wrapText="1"/>
    </xf>
    <xf numFmtId="0" fontId="26" fillId="0" borderId="15" xfId="0" applyFont="1" applyFill="1" applyBorder="1" applyAlignment="1">
      <alignment horizontal="center" vertical="center"/>
    </xf>
    <xf numFmtId="0" fontId="25" fillId="0" borderId="15" xfId="0" applyFont="1" applyFill="1" applyBorder="1" applyAlignment="1">
      <alignment horizontal="center" vertical="center" wrapText="1"/>
    </xf>
    <xf numFmtId="0" fontId="26" fillId="0" borderId="16"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2" fontId="9" fillId="0" borderId="11" xfId="0" applyNumberFormat="1" applyFont="1" applyFill="1" applyBorder="1" applyAlignment="1">
      <alignment horizontal="center" vertical="center"/>
    </xf>
    <xf numFmtId="2" fontId="9" fillId="0" borderId="10" xfId="66" applyNumberFormat="1" applyFont="1" applyFill="1" applyBorder="1" applyAlignment="1">
      <alignment horizontal="center" vertical="center"/>
    </xf>
    <xf numFmtId="0" fontId="11" fillId="36" borderId="0" xfId="0" applyFont="1" applyFill="1" applyAlignment="1">
      <alignment horizontal="center" vertical="center" wrapText="1"/>
    </xf>
    <xf numFmtId="0" fontId="10" fillId="36" borderId="0" xfId="0" applyFont="1" applyFill="1" applyAlignment="1">
      <alignment/>
    </xf>
    <xf numFmtId="0" fontId="9" fillId="36" borderId="10" xfId="0" applyFont="1" applyFill="1" applyBorder="1" applyAlignment="1">
      <alignment horizontal="center" vertical="center" wrapText="1"/>
    </xf>
    <xf numFmtId="164" fontId="9" fillId="36" borderId="10" xfId="0" applyNumberFormat="1" applyFont="1" applyFill="1" applyBorder="1" applyAlignment="1">
      <alignment horizontal="center" vertical="center"/>
    </xf>
    <xf numFmtId="164" fontId="9" fillId="36" borderId="10" xfId="0" applyNumberFormat="1" applyFont="1" applyFill="1" applyBorder="1" applyAlignment="1">
      <alignment horizontal="center" vertical="center" wrapText="1"/>
    </xf>
    <xf numFmtId="164" fontId="9" fillId="36" borderId="10" xfId="0" applyNumberFormat="1" applyFont="1" applyFill="1" applyBorder="1" applyAlignment="1">
      <alignment horizontal="center"/>
    </xf>
    <xf numFmtId="0" fontId="8" fillId="36" borderId="10" xfId="0" applyFont="1" applyFill="1" applyBorder="1" applyAlignment="1">
      <alignment horizontal="center" vertical="center"/>
    </xf>
    <xf numFmtId="0" fontId="0" fillId="36" borderId="0" xfId="0" applyFill="1" applyAlignment="1">
      <alignment/>
    </xf>
    <xf numFmtId="0" fontId="15" fillId="36" borderId="0" xfId="0" applyFont="1" applyFill="1" applyAlignment="1">
      <alignment/>
    </xf>
    <xf numFmtId="0" fontId="18" fillId="37" borderId="10" xfId="0" applyFont="1" applyFill="1" applyBorder="1" applyAlignment="1">
      <alignment horizontal="center"/>
    </xf>
    <xf numFmtId="0" fontId="26" fillId="37" borderId="10" xfId="0" applyFont="1" applyFill="1" applyBorder="1" applyAlignment="1">
      <alignment horizontal="center" vertical="center" wrapText="1"/>
    </xf>
    <xf numFmtId="0" fontId="25" fillId="37" borderId="15"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18" fillId="37" borderId="0" xfId="0" applyFont="1" applyFill="1" applyBorder="1" applyAlignment="1">
      <alignment/>
    </xf>
    <xf numFmtId="0" fontId="26" fillId="37" borderId="11" xfId="0" applyFont="1" applyFill="1" applyBorder="1" applyAlignment="1">
      <alignment horizontal="center" vertical="center" wrapText="1"/>
    </xf>
    <xf numFmtId="0" fontId="26" fillId="37" borderId="15" xfId="0" applyFont="1" applyFill="1" applyBorder="1" applyAlignment="1">
      <alignment horizontal="center" vertical="center"/>
    </xf>
    <xf numFmtId="0" fontId="25" fillId="37" borderId="10" xfId="0" applyFont="1" applyFill="1" applyBorder="1" applyAlignment="1">
      <alignment horizontal="center" vertical="center" wrapText="1"/>
    </xf>
    <xf numFmtId="0" fontId="0" fillId="37" borderId="0" xfId="0" applyFill="1" applyAlignment="1">
      <alignment/>
    </xf>
    <xf numFmtId="0" fontId="6" fillId="34" borderId="11"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8" xfId="0" applyFont="1" applyFill="1" applyBorder="1" applyAlignment="1">
      <alignment horizontal="center" vertical="center" wrapText="1"/>
    </xf>
    <xf numFmtId="43" fontId="8" fillId="33" borderId="11" xfId="66" applyFont="1" applyFill="1" applyBorder="1" applyAlignment="1">
      <alignment horizontal="center" vertical="center"/>
    </xf>
    <xf numFmtId="43" fontId="8" fillId="12" borderId="11" xfId="66" applyFont="1" applyFill="1" applyBorder="1" applyAlignment="1">
      <alignment horizontal="center" vertical="center"/>
    </xf>
    <xf numFmtId="0" fontId="8" fillId="34" borderId="11" xfId="0" applyFont="1" applyFill="1" applyBorder="1" applyAlignment="1">
      <alignment horizontal="center" vertical="center"/>
    </xf>
    <xf numFmtId="0" fontId="9" fillId="33" borderId="19"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9" fillId="33" borderId="14"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1" fillId="33" borderId="13" xfId="0" applyFont="1" applyFill="1" applyBorder="1" applyAlignment="1">
      <alignment horizontal="center"/>
    </xf>
    <xf numFmtId="0" fontId="8" fillId="33" borderId="14"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11" fillId="0" borderId="13" xfId="0" applyFont="1" applyFill="1" applyBorder="1" applyAlignment="1">
      <alignment horizontal="center"/>
    </xf>
    <xf numFmtId="0" fontId="12" fillId="33" borderId="0" xfId="0" applyFont="1" applyFill="1" applyAlignment="1">
      <alignment horizontal="center" vertical="center" wrapText="1"/>
    </xf>
    <xf numFmtId="0" fontId="14" fillId="33" borderId="0" xfId="0" applyFont="1" applyFill="1" applyAlignment="1">
      <alignment vertical="center" wrapText="1"/>
    </xf>
    <xf numFmtId="43" fontId="8" fillId="33" borderId="14" xfId="66" applyFont="1" applyFill="1" applyBorder="1" applyAlignment="1">
      <alignment horizontal="center" vertical="center"/>
    </xf>
    <xf numFmtId="43" fontId="8" fillId="33" borderId="17" xfId="66" applyFont="1" applyFill="1" applyBorder="1" applyAlignment="1">
      <alignment horizontal="center" vertical="center"/>
    </xf>
    <xf numFmtId="43" fontId="8" fillId="33" borderId="11" xfId="66" applyFont="1" applyFill="1" applyBorder="1" applyAlignment="1">
      <alignment horizontal="center" vertical="center"/>
    </xf>
    <xf numFmtId="0" fontId="8" fillId="12" borderId="14"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12" borderId="11" xfId="0" applyFont="1" applyFill="1" applyBorder="1" applyAlignment="1">
      <alignment horizontal="center" vertical="center" wrapText="1"/>
    </xf>
    <xf numFmtId="43" fontId="8" fillId="12" borderId="14" xfId="66" applyFont="1" applyFill="1" applyBorder="1" applyAlignment="1">
      <alignment horizontal="center" vertical="center"/>
    </xf>
    <xf numFmtId="43" fontId="8" fillId="12" borderId="17" xfId="66" applyFont="1" applyFill="1" applyBorder="1" applyAlignment="1">
      <alignment horizontal="center" vertical="center"/>
    </xf>
    <xf numFmtId="43" fontId="8" fillId="12" borderId="11" xfId="66" applyFont="1" applyFill="1" applyBorder="1" applyAlignment="1">
      <alignment horizontal="center" vertical="center"/>
    </xf>
    <xf numFmtId="0" fontId="9" fillId="12" borderId="14" xfId="0" applyFont="1" applyFill="1" applyBorder="1" applyAlignment="1">
      <alignment horizontal="center" vertical="center" wrapText="1"/>
    </xf>
    <xf numFmtId="0" fontId="9" fillId="12" borderId="17"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3" fillId="33" borderId="0" xfId="0" applyFont="1" applyFill="1" applyBorder="1" applyAlignment="1">
      <alignment horizontal="center" vertical="center" wrapText="1"/>
    </xf>
    <xf numFmtId="2" fontId="7" fillId="33" borderId="12" xfId="0" applyNumberFormat="1" applyFont="1" applyFill="1" applyBorder="1" applyAlignment="1">
      <alignment horizontal="center" vertical="center"/>
    </xf>
    <xf numFmtId="0" fontId="7" fillId="33" borderId="12"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7" xfId="0" applyFont="1" applyFill="1" applyBorder="1" applyAlignment="1">
      <alignment horizontal="center" vertical="center"/>
    </xf>
    <xf numFmtId="0" fontId="8" fillId="34" borderId="11" xfId="0" applyFont="1" applyFill="1" applyBorder="1" applyAlignment="1">
      <alignment horizontal="center" vertical="center"/>
    </xf>
    <xf numFmtId="2" fontId="9" fillId="0" borderId="10" xfId="0" applyNumberFormat="1" applyFont="1" applyFill="1" applyBorder="1" applyAlignment="1">
      <alignment horizontal="center" vertical="center" wrapText="1"/>
    </xf>
    <xf numFmtId="2" fontId="9" fillId="0" borderId="17"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43" fontId="8" fillId="34" borderId="14" xfId="66" applyFont="1" applyFill="1" applyBorder="1" applyAlignment="1">
      <alignment horizontal="center" vertical="center"/>
    </xf>
    <xf numFmtId="43" fontId="8" fillId="34" borderId="17" xfId="66" applyFont="1" applyFill="1" applyBorder="1" applyAlignment="1">
      <alignment horizontal="center" vertical="center"/>
    </xf>
    <xf numFmtId="43" fontId="8" fillId="34" borderId="11" xfId="66"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6" borderId="14"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1" xfId="0" applyFont="1" applyFill="1" applyBorder="1" applyAlignment="1">
      <alignment horizontal="center" vertical="center"/>
    </xf>
    <xf numFmtId="0" fontId="8" fillId="34" borderId="14"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1" xfId="0" applyFont="1" applyFill="1" applyBorder="1" applyAlignment="1">
      <alignment horizontal="center" vertical="center" wrapText="1"/>
    </xf>
    <xf numFmtId="2" fontId="9" fillId="0" borderId="14"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17" fillId="0" borderId="18"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6" fillId="34" borderId="13" xfId="0" applyFont="1" applyFill="1" applyBorder="1" applyAlignment="1">
      <alignment horizontal="center" vertical="center" wrapText="1"/>
    </xf>
    <xf numFmtId="0" fontId="21" fillId="34" borderId="14" xfId="0" applyFont="1" applyFill="1" applyBorder="1" applyAlignment="1">
      <alignment horizontal="center" vertical="center"/>
    </xf>
    <xf numFmtId="0" fontId="21" fillId="34" borderId="17" xfId="0" applyFont="1" applyFill="1" applyBorder="1" applyAlignment="1">
      <alignment horizontal="center" vertical="center"/>
    </xf>
    <xf numFmtId="0" fontId="21" fillId="34" borderId="11" xfId="0" applyFont="1" applyFill="1" applyBorder="1" applyAlignment="1">
      <alignment horizontal="center" vertical="center"/>
    </xf>
    <xf numFmtId="0" fontId="21" fillId="34" borderId="14" xfId="0" applyFont="1" applyFill="1" applyBorder="1" applyAlignment="1">
      <alignment horizontal="center" vertical="center" wrapText="1"/>
    </xf>
    <xf numFmtId="0" fontId="21" fillId="34" borderId="17"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8" fillId="34" borderId="20" xfId="0" applyFont="1" applyFill="1" applyBorder="1" applyAlignment="1">
      <alignment horizontal="center"/>
    </xf>
    <xf numFmtId="0" fontId="18" fillId="34" borderId="21" xfId="0" applyFont="1" applyFill="1" applyBorder="1" applyAlignment="1">
      <alignment horizontal="center"/>
    </xf>
    <xf numFmtId="0" fontId="18" fillId="34" borderId="15" xfId="0" applyFont="1" applyFill="1" applyBorder="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2" xfId="53"/>
    <cellStyle name="Обычный 3" xfId="54"/>
    <cellStyle name="Обычный 4" xfId="55"/>
    <cellStyle name="Обычный 5" xfId="56"/>
    <cellStyle name="Обычный 7" xfId="57"/>
    <cellStyle name="Обычный 8" xfId="58"/>
    <cellStyle name="Обычный 9"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238"/>
  <sheetViews>
    <sheetView tabSelected="1" zoomScaleSheetLayoutView="160" zoomScalePageLayoutView="0" workbookViewId="0" topLeftCell="A1">
      <pane ySplit="5" topLeftCell="A6" activePane="bottomLeft" state="frozen"/>
      <selection pane="topLeft" activeCell="A1" sqref="A1"/>
      <selection pane="bottomLeft" activeCell="U221" sqref="U7:U221"/>
    </sheetView>
  </sheetViews>
  <sheetFormatPr defaultColWidth="9.140625" defaultRowHeight="15"/>
  <cols>
    <col min="1" max="1" width="3.7109375" style="78" customWidth="1"/>
    <col min="2" max="2" width="20.7109375" style="92" customWidth="1"/>
    <col min="3" max="3" width="9.28125" style="78" customWidth="1"/>
    <col min="4" max="4" width="7.421875" style="78" hidden="1" customWidth="1"/>
    <col min="5" max="5" width="7.57421875" style="78" hidden="1" customWidth="1"/>
    <col min="6" max="6" width="9.28125" style="78" customWidth="1"/>
    <col min="7" max="7" width="9.28125" style="78" hidden="1" customWidth="1"/>
    <col min="8" max="9" width="5.8515625" style="78" hidden="1" customWidth="1"/>
    <col min="10" max="11" width="8.7109375" style="117" customWidth="1"/>
    <col min="12" max="13" width="8.7109375" style="78" customWidth="1"/>
    <col min="14" max="14" width="9.28125" style="78" customWidth="1"/>
    <col min="15" max="16" width="8.7109375" style="78" customWidth="1"/>
    <col min="17" max="17" width="9.28125" style="118" customWidth="1"/>
    <col min="18" max="18" width="7.57421875" style="118" customWidth="1"/>
    <col min="19" max="19" width="1.1484375" style="13" customWidth="1"/>
    <col min="20" max="20" width="3.7109375" style="78" customWidth="1"/>
    <col min="21" max="21" width="20.7109375" style="78" customWidth="1"/>
    <col min="22" max="22" width="17.8515625" style="53" customWidth="1"/>
    <col min="23" max="23" width="10.00390625" style="158" customWidth="1"/>
    <col min="24" max="24" width="10.57421875" style="47" hidden="1" customWidth="1"/>
    <col min="25" max="25" width="10.00390625" style="78" customWidth="1"/>
    <col min="26" max="26" width="5.28125" style="13" hidden="1" customWidth="1"/>
    <col min="27" max="27" width="4.8515625" style="13" hidden="1" customWidth="1"/>
    <col min="28" max="28" width="9.140625" style="78" customWidth="1"/>
    <col min="29" max="29" width="10.57421875" style="78" customWidth="1"/>
    <col min="30" max="30" width="9.140625" style="13" customWidth="1"/>
    <col min="31" max="31" width="8.8515625" style="13" customWidth="1"/>
    <col min="32" max="32" width="9.00390625" style="53" customWidth="1"/>
    <col min="33" max="33" width="8.7109375" style="13" customWidth="1"/>
    <col min="34" max="34" width="9.140625" style="13" customWidth="1"/>
    <col min="35" max="35" width="9.140625" style="57" customWidth="1"/>
    <col min="36" max="16384" width="9.140625" style="13" customWidth="1"/>
  </cols>
  <sheetData>
    <row r="1" spans="1:35" s="4" customFormat="1" ht="31.5" customHeight="1">
      <c r="A1" s="194" t="s">
        <v>48</v>
      </c>
      <c r="B1" s="195"/>
      <c r="C1" s="195"/>
      <c r="D1" s="195"/>
      <c r="E1" s="195"/>
      <c r="F1" s="195"/>
      <c r="G1" s="195"/>
      <c r="H1" s="195"/>
      <c r="I1" s="195"/>
      <c r="J1" s="195"/>
      <c r="K1" s="195"/>
      <c r="L1" s="195"/>
      <c r="M1" s="195"/>
      <c r="N1" s="195"/>
      <c r="O1" s="195"/>
      <c r="P1" s="195"/>
      <c r="Q1" s="195"/>
      <c r="R1" s="103"/>
      <c r="S1" s="14"/>
      <c r="T1" s="94"/>
      <c r="U1" s="94"/>
      <c r="V1" s="41"/>
      <c r="W1" s="151"/>
      <c r="X1" s="41"/>
      <c r="Y1" s="75"/>
      <c r="AB1" s="75"/>
      <c r="AC1" s="75"/>
      <c r="AF1" s="50"/>
      <c r="AI1" s="55"/>
    </row>
    <row r="2" spans="1:35" s="4" customFormat="1" ht="8.25" customHeight="1">
      <c r="A2" s="82"/>
      <c r="B2" s="82"/>
      <c r="C2" s="82"/>
      <c r="D2" s="82"/>
      <c r="E2" s="82"/>
      <c r="F2" s="82"/>
      <c r="G2" s="82"/>
      <c r="H2" s="82"/>
      <c r="I2" s="82"/>
      <c r="J2" s="82"/>
      <c r="K2" s="82"/>
      <c r="L2" s="82"/>
      <c r="M2" s="82"/>
      <c r="N2" s="82"/>
      <c r="O2" s="181" t="s">
        <v>45</v>
      </c>
      <c r="P2" s="181"/>
      <c r="Q2" s="104"/>
      <c r="R2" s="105"/>
      <c r="S2" s="10"/>
      <c r="T2" s="75"/>
      <c r="U2" s="75"/>
      <c r="V2" s="50"/>
      <c r="W2" s="152"/>
      <c r="X2" s="42"/>
      <c r="Y2" s="75"/>
      <c r="AB2" s="75"/>
      <c r="AC2" s="75"/>
      <c r="AF2" s="50"/>
      <c r="AH2" s="193" t="s">
        <v>46</v>
      </c>
      <c r="AI2" s="193"/>
    </row>
    <row r="3" spans="1:35" s="4" customFormat="1" ht="11.25" customHeight="1">
      <c r="A3" s="182" t="s">
        <v>49</v>
      </c>
      <c r="B3" s="179" t="s">
        <v>50</v>
      </c>
      <c r="C3" s="186" t="s">
        <v>51</v>
      </c>
      <c r="D3" s="187"/>
      <c r="E3" s="187"/>
      <c r="F3" s="187"/>
      <c r="G3" s="187"/>
      <c r="H3" s="187"/>
      <c r="I3" s="187"/>
      <c r="J3" s="187"/>
      <c r="K3" s="187"/>
      <c r="L3" s="187"/>
      <c r="M3" s="187"/>
      <c r="N3" s="187"/>
      <c r="O3" s="187"/>
      <c r="P3" s="188"/>
      <c r="Q3" s="182" t="s">
        <v>52</v>
      </c>
      <c r="R3" s="182" t="s">
        <v>42</v>
      </c>
      <c r="S3" s="10"/>
      <c r="T3" s="232" t="s">
        <v>49</v>
      </c>
      <c r="U3" s="179" t="s">
        <v>50</v>
      </c>
      <c r="V3" s="223" t="s">
        <v>62</v>
      </c>
      <c r="W3" s="224"/>
      <c r="X3" s="224"/>
      <c r="Y3" s="224"/>
      <c r="Z3" s="224"/>
      <c r="AA3" s="224"/>
      <c r="AB3" s="224"/>
      <c r="AC3" s="224"/>
      <c r="AD3" s="224"/>
      <c r="AE3" s="224"/>
      <c r="AF3" s="224"/>
      <c r="AG3" s="224"/>
      <c r="AH3" s="225"/>
      <c r="AI3" s="235" t="s">
        <v>52</v>
      </c>
    </row>
    <row r="4" spans="1:35" s="4" customFormat="1" ht="97.5" customHeight="1">
      <c r="A4" s="183"/>
      <c r="B4" s="185"/>
      <c r="C4" s="179" t="s">
        <v>53</v>
      </c>
      <c r="D4" s="179" t="s">
        <v>54</v>
      </c>
      <c r="E4" s="179" t="s">
        <v>53</v>
      </c>
      <c r="F4" s="179" t="s">
        <v>54</v>
      </c>
      <c r="G4" s="172"/>
      <c r="H4" s="189" t="s">
        <v>31</v>
      </c>
      <c r="I4" s="190"/>
      <c r="J4" s="186" t="s">
        <v>55</v>
      </c>
      <c r="K4" s="188"/>
      <c r="L4" s="179" t="s">
        <v>56</v>
      </c>
      <c r="M4" s="179" t="s">
        <v>57</v>
      </c>
      <c r="N4" s="179" t="s">
        <v>58</v>
      </c>
      <c r="O4" s="189" t="s">
        <v>59</v>
      </c>
      <c r="P4" s="190"/>
      <c r="Q4" s="183"/>
      <c r="R4" s="183"/>
      <c r="S4" s="10"/>
      <c r="T4" s="233"/>
      <c r="U4" s="185"/>
      <c r="V4" s="228" t="s">
        <v>63</v>
      </c>
      <c r="W4" s="230"/>
      <c r="X4" s="228" t="s">
        <v>64</v>
      </c>
      <c r="Y4" s="179" t="s">
        <v>65</v>
      </c>
      <c r="Z4" s="8"/>
      <c r="AA4" s="8"/>
      <c r="AB4" s="186" t="s">
        <v>66</v>
      </c>
      <c r="AC4" s="188"/>
      <c r="AD4" s="226" t="s">
        <v>56</v>
      </c>
      <c r="AE4" s="226" t="s">
        <v>67</v>
      </c>
      <c r="AF4" s="228" t="s">
        <v>58</v>
      </c>
      <c r="AG4" s="239" t="s">
        <v>68</v>
      </c>
      <c r="AH4" s="240"/>
      <c r="AI4" s="236"/>
    </row>
    <row r="5" spans="1:35" s="4" customFormat="1" ht="15.75" customHeight="1">
      <c r="A5" s="184"/>
      <c r="B5" s="180"/>
      <c r="C5" s="180"/>
      <c r="D5" s="180" t="s">
        <v>60</v>
      </c>
      <c r="E5" s="180"/>
      <c r="F5" s="180" t="s">
        <v>60</v>
      </c>
      <c r="G5" s="176"/>
      <c r="H5" s="191"/>
      <c r="I5" s="192"/>
      <c r="J5" s="171" t="s">
        <v>60</v>
      </c>
      <c r="K5" s="171" t="s">
        <v>61</v>
      </c>
      <c r="L5" s="180"/>
      <c r="M5" s="180"/>
      <c r="N5" s="180"/>
      <c r="O5" s="191"/>
      <c r="P5" s="192"/>
      <c r="Q5" s="184"/>
      <c r="R5" s="184"/>
      <c r="S5" s="10"/>
      <c r="T5" s="234"/>
      <c r="U5" s="180"/>
      <c r="V5" s="229"/>
      <c r="W5" s="231"/>
      <c r="X5" s="229"/>
      <c r="Y5" s="180"/>
      <c r="Z5" s="8"/>
      <c r="AA5" s="8"/>
      <c r="AB5" s="171" t="s">
        <v>60</v>
      </c>
      <c r="AC5" s="171" t="s">
        <v>61</v>
      </c>
      <c r="AD5" s="227"/>
      <c r="AE5" s="227"/>
      <c r="AF5" s="229"/>
      <c r="AG5" s="241"/>
      <c r="AH5" s="242"/>
      <c r="AI5" s="237"/>
    </row>
    <row r="6" spans="1:35" s="4" customFormat="1" ht="11.25">
      <c r="A6" s="99">
        <v>1</v>
      </c>
      <c r="B6" s="99">
        <v>2</v>
      </c>
      <c r="C6" s="99">
        <v>3</v>
      </c>
      <c r="D6" s="99"/>
      <c r="E6" s="99"/>
      <c r="F6" s="99">
        <v>4</v>
      </c>
      <c r="G6" s="99"/>
      <c r="H6" s="99" t="s">
        <v>32</v>
      </c>
      <c r="I6" s="99" t="s">
        <v>33</v>
      </c>
      <c r="J6" s="99">
        <v>5</v>
      </c>
      <c r="K6" s="99">
        <v>6</v>
      </c>
      <c r="L6" s="99">
        <v>7</v>
      </c>
      <c r="M6" s="99">
        <v>8</v>
      </c>
      <c r="N6" s="99">
        <v>9</v>
      </c>
      <c r="O6" s="99">
        <v>10</v>
      </c>
      <c r="P6" s="99">
        <v>11</v>
      </c>
      <c r="Q6" s="37">
        <v>12</v>
      </c>
      <c r="R6" s="37">
        <v>13</v>
      </c>
      <c r="S6" s="10"/>
      <c r="T6" s="99">
        <v>1</v>
      </c>
      <c r="U6" s="99">
        <v>2</v>
      </c>
      <c r="V6" s="43">
        <v>3</v>
      </c>
      <c r="W6" s="153"/>
      <c r="X6" s="43">
        <v>4</v>
      </c>
      <c r="Y6" s="36">
        <v>5</v>
      </c>
      <c r="Z6" s="8"/>
      <c r="AA6" s="8"/>
      <c r="AB6" s="81">
        <v>6</v>
      </c>
      <c r="AC6" s="81">
        <v>7</v>
      </c>
      <c r="AD6" s="8">
        <v>8</v>
      </c>
      <c r="AE6" s="8">
        <v>9</v>
      </c>
      <c r="AF6" s="100">
        <v>10</v>
      </c>
      <c r="AG6" s="8">
        <v>11</v>
      </c>
      <c r="AH6" s="8">
        <v>12</v>
      </c>
      <c r="AI6" s="52">
        <v>13</v>
      </c>
    </row>
    <row r="7" spans="1:35" s="4" customFormat="1" ht="11.25" customHeight="1">
      <c r="A7" s="101">
        <v>1</v>
      </c>
      <c r="B7" s="99" t="s">
        <v>69</v>
      </c>
      <c r="C7" s="99">
        <v>1.6</v>
      </c>
      <c r="D7" s="99">
        <v>1.6</v>
      </c>
      <c r="E7" s="99"/>
      <c r="F7" s="99">
        <f>H7+I7</f>
        <v>0.28</v>
      </c>
      <c r="G7" s="106"/>
      <c r="H7" s="99">
        <v>0.28</v>
      </c>
      <c r="I7" s="99"/>
      <c r="J7" s="99">
        <v>0.883</v>
      </c>
      <c r="K7" s="171" t="s">
        <v>43</v>
      </c>
      <c r="L7" s="99">
        <f>F7</f>
        <v>0.28</v>
      </c>
      <c r="M7" s="99">
        <v>0</v>
      </c>
      <c r="N7" s="99">
        <f>J7</f>
        <v>0.883</v>
      </c>
      <c r="O7" s="99">
        <f aca="true" t="shared" si="0" ref="O7:O12">N7-L7-M7</f>
        <v>0.603</v>
      </c>
      <c r="P7" s="99">
        <f>O7</f>
        <v>0.603</v>
      </c>
      <c r="Q7" s="37" t="s">
        <v>44</v>
      </c>
      <c r="R7" s="37">
        <v>0.99</v>
      </c>
      <c r="S7" s="10"/>
      <c r="T7" s="101">
        <v>1</v>
      </c>
      <c r="U7" s="99" t="s">
        <v>69</v>
      </c>
      <c r="V7" s="102">
        <v>1.6</v>
      </c>
      <c r="W7" s="154">
        <v>0.26900000000000013</v>
      </c>
      <c r="X7" s="44">
        <f>W7/R7</f>
        <v>0.27171717171717186</v>
      </c>
      <c r="Y7" s="76">
        <f>F7+X7</f>
        <v>0.5517171717171718</v>
      </c>
      <c r="Z7" s="7"/>
      <c r="AA7" s="7"/>
      <c r="AB7" s="8">
        <v>0.883</v>
      </c>
      <c r="AC7" s="8" t="s">
        <v>43</v>
      </c>
      <c r="AD7" s="7">
        <f>Y7</f>
        <v>0.5517171717171718</v>
      </c>
      <c r="AE7" s="8">
        <v>0</v>
      </c>
      <c r="AF7" s="100">
        <f>AB7</f>
        <v>0.883</v>
      </c>
      <c r="AG7" s="9">
        <f aca="true" t="shared" si="1" ref="AG7:AG12">AF7-AD7-AE7</f>
        <v>0.3312828282828282</v>
      </c>
      <c r="AH7" s="19">
        <f>AG7</f>
        <v>0.3312828282828282</v>
      </c>
      <c r="AI7" s="52" t="s">
        <v>44</v>
      </c>
    </row>
    <row r="8" spans="1:35" s="4" customFormat="1" ht="11.25" customHeight="1">
      <c r="A8" s="123">
        <v>2</v>
      </c>
      <c r="B8" s="124" t="s">
        <v>70</v>
      </c>
      <c r="C8" s="124">
        <v>6.3</v>
      </c>
      <c r="D8" s="124">
        <v>6.3</v>
      </c>
      <c r="E8" s="124"/>
      <c r="F8" s="124">
        <f>H8+I8</f>
        <v>1.24</v>
      </c>
      <c r="G8" s="125"/>
      <c r="H8" s="124">
        <v>1.24</v>
      </c>
      <c r="I8" s="124"/>
      <c r="J8" s="124">
        <v>0</v>
      </c>
      <c r="K8" s="124" t="s">
        <v>43</v>
      </c>
      <c r="L8" s="124">
        <f>F8</f>
        <v>1.24</v>
      </c>
      <c r="M8" s="124">
        <v>0</v>
      </c>
      <c r="N8" s="124">
        <f>J8</f>
        <v>0</v>
      </c>
      <c r="O8" s="124">
        <f t="shared" si="0"/>
        <v>-1.24</v>
      </c>
      <c r="P8" s="124">
        <f>O8</f>
        <v>-1.24</v>
      </c>
      <c r="Q8" s="126" t="s">
        <v>47</v>
      </c>
      <c r="R8" s="126">
        <v>0.97</v>
      </c>
      <c r="S8" s="10"/>
      <c r="T8" s="101">
        <v>2</v>
      </c>
      <c r="U8" s="99" t="s">
        <v>70</v>
      </c>
      <c r="V8" s="102">
        <v>6.3</v>
      </c>
      <c r="W8" s="155">
        <v>0.003</v>
      </c>
      <c r="X8" s="44">
        <f>W8/R8</f>
        <v>0.0030927835051546395</v>
      </c>
      <c r="Y8" s="76">
        <f>X8+F8</f>
        <v>1.2430927835051546</v>
      </c>
      <c r="Z8" s="7"/>
      <c r="AA8" s="7"/>
      <c r="AB8" s="8">
        <v>0</v>
      </c>
      <c r="AC8" s="8" t="s">
        <v>43</v>
      </c>
      <c r="AD8" s="7">
        <f>Y8</f>
        <v>1.2430927835051546</v>
      </c>
      <c r="AE8" s="8">
        <v>0</v>
      </c>
      <c r="AF8" s="100">
        <f>AB8</f>
        <v>0</v>
      </c>
      <c r="AG8" s="9">
        <f>AF8-AD8-AE8</f>
        <v>-1.2430927835051546</v>
      </c>
      <c r="AH8" s="19">
        <f>AG8</f>
        <v>-1.2430927835051546</v>
      </c>
      <c r="AI8" s="52" t="s">
        <v>47</v>
      </c>
    </row>
    <row r="9" spans="1:35" s="4" customFormat="1" ht="11.25" customHeight="1">
      <c r="A9" s="101">
        <v>3</v>
      </c>
      <c r="B9" s="99" t="s">
        <v>71</v>
      </c>
      <c r="C9" s="99">
        <v>4</v>
      </c>
      <c r="D9" s="99">
        <v>4</v>
      </c>
      <c r="E9" s="99"/>
      <c r="F9" s="99">
        <f>H9+I9</f>
        <v>1.85</v>
      </c>
      <c r="G9" s="106"/>
      <c r="H9" s="99"/>
      <c r="I9" s="99">
        <v>1.85</v>
      </c>
      <c r="J9" s="99">
        <v>2.095</v>
      </c>
      <c r="K9" s="171" t="s">
        <v>43</v>
      </c>
      <c r="L9" s="99">
        <f>F9</f>
        <v>1.85</v>
      </c>
      <c r="M9" s="99">
        <v>0</v>
      </c>
      <c r="N9" s="99">
        <f>J9</f>
        <v>2.095</v>
      </c>
      <c r="O9" s="99">
        <f t="shared" si="0"/>
        <v>0.2450000000000001</v>
      </c>
      <c r="P9" s="99">
        <f>O9</f>
        <v>0.2450000000000001</v>
      </c>
      <c r="Q9" s="37" t="s">
        <v>44</v>
      </c>
      <c r="R9" s="37">
        <v>0.95</v>
      </c>
      <c r="S9" s="10"/>
      <c r="T9" s="101">
        <v>3</v>
      </c>
      <c r="U9" s="99" t="s">
        <v>71</v>
      </c>
      <c r="V9" s="102">
        <v>4</v>
      </c>
      <c r="W9" s="155">
        <v>0.41800000000000026</v>
      </c>
      <c r="X9" s="44">
        <f>W9/R9</f>
        <v>0.4400000000000003</v>
      </c>
      <c r="Y9" s="76">
        <f>X9+F9</f>
        <v>2.2900000000000005</v>
      </c>
      <c r="Z9" s="7"/>
      <c r="AA9" s="7"/>
      <c r="AB9" s="8">
        <v>2.095</v>
      </c>
      <c r="AC9" s="8" t="s">
        <v>43</v>
      </c>
      <c r="AD9" s="8">
        <f>Y9</f>
        <v>2.2900000000000005</v>
      </c>
      <c r="AE9" s="8">
        <v>0</v>
      </c>
      <c r="AF9" s="100">
        <f>AB9</f>
        <v>2.095</v>
      </c>
      <c r="AG9" s="9">
        <f t="shared" si="1"/>
        <v>-0.19500000000000028</v>
      </c>
      <c r="AH9" s="19">
        <f>AG9</f>
        <v>-0.19500000000000028</v>
      </c>
      <c r="AI9" s="52" t="s">
        <v>47</v>
      </c>
    </row>
    <row r="10" spans="1:35" s="4" customFormat="1" ht="11.25" customHeight="1">
      <c r="A10" s="35">
        <v>4</v>
      </c>
      <c r="B10" s="99" t="s">
        <v>72</v>
      </c>
      <c r="C10" s="99">
        <v>2.5</v>
      </c>
      <c r="D10" s="99">
        <v>2.5</v>
      </c>
      <c r="E10" s="99"/>
      <c r="F10" s="99">
        <f>H10+I10</f>
        <v>0.3</v>
      </c>
      <c r="G10" s="106"/>
      <c r="H10" s="99">
        <v>0.3</v>
      </c>
      <c r="I10" s="99"/>
      <c r="J10" s="99">
        <v>1.273</v>
      </c>
      <c r="K10" s="171" t="s">
        <v>43</v>
      </c>
      <c r="L10" s="99">
        <f>F10</f>
        <v>0.3</v>
      </c>
      <c r="M10" s="99">
        <v>0</v>
      </c>
      <c r="N10" s="99">
        <f>J10</f>
        <v>1.273</v>
      </c>
      <c r="O10" s="99">
        <f t="shared" si="0"/>
        <v>0.9729999999999999</v>
      </c>
      <c r="P10" s="99">
        <f>O10</f>
        <v>0.9729999999999999</v>
      </c>
      <c r="Q10" s="37" t="s">
        <v>44</v>
      </c>
      <c r="R10" s="37">
        <v>0.8</v>
      </c>
      <c r="S10" s="10"/>
      <c r="T10" s="35">
        <v>4</v>
      </c>
      <c r="U10" s="99" t="s">
        <v>72</v>
      </c>
      <c r="V10" s="102">
        <v>2.5</v>
      </c>
      <c r="W10" s="155">
        <v>0.027000000000000003</v>
      </c>
      <c r="X10" s="44">
        <f>W10/R10</f>
        <v>0.03375</v>
      </c>
      <c r="Y10" s="76">
        <f>X10+F10</f>
        <v>0.33375</v>
      </c>
      <c r="Z10" s="7"/>
      <c r="AA10" s="7"/>
      <c r="AB10" s="8">
        <v>1.273</v>
      </c>
      <c r="AC10" s="8" t="s">
        <v>43</v>
      </c>
      <c r="AD10" s="8">
        <f>Y10</f>
        <v>0.33375</v>
      </c>
      <c r="AE10" s="8">
        <v>0</v>
      </c>
      <c r="AF10" s="100">
        <f>AB10</f>
        <v>1.273</v>
      </c>
      <c r="AG10" s="9">
        <f t="shared" si="1"/>
        <v>0.9392499999999999</v>
      </c>
      <c r="AH10" s="149">
        <f>AG10</f>
        <v>0.9392499999999999</v>
      </c>
      <c r="AI10" s="52" t="s">
        <v>44</v>
      </c>
    </row>
    <row r="11" spans="1:35" s="4" customFormat="1" ht="11.25" customHeight="1">
      <c r="A11" s="35">
        <v>5</v>
      </c>
      <c r="B11" s="83" t="s">
        <v>73</v>
      </c>
      <c r="C11" s="99">
        <v>1.6</v>
      </c>
      <c r="D11" s="99">
        <v>1.6</v>
      </c>
      <c r="E11" s="99"/>
      <c r="F11" s="99">
        <f>H11+I11</f>
        <v>0.2</v>
      </c>
      <c r="G11" s="106"/>
      <c r="H11" s="99">
        <v>0.2</v>
      </c>
      <c r="I11" s="99"/>
      <c r="J11" s="99">
        <v>1.212</v>
      </c>
      <c r="K11" s="171" t="s">
        <v>43</v>
      </c>
      <c r="L11" s="99">
        <f>F11</f>
        <v>0.2</v>
      </c>
      <c r="M11" s="99">
        <v>0</v>
      </c>
      <c r="N11" s="99">
        <f>J11</f>
        <v>1.212</v>
      </c>
      <c r="O11" s="99">
        <f t="shared" si="0"/>
        <v>1.012</v>
      </c>
      <c r="P11" s="99">
        <f>O11</f>
        <v>1.012</v>
      </c>
      <c r="Q11" s="37" t="s">
        <v>44</v>
      </c>
      <c r="R11" s="37">
        <v>0.91</v>
      </c>
      <c r="S11" s="10"/>
      <c r="T11" s="35">
        <v>5</v>
      </c>
      <c r="U11" s="83" t="s">
        <v>73</v>
      </c>
      <c r="V11" s="102">
        <v>1.6</v>
      </c>
      <c r="W11" s="155">
        <v>0.036000000000000004</v>
      </c>
      <c r="X11" s="44">
        <f>W11/R11</f>
        <v>0.039560439560439566</v>
      </c>
      <c r="Y11" s="76">
        <f>X11+F11</f>
        <v>0.23956043956043957</v>
      </c>
      <c r="Z11" s="7"/>
      <c r="AA11" s="7"/>
      <c r="AB11" s="8">
        <v>1.212</v>
      </c>
      <c r="AC11" s="8" t="s">
        <v>43</v>
      </c>
      <c r="AD11" s="7">
        <f>Y11</f>
        <v>0.23956043956043957</v>
      </c>
      <c r="AE11" s="8">
        <v>0</v>
      </c>
      <c r="AF11" s="100">
        <f>AB11</f>
        <v>1.212</v>
      </c>
      <c r="AG11" s="9">
        <f t="shared" si="1"/>
        <v>0.9724395604395604</v>
      </c>
      <c r="AH11" s="19">
        <f>AG11</f>
        <v>0.9724395604395604</v>
      </c>
      <c r="AI11" s="52" t="s">
        <v>44</v>
      </c>
    </row>
    <row r="12" spans="1:35" s="4" customFormat="1" ht="23.25" customHeight="1">
      <c r="A12" s="182">
        <v>6</v>
      </c>
      <c r="B12" s="84" t="s">
        <v>74</v>
      </c>
      <c r="C12" s="99" t="s">
        <v>4</v>
      </c>
      <c r="D12" s="99">
        <v>10</v>
      </c>
      <c r="E12" s="99">
        <v>10</v>
      </c>
      <c r="F12" s="106">
        <f>F13+F14</f>
        <v>8.3</v>
      </c>
      <c r="G12" s="106"/>
      <c r="H12" s="106"/>
      <c r="I12" s="106"/>
      <c r="J12" s="99"/>
      <c r="K12" s="99"/>
      <c r="L12" s="107">
        <f>F12-J12</f>
        <v>8.3</v>
      </c>
      <c r="M12" s="99">
        <v>0</v>
      </c>
      <c r="N12" s="99">
        <v>10.5</v>
      </c>
      <c r="O12" s="99">
        <f t="shared" si="0"/>
        <v>2.1999999999999993</v>
      </c>
      <c r="P12" s="179">
        <f>MIN(O12:O14)</f>
        <v>2.1999999999999993</v>
      </c>
      <c r="Q12" s="196" t="s">
        <v>44</v>
      </c>
      <c r="R12" s="196">
        <v>0.97</v>
      </c>
      <c r="S12" s="10"/>
      <c r="T12" s="182">
        <v>6</v>
      </c>
      <c r="U12" s="84" t="s">
        <v>74</v>
      </c>
      <c r="V12" s="102" t="s">
        <v>4</v>
      </c>
      <c r="W12" s="155"/>
      <c r="X12" s="44"/>
      <c r="Y12" s="76">
        <f>Y13+Y14</f>
        <v>20.482519947786233</v>
      </c>
      <c r="Z12" s="7"/>
      <c r="AA12" s="7"/>
      <c r="AB12" s="8"/>
      <c r="AC12" s="8"/>
      <c r="AD12" s="7">
        <f>Y12-AB12</f>
        <v>20.482519947786233</v>
      </c>
      <c r="AE12" s="8">
        <v>0</v>
      </c>
      <c r="AF12" s="100">
        <v>10.5</v>
      </c>
      <c r="AG12" s="9">
        <f t="shared" si="1"/>
        <v>-9.982519947786233</v>
      </c>
      <c r="AH12" s="217">
        <f>MIN(AG12:AG14)</f>
        <v>-9.982519947786233</v>
      </c>
      <c r="AI12" s="220" t="s">
        <v>47</v>
      </c>
    </row>
    <row r="13" spans="1:35" s="4" customFormat="1" ht="11.25">
      <c r="A13" s="183"/>
      <c r="B13" s="40" t="s">
        <v>75</v>
      </c>
      <c r="C13" s="99" t="s">
        <v>4</v>
      </c>
      <c r="D13" s="99"/>
      <c r="E13" s="99"/>
      <c r="F13" s="37">
        <f>H13+I13</f>
        <v>7.1000000000000005</v>
      </c>
      <c r="G13" s="106"/>
      <c r="H13" s="37">
        <v>1.82</v>
      </c>
      <c r="I13" s="37">
        <v>5.28</v>
      </c>
      <c r="J13" s="37"/>
      <c r="K13" s="37"/>
      <c r="L13" s="37">
        <f aca="true" t="shared" si="2" ref="L13:L58">F13-J13</f>
        <v>7.1000000000000005</v>
      </c>
      <c r="M13" s="99">
        <v>0</v>
      </c>
      <c r="N13" s="37">
        <v>10.5</v>
      </c>
      <c r="O13" s="99">
        <f>N13-F13</f>
        <v>3.3999999999999995</v>
      </c>
      <c r="P13" s="185"/>
      <c r="Q13" s="197"/>
      <c r="R13" s="197"/>
      <c r="S13" s="10"/>
      <c r="T13" s="183"/>
      <c r="U13" s="40" t="s">
        <v>75</v>
      </c>
      <c r="V13" s="102" t="s">
        <v>4</v>
      </c>
      <c r="W13" s="154"/>
      <c r="X13" s="44"/>
      <c r="Y13" s="38">
        <f>F13+X42+X24/2+X27/2</f>
        <v>15.850561184899636</v>
      </c>
      <c r="Z13" s="5"/>
      <c r="AA13" s="5"/>
      <c r="AB13" s="3"/>
      <c r="AC13" s="3"/>
      <c r="AD13" s="7">
        <f aca="true" t="shared" si="3" ref="AD13:AD68">Y13-AB13</f>
        <v>15.850561184899636</v>
      </c>
      <c r="AE13" s="8">
        <v>0</v>
      </c>
      <c r="AF13" s="52">
        <v>10.5</v>
      </c>
      <c r="AG13" s="9">
        <f>AF13-Y13</f>
        <v>-5.350561184899636</v>
      </c>
      <c r="AH13" s="218"/>
      <c r="AI13" s="221"/>
    </row>
    <row r="14" spans="1:35" s="4" customFormat="1" ht="11.25">
      <c r="A14" s="184"/>
      <c r="B14" s="40" t="s">
        <v>76</v>
      </c>
      <c r="C14" s="99" t="s">
        <v>4</v>
      </c>
      <c r="D14" s="99"/>
      <c r="E14" s="99"/>
      <c r="F14" s="37">
        <f>H14+I14</f>
        <v>1.2</v>
      </c>
      <c r="G14" s="106"/>
      <c r="H14" s="37">
        <v>0.58</v>
      </c>
      <c r="I14" s="37">
        <v>0.62</v>
      </c>
      <c r="J14" s="37"/>
      <c r="K14" s="37"/>
      <c r="L14" s="37">
        <f t="shared" si="2"/>
        <v>1.2</v>
      </c>
      <c r="M14" s="99">
        <v>0</v>
      </c>
      <c r="N14" s="37">
        <v>10.5</v>
      </c>
      <c r="O14" s="99">
        <f>N14-L14-M14</f>
        <v>9.3</v>
      </c>
      <c r="P14" s="180"/>
      <c r="Q14" s="198"/>
      <c r="R14" s="198"/>
      <c r="S14" s="10"/>
      <c r="T14" s="184"/>
      <c r="U14" s="40" t="s">
        <v>76</v>
      </c>
      <c r="V14" s="102" t="s">
        <v>4</v>
      </c>
      <c r="W14" s="155">
        <v>3.329</v>
      </c>
      <c r="X14" s="44">
        <f>W14/R12</f>
        <v>3.431958762886598</v>
      </c>
      <c r="Y14" s="38">
        <f aca="true" t="shared" si="4" ref="Y14:Y36">X14+F14</f>
        <v>4.631958762886598</v>
      </c>
      <c r="Z14" s="5"/>
      <c r="AA14" s="5"/>
      <c r="AB14" s="3"/>
      <c r="AC14" s="3"/>
      <c r="AD14" s="7">
        <f>Y14-AB14</f>
        <v>4.631958762886598</v>
      </c>
      <c r="AE14" s="8">
        <v>0</v>
      </c>
      <c r="AF14" s="52">
        <v>10.5</v>
      </c>
      <c r="AG14" s="9">
        <f>AF14-AD14-AE14</f>
        <v>5.868041237113402</v>
      </c>
      <c r="AH14" s="219"/>
      <c r="AI14" s="222"/>
    </row>
    <row r="15" spans="1:35" s="4" customFormat="1" ht="11.25">
      <c r="A15" s="101">
        <v>7</v>
      </c>
      <c r="B15" s="39" t="s">
        <v>77</v>
      </c>
      <c r="C15" s="99" t="s">
        <v>5</v>
      </c>
      <c r="D15" s="99">
        <v>2.5</v>
      </c>
      <c r="E15" s="99">
        <v>2.5</v>
      </c>
      <c r="F15" s="37">
        <f aca="true" t="shared" si="5" ref="F15:F78">H15+I15</f>
        <v>1.15</v>
      </c>
      <c r="G15" s="106"/>
      <c r="H15" s="37">
        <v>0.86</v>
      </c>
      <c r="I15" s="37">
        <v>0.29</v>
      </c>
      <c r="J15" s="37"/>
      <c r="K15" s="99"/>
      <c r="L15" s="99">
        <f>F15-J15</f>
        <v>1.15</v>
      </c>
      <c r="M15" s="99">
        <v>0</v>
      </c>
      <c r="N15" s="99">
        <v>2.63</v>
      </c>
      <c r="O15" s="99">
        <f>N15-M15-L15</f>
        <v>1.48</v>
      </c>
      <c r="P15" s="108">
        <f aca="true" t="shared" si="6" ref="P15:P36">O15</f>
        <v>1.48</v>
      </c>
      <c r="Q15" s="173" t="s">
        <v>44</v>
      </c>
      <c r="R15" s="109">
        <v>0.97</v>
      </c>
      <c r="S15" s="10"/>
      <c r="T15" s="101">
        <v>7</v>
      </c>
      <c r="U15" s="39" t="s">
        <v>77</v>
      </c>
      <c r="V15" s="102" t="s">
        <v>5</v>
      </c>
      <c r="W15" s="154">
        <v>1.0180000000000002</v>
      </c>
      <c r="X15" s="44">
        <f aca="true" t="shared" si="7" ref="X15:X36">W15/R15</f>
        <v>1.0494845360824745</v>
      </c>
      <c r="Y15" s="76">
        <f t="shared" si="4"/>
        <v>2.1994845360824744</v>
      </c>
      <c r="Z15" s="7"/>
      <c r="AA15" s="7"/>
      <c r="AB15" s="3"/>
      <c r="AC15" s="8"/>
      <c r="AD15" s="7">
        <f>Y15-AB15</f>
        <v>2.1994845360824744</v>
      </c>
      <c r="AE15" s="8">
        <v>0</v>
      </c>
      <c r="AF15" s="100">
        <v>2.63</v>
      </c>
      <c r="AG15" s="12">
        <f>AF15-AE15-AD15</f>
        <v>0.4305154639175255</v>
      </c>
      <c r="AH15" s="150">
        <f aca="true" t="shared" si="8" ref="AH15:AH36">AG15</f>
        <v>0.4305154639175255</v>
      </c>
      <c r="AI15" s="52" t="s">
        <v>44</v>
      </c>
    </row>
    <row r="16" spans="1:35" s="4" customFormat="1" ht="11.25">
      <c r="A16" s="101">
        <v>8</v>
      </c>
      <c r="B16" s="39" t="s">
        <v>78</v>
      </c>
      <c r="C16" s="99" t="s">
        <v>14</v>
      </c>
      <c r="D16" s="99">
        <v>40</v>
      </c>
      <c r="E16" s="99">
        <v>40</v>
      </c>
      <c r="F16" s="37">
        <f t="shared" si="5"/>
        <v>26.79</v>
      </c>
      <c r="G16" s="106"/>
      <c r="H16" s="107">
        <v>12.53</v>
      </c>
      <c r="I16" s="107">
        <v>14.26</v>
      </c>
      <c r="J16" s="37">
        <v>2.252</v>
      </c>
      <c r="K16" s="99">
        <v>120</v>
      </c>
      <c r="L16" s="99">
        <f>F16-J16</f>
        <v>24.538</v>
      </c>
      <c r="M16" s="99">
        <v>0</v>
      </c>
      <c r="N16" s="99">
        <v>42</v>
      </c>
      <c r="O16" s="99">
        <f>N16-M16-L16</f>
        <v>17.462</v>
      </c>
      <c r="P16" s="108">
        <f t="shared" si="6"/>
        <v>17.462</v>
      </c>
      <c r="Q16" s="173" t="s">
        <v>44</v>
      </c>
      <c r="R16" s="109">
        <v>0.97</v>
      </c>
      <c r="S16" s="10"/>
      <c r="T16" s="101">
        <v>8</v>
      </c>
      <c r="U16" s="39" t="s">
        <v>78</v>
      </c>
      <c r="V16" s="102" t="s">
        <v>14</v>
      </c>
      <c r="W16" s="154">
        <v>3.340386999999998</v>
      </c>
      <c r="X16" s="44">
        <f t="shared" si="7"/>
        <v>3.443697938144328</v>
      </c>
      <c r="Y16" s="76">
        <f t="shared" si="4"/>
        <v>30.233697938144328</v>
      </c>
      <c r="Z16" s="7"/>
      <c r="AA16" s="7"/>
      <c r="AB16" s="3">
        <v>2.252</v>
      </c>
      <c r="AC16" s="8">
        <v>120</v>
      </c>
      <c r="AD16" s="7">
        <f>Y16-AB16</f>
        <v>27.98169793814433</v>
      </c>
      <c r="AE16" s="8">
        <v>0</v>
      </c>
      <c r="AF16" s="100">
        <v>42</v>
      </c>
      <c r="AG16" s="12">
        <f>AF16-AE16-AD16</f>
        <v>14.018302061855671</v>
      </c>
      <c r="AH16" s="150">
        <f t="shared" si="8"/>
        <v>14.018302061855671</v>
      </c>
      <c r="AI16" s="52" t="s">
        <v>44</v>
      </c>
    </row>
    <row r="17" spans="1:35" s="4" customFormat="1" ht="11.25">
      <c r="A17" s="101">
        <v>9</v>
      </c>
      <c r="B17" s="39" t="s">
        <v>79</v>
      </c>
      <c r="C17" s="99" t="s">
        <v>17</v>
      </c>
      <c r="D17" s="99">
        <v>4</v>
      </c>
      <c r="E17" s="99">
        <v>4</v>
      </c>
      <c r="F17" s="37">
        <f t="shared" si="5"/>
        <v>1.73</v>
      </c>
      <c r="G17" s="106"/>
      <c r="H17" s="107">
        <v>0.68</v>
      </c>
      <c r="I17" s="107">
        <v>1.05</v>
      </c>
      <c r="J17" s="37">
        <v>0.52</v>
      </c>
      <c r="K17" s="99">
        <v>120</v>
      </c>
      <c r="L17" s="99">
        <f t="shared" si="2"/>
        <v>1.21</v>
      </c>
      <c r="M17" s="99">
        <v>0</v>
      </c>
      <c r="N17" s="37">
        <v>4.2</v>
      </c>
      <c r="O17" s="99">
        <f>N17-M17-L17</f>
        <v>2.99</v>
      </c>
      <c r="P17" s="108">
        <f t="shared" si="6"/>
        <v>2.99</v>
      </c>
      <c r="Q17" s="173" t="s">
        <v>44</v>
      </c>
      <c r="R17" s="109">
        <v>0.97</v>
      </c>
      <c r="S17" s="10"/>
      <c r="T17" s="101">
        <v>9</v>
      </c>
      <c r="U17" s="39" t="s">
        <v>79</v>
      </c>
      <c r="V17" s="102" t="s">
        <v>17</v>
      </c>
      <c r="W17" s="154">
        <v>0.7895</v>
      </c>
      <c r="X17" s="44">
        <f t="shared" si="7"/>
        <v>0.8139175257731959</v>
      </c>
      <c r="Y17" s="76">
        <f t="shared" si="4"/>
        <v>2.543917525773196</v>
      </c>
      <c r="Z17" s="7"/>
      <c r="AA17" s="7"/>
      <c r="AB17" s="3">
        <v>0.52</v>
      </c>
      <c r="AC17" s="8">
        <v>120</v>
      </c>
      <c r="AD17" s="7">
        <f t="shared" si="3"/>
        <v>2.023917525773196</v>
      </c>
      <c r="AE17" s="8">
        <v>0</v>
      </c>
      <c r="AF17" s="52">
        <v>4.2</v>
      </c>
      <c r="AG17" s="12">
        <f>AF17-AE17-AD17</f>
        <v>2.176082474226804</v>
      </c>
      <c r="AH17" s="18">
        <f t="shared" si="8"/>
        <v>2.176082474226804</v>
      </c>
      <c r="AI17" s="52" t="s">
        <v>44</v>
      </c>
    </row>
    <row r="18" spans="1:35" s="4" customFormat="1" ht="11.25">
      <c r="A18" s="101">
        <v>10</v>
      </c>
      <c r="B18" s="39" t="s">
        <v>80</v>
      </c>
      <c r="C18" s="99" t="s">
        <v>17</v>
      </c>
      <c r="D18" s="99">
        <v>4</v>
      </c>
      <c r="E18" s="99">
        <v>4</v>
      </c>
      <c r="F18" s="37">
        <f t="shared" si="5"/>
        <v>3.1399999999999997</v>
      </c>
      <c r="G18" s="106"/>
      <c r="H18" s="37">
        <v>1.7</v>
      </c>
      <c r="I18" s="37">
        <v>1.44</v>
      </c>
      <c r="J18" s="37"/>
      <c r="K18" s="99"/>
      <c r="L18" s="99">
        <f t="shared" si="2"/>
        <v>3.1399999999999997</v>
      </c>
      <c r="M18" s="99">
        <v>0</v>
      </c>
      <c r="N18" s="37">
        <v>4.2</v>
      </c>
      <c r="O18" s="99">
        <f>N18-M18-L18</f>
        <v>1.0600000000000005</v>
      </c>
      <c r="P18" s="108">
        <f t="shared" si="6"/>
        <v>1.0600000000000005</v>
      </c>
      <c r="Q18" s="173" t="s">
        <v>44</v>
      </c>
      <c r="R18" s="109">
        <v>0.96</v>
      </c>
      <c r="S18" s="15"/>
      <c r="T18" s="101">
        <v>10</v>
      </c>
      <c r="U18" s="39" t="s">
        <v>80</v>
      </c>
      <c r="V18" s="102" t="s">
        <v>17</v>
      </c>
      <c r="W18" s="154">
        <v>5.021</v>
      </c>
      <c r="X18" s="44">
        <f t="shared" si="7"/>
        <v>5.230208333333334</v>
      </c>
      <c r="Y18" s="76">
        <f t="shared" si="4"/>
        <v>8.370208333333334</v>
      </c>
      <c r="Z18" s="7"/>
      <c r="AA18" s="7"/>
      <c r="AB18" s="3"/>
      <c r="AC18" s="8"/>
      <c r="AD18" s="8">
        <f t="shared" si="3"/>
        <v>8.370208333333334</v>
      </c>
      <c r="AE18" s="8">
        <v>0</v>
      </c>
      <c r="AF18" s="52">
        <v>4.2</v>
      </c>
      <c r="AG18" s="12">
        <f>AF18-AE18-AD18</f>
        <v>-4.170208333333334</v>
      </c>
      <c r="AH18" s="150">
        <f t="shared" si="8"/>
        <v>-4.170208333333334</v>
      </c>
      <c r="AI18" s="52" t="s">
        <v>47</v>
      </c>
    </row>
    <row r="19" spans="1:35" s="4" customFormat="1" ht="11.25">
      <c r="A19" s="110">
        <v>11</v>
      </c>
      <c r="B19" s="39" t="s">
        <v>81</v>
      </c>
      <c r="C19" s="99" t="s">
        <v>8</v>
      </c>
      <c r="D19" s="99">
        <v>6.3</v>
      </c>
      <c r="E19" s="99">
        <v>6.3</v>
      </c>
      <c r="F19" s="37">
        <f t="shared" si="5"/>
        <v>4.55</v>
      </c>
      <c r="G19" s="106"/>
      <c r="H19" s="37">
        <v>1.55</v>
      </c>
      <c r="I19" s="37">
        <v>3</v>
      </c>
      <c r="J19" s="37"/>
      <c r="K19" s="99"/>
      <c r="L19" s="99">
        <f t="shared" si="2"/>
        <v>4.55</v>
      </c>
      <c r="M19" s="99">
        <v>0</v>
      </c>
      <c r="N19" s="37">
        <v>6.62</v>
      </c>
      <c r="O19" s="99">
        <f aca="true" t="shared" si="9" ref="O19:O36">N19-M19-L19</f>
        <v>2.0700000000000003</v>
      </c>
      <c r="P19" s="108">
        <f t="shared" si="6"/>
        <v>2.0700000000000003</v>
      </c>
      <c r="Q19" s="173" t="s">
        <v>44</v>
      </c>
      <c r="R19" s="109">
        <v>0.92</v>
      </c>
      <c r="S19" s="15"/>
      <c r="T19" s="110">
        <v>11</v>
      </c>
      <c r="U19" s="39" t="s">
        <v>81</v>
      </c>
      <c r="V19" s="102" t="s">
        <v>8</v>
      </c>
      <c r="W19" s="154">
        <v>0.0392</v>
      </c>
      <c r="X19" s="44">
        <f t="shared" si="7"/>
        <v>0.04260869565217391</v>
      </c>
      <c r="Y19" s="76">
        <f t="shared" si="4"/>
        <v>4.5926086956521734</v>
      </c>
      <c r="Z19" s="7"/>
      <c r="AA19" s="7"/>
      <c r="AB19" s="3"/>
      <c r="AC19" s="8"/>
      <c r="AD19" s="7">
        <f t="shared" si="3"/>
        <v>4.5926086956521734</v>
      </c>
      <c r="AE19" s="8">
        <v>0</v>
      </c>
      <c r="AF19" s="52">
        <v>6.62</v>
      </c>
      <c r="AG19" s="12">
        <f aca="true" t="shared" si="10" ref="AG19:AG36">AF19-AE19-AD19</f>
        <v>2.0273913043478267</v>
      </c>
      <c r="AH19" s="18">
        <f t="shared" si="8"/>
        <v>2.0273913043478267</v>
      </c>
      <c r="AI19" s="52" t="s">
        <v>44</v>
      </c>
    </row>
    <row r="20" spans="1:35" s="4" customFormat="1" ht="11.25">
      <c r="A20" s="101">
        <v>12</v>
      </c>
      <c r="B20" s="39" t="s">
        <v>82</v>
      </c>
      <c r="C20" s="99" t="s">
        <v>17</v>
      </c>
      <c r="D20" s="99">
        <v>4</v>
      </c>
      <c r="E20" s="99">
        <v>4</v>
      </c>
      <c r="F20" s="37">
        <f t="shared" si="5"/>
        <v>1.78</v>
      </c>
      <c r="G20" s="106"/>
      <c r="H20" s="107">
        <v>1.27</v>
      </c>
      <c r="I20" s="107">
        <v>0.51</v>
      </c>
      <c r="J20" s="37"/>
      <c r="K20" s="99"/>
      <c r="L20" s="99">
        <f t="shared" si="2"/>
        <v>1.78</v>
      </c>
      <c r="M20" s="99">
        <v>0</v>
      </c>
      <c r="N20" s="37">
        <v>4.2</v>
      </c>
      <c r="O20" s="99">
        <f t="shared" si="9"/>
        <v>2.42</v>
      </c>
      <c r="P20" s="108">
        <f t="shared" si="6"/>
        <v>2.42</v>
      </c>
      <c r="Q20" s="173" t="s">
        <v>44</v>
      </c>
      <c r="R20" s="109">
        <v>0.82</v>
      </c>
      <c r="S20" s="15"/>
      <c r="T20" s="101">
        <v>12</v>
      </c>
      <c r="U20" s="39" t="s">
        <v>82</v>
      </c>
      <c r="V20" s="102" t="s">
        <v>17</v>
      </c>
      <c r="W20" s="154">
        <v>0.08199999999999999</v>
      </c>
      <c r="X20" s="44">
        <f t="shared" si="7"/>
        <v>0.09999999999999999</v>
      </c>
      <c r="Y20" s="76">
        <f t="shared" si="4"/>
        <v>1.8800000000000001</v>
      </c>
      <c r="Z20" s="7"/>
      <c r="AA20" s="7"/>
      <c r="AB20" s="3"/>
      <c r="AC20" s="8"/>
      <c r="AD20" s="7">
        <f t="shared" si="3"/>
        <v>1.8800000000000001</v>
      </c>
      <c r="AE20" s="8">
        <v>0</v>
      </c>
      <c r="AF20" s="52">
        <v>4.2</v>
      </c>
      <c r="AG20" s="12">
        <f t="shared" si="10"/>
        <v>2.3200000000000003</v>
      </c>
      <c r="AH20" s="18">
        <f t="shared" si="8"/>
        <v>2.3200000000000003</v>
      </c>
      <c r="AI20" s="52" t="s">
        <v>44</v>
      </c>
    </row>
    <row r="21" spans="1:35" s="4" customFormat="1" ht="11.25">
      <c r="A21" s="101">
        <v>13</v>
      </c>
      <c r="B21" s="39" t="s">
        <v>83</v>
      </c>
      <c r="C21" s="99" t="s">
        <v>7</v>
      </c>
      <c r="D21" s="99">
        <v>1.6</v>
      </c>
      <c r="E21" s="99">
        <v>1.6</v>
      </c>
      <c r="F21" s="37">
        <f t="shared" si="5"/>
        <v>0.62</v>
      </c>
      <c r="G21" s="106"/>
      <c r="H21" s="37">
        <v>0.52</v>
      </c>
      <c r="I21" s="37">
        <v>0.1</v>
      </c>
      <c r="J21" s="37"/>
      <c r="K21" s="99"/>
      <c r="L21" s="99">
        <f t="shared" si="2"/>
        <v>0.62</v>
      </c>
      <c r="M21" s="99">
        <v>0</v>
      </c>
      <c r="N21" s="99">
        <v>1.68</v>
      </c>
      <c r="O21" s="99">
        <f t="shared" si="9"/>
        <v>1.06</v>
      </c>
      <c r="P21" s="108">
        <f t="shared" si="6"/>
        <v>1.06</v>
      </c>
      <c r="Q21" s="173" t="s">
        <v>44</v>
      </c>
      <c r="R21" s="109">
        <v>0.93</v>
      </c>
      <c r="S21" s="15"/>
      <c r="T21" s="101">
        <v>13</v>
      </c>
      <c r="U21" s="39" t="s">
        <v>83</v>
      </c>
      <c r="V21" s="102" t="s">
        <v>7</v>
      </c>
      <c r="W21" s="154">
        <v>0.06199999999999999</v>
      </c>
      <c r="X21" s="44">
        <f t="shared" si="7"/>
        <v>0.06666666666666665</v>
      </c>
      <c r="Y21" s="76">
        <f t="shared" si="4"/>
        <v>0.6866666666666666</v>
      </c>
      <c r="Z21" s="7"/>
      <c r="AA21" s="7"/>
      <c r="AB21" s="3"/>
      <c r="AC21" s="8"/>
      <c r="AD21" s="8">
        <f t="shared" si="3"/>
        <v>0.6866666666666666</v>
      </c>
      <c r="AE21" s="8">
        <v>0</v>
      </c>
      <c r="AF21" s="100">
        <v>1.68</v>
      </c>
      <c r="AG21" s="12">
        <f t="shared" si="10"/>
        <v>0.9933333333333333</v>
      </c>
      <c r="AH21" s="18">
        <f t="shared" si="8"/>
        <v>0.9933333333333333</v>
      </c>
      <c r="AI21" s="52" t="s">
        <v>44</v>
      </c>
    </row>
    <row r="22" spans="1:35" s="4" customFormat="1" ht="11.25">
      <c r="A22" s="101">
        <v>14</v>
      </c>
      <c r="B22" s="39" t="s">
        <v>84</v>
      </c>
      <c r="C22" s="99" t="s">
        <v>17</v>
      </c>
      <c r="D22" s="99">
        <v>4</v>
      </c>
      <c r="E22" s="99">
        <v>4</v>
      </c>
      <c r="F22" s="37">
        <f t="shared" si="5"/>
        <v>1.23</v>
      </c>
      <c r="G22" s="106"/>
      <c r="H22" s="37">
        <v>0.36</v>
      </c>
      <c r="I22" s="37">
        <v>0.87</v>
      </c>
      <c r="J22" s="37"/>
      <c r="K22" s="99"/>
      <c r="L22" s="99">
        <f t="shared" si="2"/>
        <v>1.23</v>
      </c>
      <c r="M22" s="99">
        <v>0</v>
      </c>
      <c r="N22" s="37">
        <v>4.2</v>
      </c>
      <c r="O22" s="99">
        <f t="shared" si="9"/>
        <v>2.97</v>
      </c>
      <c r="P22" s="108">
        <f t="shared" si="6"/>
        <v>2.97</v>
      </c>
      <c r="Q22" s="173" t="s">
        <v>44</v>
      </c>
      <c r="R22" s="109">
        <v>0.96</v>
      </c>
      <c r="S22" s="15"/>
      <c r="T22" s="101">
        <v>14</v>
      </c>
      <c r="U22" s="39" t="s">
        <v>84</v>
      </c>
      <c r="V22" s="102" t="s">
        <v>17</v>
      </c>
      <c r="W22" s="154">
        <v>0.7004000000000005</v>
      </c>
      <c r="X22" s="44">
        <f t="shared" si="7"/>
        <v>0.7295833333333338</v>
      </c>
      <c r="Y22" s="76">
        <f t="shared" si="4"/>
        <v>1.9595833333333337</v>
      </c>
      <c r="Z22" s="7"/>
      <c r="AA22" s="7"/>
      <c r="AB22" s="3"/>
      <c r="AC22" s="8"/>
      <c r="AD22" s="7">
        <f t="shared" si="3"/>
        <v>1.9595833333333337</v>
      </c>
      <c r="AE22" s="8">
        <v>0</v>
      </c>
      <c r="AF22" s="52">
        <v>4.2</v>
      </c>
      <c r="AG22" s="12">
        <f t="shared" si="10"/>
        <v>2.2404166666666665</v>
      </c>
      <c r="AH22" s="150">
        <f t="shared" si="8"/>
        <v>2.2404166666666665</v>
      </c>
      <c r="AI22" s="52" t="s">
        <v>44</v>
      </c>
    </row>
    <row r="23" spans="1:35" s="4" customFormat="1" ht="11.25">
      <c r="A23" s="123">
        <v>15</v>
      </c>
      <c r="B23" s="127" t="s">
        <v>85</v>
      </c>
      <c r="C23" s="124" t="s">
        <v>25</v>
      </c>
      <c r="D23" s="124">
        <v>4</v>
      </c>
      <c r="E23" s="124">
        <v>2.5</v>
      </c>
      <c r="F23" s="126">
        <f t="shared" si="5"/>
        <v>2.6399999999999997</v>
      </c>
      <c r="G23" s="125"/>
      <c r="H23" s="126">
        <v>1.51</v>
      </c>
      <c r="I23" s="126">
        <v>1.13</v>
      </c>
      <c r="J23" s="126"/>
      <c r="K23" s="124"/>
      <c r="L23" s="124">
        <f t="shared" si="2"/>
        <v>2.6399999999999997</v>
      </c>
      <c r="M23" s="124">
        <v>0</v>
      </c>
      <c r="N23" s="126">
        <v>2.63</v>
      </c>
      <c r="O23" s="124">
        <f t="shared" si="9"/>
        <v>-0.009999999999999787</v>
      </c>
      <c r="P23" s="128">
        <f t="shared" si="6"/>
        <v>-0.009999999999999787</v>
      </c>
      <c r="Q23" s="126" t="s">
        <v>47</v>
      </c>
      <c r="R23" s="126">
        <v>0.88</v>
      </c>
      <c r="S23" s="15"/>
      <c r="T23" s="101">
        <v>15</v>
      </c>
      <c r="U23" s="39" t="s">
        <v>85</v>
      </c>
      <c r="V23" s="102" t="s">
        <v>25</v>
      </c>
      <c r="W23" s="154">
        <v>0</v>
      </c>
      <c r="X23" s="44">
        <f t="shared" si="7"/>
        <v>0</v>
      </c>
      <c r="Y23" s="76">
        <f t="shared" si="4"/>
        <v>2.6399999999999997</v>
      </c>
      <c r="Z23" s="7"/>
      <c r="AA23" s="7"/>
      <c r="AB23" s="3"/>
      <c r="AC23" s="8"/>
      <c r="AD23" s="8">
        <f t="shared" si="3"/>
        <v>2.6399999999999997</v>
      </c>
      <c r="AE23" s="8">
        <v>0</v>
      </c>
      <c r="AF23" s="52">
        <v>2.63</v>
      </c>
      <c r="AG23" s="12">
        <f t="shared" si="10"/>
        <v>-0.009999999999999787</v>
      </c>
      <c r="AH23" s="150">
        <f t="shared" si="8"/>
        <v>-0.009999999999999787</v>
      </c>
      <c r="AI23" s="52" t="s">
        <v>47</v>
      </c>
    </row>
    <row r="24" spans="1:35" s="4" customFormat="1" ht="11.25">
      <c r="A24" s="101">
        <v>16</v>
      </c>
      <c r="B24" s="39" t="s">
        <v>86</v>
      </c>
      <c r="C24" s="99" t="s">
        <v>5</v>
      </c>
      <c r="D24" s="99">
        <v>2.5</v>
      </c>
      <c r="E24" s="99">
        <v>2.5</v>
      </c>
      <c r="F24" s="37">
        <f t="shared" si="5"/>
        <v>1.75</v>
      </c>
      <c r="G24" s="106"/>
      <c r="H24" s="37">
        <v>0.89</v>
      </c>
      <c r="I24" s="37">
        <v>0.86</v>
      </c>
      <c r="J24" s="37">
        <v>0.139</v>
      </c>
      <c r="K24" s="99">
        <v>120</v>
      </c>
      <c r="L24" s="99">
        <f t="shared" si="2"/>
        <v>1.611</v>
      </c>
      <c r="M24" s="99">
        <v>0</v>
      </c>
      <c r="N24" s="37">
        <v>2.63</v>
      </c>
      <c r="O24" s="99">
        <f t="shared" si="9"/>
        <v>1.019</v>
      </c>
      <c r="P24" s="108">
        <f t="shared" si="6"/>
        <v>1.019</v>
      </c>
      <c r="Q24" s="173" t="s">
        <v>44</v>
      </c>
      <c r="R24" s="109">
        <v>0.93</v>
      </c>
      <c r="S24" s="15"/>
      <c r="T24" s="101">
        <v>16</v>
      </c>
      <c r="U24" s="39" t="s">
        <v>86</v>
      </c>
      <c r="V24" s="102" t="s">
        <v>5</v>
      </c>
      <c r="W24" s="154">
        <v>0.2320000000000001</v>
      </c>
      <c r="X24" s="44">
        <f t="shared" si="7"/>
        <v>0.24946236559139795</v>
      </c>
      <c r="Y24" s="76">
        <f t="shared" si="4"/>
        <v>1.999462365591398</v>
      </c>
      <c r="Z24" s="7"/>
      <c r="AA24" s="7"/>
      <c r="AB24" s="3">
        <v>0.139</v>
      </c>
      <c r="AC24" s="8">
        <v>120</v>
      </c>
      <c r="AD24" s="7">
        <f>Y24-AB24</f>
        <v>1.8604623655913979</v>
      </c>
      <c r="AE24" s="8">
        <v>0</v>
      </c>
      <c r="AF24" s="52">
        <v>2.63</v>
      </c>
      <c r="AG24" s="12">
        <f t="shared" si="10"/>
        <v>0.769537634408602</v>
      </c>
      <c r="AH24" s="18">
        <f t="shared" si="8"/>
        <v>0.769537634408602</v>
      </c>
      <c r="AI24" s="52" t="s">
        <v>44</v>
      </c>
    </row>
    <row r="25" spans="1:35" s="4" customFormat="1" ht="11.25">
      <c r="A25" s="101">
        <v>17</v>
      </c>
      <c r="B25" s="39" t="s">
        <v>87</v>
      </c>
      <c r="C25" s="99" t="s">
        <v>5</v>
      </c>
      <c r="D25" s="99">
        <v>2.5</v>
      </c>
      <c r="E25" s="99">
        <v>2.5</v>
      </c>
      <c r="F25" s="37">
        <f t="shared" si="5"/>
        <v>0.64</v>
      </c>
      <c r="G25" s="106"/>
      <c r="H25" s="37">
        <v>0.32</v>
      </c>
      <c r="I25" s="37">
        <v>0.32</v>
      </c>
      <c r="J25" s="37">
        <v>0.277</v>
      </c>
      <c r="K25" s="99">
        <v>120</v>
      </c>
      <c r="L25" s="99">
        <f t="shared" si="2"/>
        <v>0.363</v>
      </c>
      <c r="M25" s="99">
        <v>0</v>
      </c>
      <c r="N25" s="37">
        <v>2.63</v>
      </c>
      <c r="O25" s="99">
        <f t="shared" si="9"/>
        <v>2.267</v>
      </c>
      <c r="P25" s="108">
        <f t="shared" si="6"/>
        <v>2.267</v>
      </c>
      <c r="Q25" s="173" t="s">
        <v>44</v>
      </c>
      <c r="R25" s="109">
        <v>0.93</v>
      </c>
      <c r="S25" s="15"/>
      <c r="T25" s="101">
        <v>17</v>
      </c>
      <c r="U25" s="39" t="s">
        <v>87</v>
      </c>
      <c r="V25" s="102" t="s">
        <v>5</v>
      </c>
      <c r="W25" s="154">
        <v>0.14800000000000002</v>
      </c>
      <c r="X25" s="44">
        <f t="shared" si="7"/>
        <v>0.15913978494623657</v>
      </c>
      <c r="Y25" s="76">
        <f t="shared" si="4"/>
        <v>0.7991397849462366</v>
      </c>
      <c r="Z25" s="7"/>
      <c r="AA25" s="7"/>
      <c r="AB25" s="3">
        <v>0.277</v>
      </c>
      <c r="AC25" s="8">
        <v>120</v>
      </c>
      <c r="AD25" s="8">
        <f t="shared" si="3"/>
        <v>0.5221397849462366</v>
      </c>
      <c r="AE25" s="8">
        <v>0</v>
      </c>
      <c r="AF25" s="52">
        <v>2.63</v>
      </c>
      <c r="AG25" s="12">
        <f t="shared" si="10"/>
        <v>2.1078602150537633</v>
      </c>
      <c r="AH25" s="18">
        <f t="shared" si="8"/>
        <v>2.1078602150537633</v>
      </c>
      <c r="AI25" s="52" t="s">
        <v>44</v>
      </c>
    </row>
    <row r="26" spans="1:35" s="4" customFormat="1" ht="11.25">
      <c r="A26" s="101">
        <v>18</v>
      </c>
      <c r="B26" s="39" t="s">
        <v>88</v>
      </c>
      <c r="C26" s="99" t="s">
        <v>17</v>
      </c>
      <c r="D26" s="99">
        <v>4</v>
      </c>
      <c r="E26" s="99">
        <v>4</v>
      </c>
      <c r="F26" s="37">
        <f t="shared" si="5"/>
        <v>2.18</v>
      </c>
      <c r="G26" s="106"/>
      <c r="H26" s="37">
        <v>1.76</v>
      </c>
      <c r="I26" s="37">
        <v>0.42</v>
      </c>
      <c r="J26" s="37">
        <v>0.294</v>
      </c>
      <c r="K26" s="99">
        <v>120</v>
      </c>
      <c r="L26" s="99">
        <f>F26-J26</f>
        <v>1.8860000000000001</v>
      </c>
      <c r="M26" s="99">
        <v>0</v>
      </c>
      <c r="N26" s="37">
        <v>4.2</v>
      </c>
      <c r="O26" s="99">
        <f t="shared" si="9"/>
        <v>2.314</v>
      </c>
      <c r="P26" s="108">
        <f t="shared" si="6"/>
        <v>2.314</v>
      </c>
      <c r="Q26" s="173" t="s">
        <v>44</v>
      </c>
      <c r="R26" s="109">
        <v>0.96</v>
      </c>
      <c r="S26" s="15"/>
      <c r="T26" s="101">
        <v>18</v>
      </c>
      <c r="U26" s="39" t="s">
        <v>88</v>
      </c>
      <c r="V26" s="102" t="s">
        <v>17</v>
      </c>
      <c r="W26" s="154">
        <v>0.7705000000000004</v>
      </c>
      <c r="X26" s="44">
        <f t="shared" si="7"/>
        <v>0.8026041666666671</v>
      </c>
      <c r="Y26" s="76">
        <f t="shared" si="4"/>
        <v>2.9826041666666674</v>
      </c>
      <c r="Z26" s="7"/>
      <c r="AA26" s="7"/>
      <c r="AB26" s="3">
        <v>0.294</v>
      </c>
      <c r="AC26" s="8">
        <v>120</v>
      </c>
      <c r="AD26" s="8">
        <f t="shared" si="3"/>
        <v>2.6886041666666673</v>
      </c>
      <c r="AE26" s="8">
        <v>0</v>
      </c>
      <c r="AF26" s="52">
        <v>4.2</v>
      </c>
      <c r="AG26" s="12">
        <f t="shared" si="10"/>
        <v>1.5113958333333328</v>
      </c>
      <c r="AH26" s="18">
        <f t="shared" si="8"/>
        <v>1.5113958333333328</v>
      </c>
      <c r="AI26" s="52" t="s">
        <v>44</v>
      </c>
    </row>
    <row r="27" spans="1:35" s="4" customFormat="1" ht="11.25">
      <c r="A27" s="101">
        <v>19</v>
      </c>
      <c r="B27" s="39" t="s">
        <v>89</v>
      </c>
      <c r="C27" s="99" t="s">
        <v>17</v>
      </c>
      <c r="D27" s="99">
        <v>4</v>
      </c>
      <c r="E27" s="99">
        <v>4</v>
      </c>
      <c r="F27" s="37">
        <f t="shared" si="5"/>
        <v>3.41</v>
      </c>
      <c r="G27" s="106"/>
      <c r="H27" s="37">
        <v>1.27</v>
      </c>
      <c r="I27" s="37">
        <v>2.14</v>
      </c>
      <c r="J27" s="37">
        <v>1.316</v>
      </c>
      <c r="K27" s="99">
        <v>120</v>
      </c>
      <c r="L27" s="99">
        <f t="shared" si="2"/>
        <v>2.0940000000000003</v>
      </c>
      <c r="M27" s="99">
        <v>0</v>
      </c>
      <c r="N27" s="37">
        <v>4.2</v>
      </c>
      <c r="O27" s="99">
        <f t="shared" si="9"/>
        <v>2.106</v>
      </c>
      <c r="P27" s="108">
        <f t="shared" si="6"/>
        <v>2.106</v>
      </c>
      <c r="Q27" s="173" t="s">
        <v>44</v>
      </c>
      <c r="R27" s="109">
        <v>0.97</v>
      </c>
      <c r="S27" s="15"/>
      <c r="T27" s="101">
        <v>19</v>
      </c>
      <c r="U27" s="39" t="s">
        <v>89</v>
      </c>
      <c r="V27" s="102" t="s">
        <v>17</v>
      </c>
      <c r="W27" s="154">
        <v>4.357900000000003</v>
      </c>
      <c r="X27" s="44">
        <f t="shared" si="7"/>
        <v>4.492680412371138</v>
      </c>
      <c r="Y27" s="76">
        <f t="shared" si="4"/>
        <v>7.902680412371138</v>
      </c>
      <c r="Z27" s="7"/>
      <c r="AA27" s="7"/>
      <c r="AB27" s="3">
        <v>1.316</v>
      </c>
      <c r="AC27" s="8">
        <v>120</v>
      </c>
      <c r="AD27" s="7">
        <f t="shared" si="3"/>
        <v>6.586680412371138</v>
      </c>
      <c r="AE27" s="8">
        <v>0</v>
      </c>
      <c r="AF27" s="52">
        <v>4.2</v>
      </c>
      <c r="AG27" s="12">
        <f t="shared" si="10"/>
        <v>-2.3866804123711383</v>
      </c>
      <c r="AH27" s="150">
        <f t="shared" si="8"/>
        <v>-2.3866804123711383</v>
      </c>
      <c r="AI27" s="52" t="s">
        <v>47</v>
      </c>
    </row>
    <row r="28" spans="1:35" s="4" customFormat="1" ht="11.25">
      <c r="A28" s="101">
        <v>20</v>
      </c>
      <c r="B28" s="39" t="s">
        <v>90</v>
      </c>
      <c r="C28" s="99" t="s">
        <v>8</v>
      </c>
      <c r="D28" s="99">
        <v>6.3</v>
      </c>
      <c r="E28" s="99">
        <v>6.3</v>
      </c>
      <c r="F28" s="37">
        <f t="shared" si="5"/>
        <v>2.04</v>
      </c>
      <c r="G28" s="106"/>
      <c r="H28" s="37">
        <v>1.74</v>
      </c>
      <c r="I28" s="37">
        <v>0.3</v>
      </c>
      <c r="J28" s="37"/>
      <c r="K28" s="99"/>
      <c r="L28" s="99">
        <f t="shared" si="2"/>
        <v>2.04</v>
      </c>
      <c r="M28" s="99">
        <v>0</v>
      </c>
      <c r="N28" s="37">
        <v>6.62</v>
      </c>
      <c r="O28" s="99">
        <f t="shared" si="9"/>
        <v>4.58</v>
      </c>
      <c r="P28" s="108">
        <f t="shared" si="6"/>
        <v>4.58</v>
      </c>
      <c r="Q28" s="173" t="s">
        <v>44</v>
      </c>
      <c r="R28" s="109">
        <v>0.99</v>
      </c>
      <c r="S28" s="15"/>
      <c r="T28" s="101">
        <v>20</v>
      </c>
      <c r="U28" s="39" t="s">
        <v>90</v>
      </c>
      <c r="V28" s="102" t="s">
        <v>8</v>
      </c>
      <c r="W28" s="154">
        <v>0.011</v>
      </c>
      <c r="X28" s="44">
        <f t="shared" si="7"/>
        <v>0.01111111111111111</v>
      </c>
      <c r="Y28" s="76">
        <f t="shared" si="4"/>
        <v>2.051111111111111</v>
      </c>
      <c r="Z28" s="7"/>
      <c r="AA28" s="7"/>
      <c r="AB28" s="3"/>
      <c r="AC28" s="8"/>
      <c r="AD28" s="8">
        <f t="shared" si="3"/>
        <v>2.051111111111111</v>
      </c>
      <c r="AE28" s="8">
        <v>0</v>
      </c>
      <c r="AF28" s="52">
        <v>6.62</v>
      </c>
      <c r="AG28" s="12">
        <f t="shared" si="10"/>
        <v>4.568888888888889</v>
      </c>
      <c r="AH28" s="18">
        <f t="shared" si="8"/>
        <v>4.568888888888889</v>
      </c>
      <c r="AI28" s="52" t="s">
        <v>44</v>
      </c>
    </row>
    <row r="29" spans="1:35" s="4" customFormat="1" ht="11.25">
      <c r="A29" s="101">
        <v>21</v>
      </c>
      <c r="B29" s="39" t="s">
        <v>91</v>
      </c>
      <c r="C29" s="99" t="s">
        <v>9</v>
      </c>
      <c r="D29" s="99">
        <v>16</v>
      </c>
      <c r="E29" s="99">
        <v>16</v>
      </c>
      <c r="F29" s="37">
        <f t="shared" si="5"/>
        <v>8.56</v>
      </c>
      <c r="G29" s="106"/>
      <c r="H29" s="37">
        <v>5.24</v>
      </c>
      <c r="I29" s="37">
        <v>3.32</v>
      </c>
      <c r="J29" s="37"/>
      <c r="K29" s="99"/>
      <c r="L29" s="99">
        <f t="shared" si="2"/>
        <v>8.56</v>
      </c>
      <c r="M29" s="99">
        <v>0</v>
      </c>
      <c r="N29" s="37">
        <v>16.8</v>
      </c>
      <c r="O29" s="99">
        <f t="shared" si="9"/>
        <v>8.24</v>
      </c>
      <c r="P29" s="108">
        <f t="shared" si="6"/>
        <v>8.24</v>
      </c>
      <c r="Q29" s="173" t="s">
        <v>44</v>
      </c>
      <c r="R29" s="109">
        <v>0.97</v>
      </c>
      <c r="S29" s="15"/>
      <c r="T29" s="101">
        <v>21</v>
      </c>
      <c r="U29" s="39" t="s">
        <v>91</v>
      </c>
      <c r="V29" s="102" t="s">
        <v>9</v>
      </c>
      <c r="W29" s="154">
        <v>1.9458696</v>
      </c>
      <c r="X29" s="44">
        <f t="shared" si="7"/>
        <v>2.0060511340206184</v>
      </c>
      <c r="Y29" s="76">
        <f t="shared" si="4"/>
        <v>10.566051134020618</v>
      </c>
      <c r="Z29" s="7"/>
      <c r="AA29" s="7"/>
      <c r="AB29" s="3"/>
      <c r="AC29" s="8"/>
      <c r="AD29" s="7">
        <f t="shared" si="3"/>
        <v>10.566051134020618</v>
      </c>
      <c r="AE29" s="8">
        <v>0</v>
      </c>
      <c r="AF29" s="52">
        <v>16.8</v>
      </c>
      <c r="AG29" s="12">
        <f t="shared" si="10"/>
        <v>6.233948865979382</v>
      </c>
      <c r="AH29" s="150">
        <f t="shared" si="8"/>
        <v>6.233948865979382</v>
      </c>
      <c r="AI29" s="52" t="s">
        <v>44</v>
      </c>
    </row>
    <row r="30" spans="1:35" s="4" customFormat="1" ht="11.25">
      <c r="A30" s="101">
        <v>22</v>
      </c>
      <c r="B30" s="39" t="s">
        <v>92</v>
      </c>
      <c r="C30" s="99" t="s">
        <v>7</v>
      </c>
      <c r="D30" s="99">
        <v>1.6</v>
      </c>
      <c r="E30" s="99">
        <v>1.6</v>
      </c>
      <c r="F30" s="37">
        <f t="shared" si="5"/>
        <v>1.31</v>
      </c>
      <c r="G30" s="106"/>
      <c r="H30" s="37">
        <v>0.61</v>
      </c>
      <c r="I30" s="37">
        <v>0.7</v>
      </c>
      <c r="J30" s="37">
        <v>0.675</v>
      </c>
      <c r="K30" s="99">
        <v>120</v>
      </c>
      <c r="L30" s="99">
        <f t="shared" si="2"/>
        <v>0.635</v>
      </c>
      <c r="M30" s="99">
        <v>0</v>
      </c>
      <c r="N30" s="99">
        <v>1.68</v>
      </c>
      <c r="O30" s="99">
        <f t="shared" si="9"/>
        <v>1.045</v>
      </c>
      <c r="P30" s="108">
        <f t="shared" si="6"/>
        <v>1.045</v>
      </c>
      <c r="Q30" s="173" t="s">
        <v>44</v>
      </c>
      <c r="R30" s="109">
        <v>0.96</v>
      </c>
      <c r="S30" s="15"/>
      <c r="T30" s="101">
        <v>22</v>
      </c>
      <c r="U30" s="39" t="s">
        <v>92</v>
      </c>
      <c r="V30" s="102" t="s">
        <v>7</v>
      </c>
      <c r="W30" s="154">
        <v>2.018999999999996</v>
      </c>
      <c r="X30" s="44">
        <f t="shared" si="7"/>
        <v>2.103124999999996</v>
      </c>
      <c r="Y30" s="76">
        <f t="shared" si="4"/>
        <v>3.413124999999996</v>
      </c>
      <c r="Z30" s="7"/>
      <c r="AA30" s="7"/>
      <c r="AB30" s="3">
        <v>0.675</v>
      </c>
      <c r="AC30" s="8">
        <v>120</v>
      </c>
      <c r="AD30" s="8">
        <f t="shared" si="3"/>
        <v>2.7381249999999957</v>
      </c>
      <c r="AE30" s="8">
        <v>0</v>
      </c>
      <c r="AF30" s="100">
        <v>1.68</v>
      </c>
      <c r="AG30" s="12">
        <f t="shared" si="10"/>
        <v>-1.0581249999999958</v>
      </c>
      <c r="AH30" s="150">
        <f t="shared" si="8"/>
        <v>-1.0581249999999958</v>
      </c>
      <c r="AI30" s="52" t="s">
        <v>47</v>
      </c>
    </row>
    <row r="31" spans="1:35" s="4" customFormat="1" ht="11.25">
      <c r="A31" s="35">
        <v>23</v>
      </c>
      <c r="B31" s="39" t="s">
        <v>93</v>
      </c>
      <c r="C31" s="99" t="s">
        <v>9</v>
      </c>
      <c r="D31" s="99">
        <v>16</v>
      </c>
      <c r="E31" s="99">
        <v>16</v>
      </c>
      <c r="F31" s="37">
        <f t="shared" si="5"/>
        <v>5.17</v>
      </c>
      <c r="G31" s="106"/>
      <c r="H31" s="37">
        <v>1.63</v>
      </c>
      <c r="I31" s="37">
        <v>3.54</v>
      </c>
      <c r="J31" s="37">
        <v>1.706</v>
      </c>
      <c r="K31" s="99">
        <v>120</v>
      </c>
      <c r="L31" s="99">
        <f t="shared" si="2"/>
        <v>3.464</v>
      </c>
      <c r="M31" s="99">
        <v>0</v>
      </c>
      <c r="N31" s="37">
        <v>16.8</v>
      </c>
      <c r="O31" s="99">
        <f t="shared" si="9"/>
        <v>13.336</v>
      </c>
      <c r="P31" s="108">
        <f t="shared" si="6"/>
        <v>13.336</v>
      </c>
      <c r="Q31" s="173" t="s">
        <v>44</v>
      </c>
      <c r="R31" s="109">
        <v>0.91</v>
      </c>
      <c r="S31" s="15"/>
      <c r="T31" s="35">
        <v>23</v>
      </c>
      <c r="U31" s="39" t="s">
        <v>93</v>
      </c>
      <c r="V31" s="102" t="s">
        <v>9</v>
      </c>
      <c r="W31" s="154">
        <v>0.8214500000000003</v>
      </c>
      <c r="X31" s="44">
        <f t="shared" si="7"/>
        <v>0.902692307692308</v>
      </c>
      <c r="Y31" s="76">
        <f t="shared" si="4"/>
        <v>6.072692307692308</v>
      </c>
      <c r="Z31" s="7"/>
      <c r="AA31" s="7"/>
      <c r="AB31" s="3">
        <v>1.706</v>
      </c>
      <c r="AC31" s="8">
        <v>120</v>
      </c>
      <c r="AD31" s="8">
        <f t="shared" si="3"/>
        <v>4.366692307692308</v>
      </c>
      <c r="AE31" s="8">
        <v>0</v>
      </c>
      <c r="AF31" s="52">
        <v>16.8</v>
      </c>
      <c r="AG31" s="12">
        <f t="shared" si="10"/>
        <v>12.433307692307693</v>
      </c>
      <c r="AH31" s="18">
        <f t="shared" si="8"/>
        <v>12.433307692307693</v>
      </c>
      <c r="AI31" s="52" t="s">
        <v>44</v>
      </c>
    </row>
    <row r="32" spans="1:35" s="4" customFormat="1" ht="11.25">
      <c r="A32" s="35">
        <v>24</v>
      </c>
      <c r="B32" s="39" t="s">
        <v>94</v>
      </c>
      <c r="C32" s="99" t="s">
        <v>8</v>
      </c>
      <c r="D32" s="99">
        <v>6.3</v>
      </c>
      <c r="E32" s="99">
        <v>6.3</v>
      </c>
      <c r="F32" s="37">
        <f t="shared" si="5"/>
        <v>3.8</v>
      </c>
      <c r="G32" s="106"/>
      <c r="H32" s="37">
        <v>2.58</v>
      </c>
      <c r="I32" s="37">
        <v>1.22</v>
      </c>
      <c r="J32" s="37">
        <v>1.083</v>
      </c>
      <c r="K32" s="99">
        <v>120</v>
      </c>
      <c r="L32" s="99">
        <f>F32-J32</f>
        <v>2.7169999999999996</v>
      </c>
      <c r="M32" s="99">
        <v>0</v>
      </c>
      <c r="N32" s="37">
        <v>6.62</v>
      </c>
      <c r="O32" s="99">
        <f t="shared" si="9"/>
        <v>3.9030000000000005</v>
      </c>
      <c r="P32" s="108">
        <f t="shared" si="6"/>
        <v>3.9030000000000005</v>
      </c>
      <c r="Q32" s="173" t="s">
        <v>44</v>
      </c>
      <c r="R32" s="109">
        <v>0.91</v>
      </c>
      <c r="S32" s="15"/>
      <c r="T32" s="35">
        <v>24</v>
      </c>
      <c r="U32" s="39" t="s">
        <v>94</v>
      </c>
      <c r="V32" s="102" t="s">
        <v>8</v>
      </c>
      <c r="W32" s="154">
        <v>1.4354999999999967</v>
      </c>
      <c r="X32" s="44">
        <f t="shared" si="7"/>
        <v>1.5774725274725239</v>
      </c>
      <c r="Y32" s="76">
        <f t="shared" si="4"/>
        <v>5.3774725274725235</v>
      </c>
      <c r="Z32" s="7"/>
      <c r="AA32" s="7"/>
      <c r="AB32" s="3">
        <v>1.083</v>
      </c>
      <c r="AC32" s="8">
        <v>120</v>
      </c>
      <c r="AD32" s="7">
        <f>Y32-AB32</f>
        <v>4.294472527472523</v>
      </c>
      <c r="AE32" s="8">
        <v>0</v>
      </c>
      <c r="AF32" s="52">
        <v>6.62</v>
      </c>
      <c r="AG32" s="12">
        <f t="shared" si="10"/>
        <v>2.325527472527477</v>
      </c>
      <c r="AH32" s="18">
        <f t="shared" si="8"/>
        <v>2.325527472527477</v>
      </c>
      <c r="AI32" s="52" t="s">
        <v>44</v>
      </c>
    </row>
    <row r="33" spans="1:35" s="4" customFormat="1" ht="11.25">
      <c r="A33" s="35">
        <v>25</v>
      </c>
      <c r="B33" s="39" t="s">
        <v>95</v>
      </c>
      <c r="C33" s="99" t="s">
        <v>5</v>
      </c>
      <c r="D33" s="99">
        <v>2.5</v>
      </c>
      <c r="E33" s="99">
        <v>2.5</v>
      </c>
      <c r="F33" s="37">
        <f t="shared" si="5"/>
        <v>0.96</v>
      </c>
      <c r="G33" s="106"/>
      <c r="H33" s="37">
        <v>0.5</v>
      </c>
      <c r="I33" s="37">
        <v>0.46</v>
      </c>
      <c r="J33" s="37"/>
      <c r="K33" s="99"/>
      <c r="L33" s="99">
        <f>F33-J33</f>
        <v>0.96</v>
      </c>
      <c r="M33" s="99">
        <v>0</v>
      </c>
      <c r="N33" s="37">
        <v>2.63</v>
      </c>
      <c r="O33" s="99">
        <f t="shared" si="9"/>
        <v>1.67</v>
      </c>
      <c r="P33" s="108">
        <f t="shared" si="6"/>
        <v>1.67</v>
      </c>
      <c r="Q33" s="173" t="s">
        <v>44</v>
      </c>
      <c r="R33" s="109">
        <v>0.91</v>
      </c>
      <c r="S33" s="15"/>
      <c r="T33" s="35">
        <v>25</v>
      </c>
      <c r="U33" s="39" t="s">
        <v>95</v>
      </c>
      <c r="V33" s="102" t="s">
        <v>5</v>
      </c>
      <c r="W33" s="154">
        <v>0.4415000000000001</v>
      </c>
      <c r="X33" s="44">
        <f t="shared" si="7"/>
        <v>0.4851648351648353</v>
      </c>
      <c r="Y33" s="76">
        <f t="shared" si="4"/>
        <v>1.4451648351648352</v>
      </c>
      <c r="Z33" s="7"/>
      <c r="AA33" s="7"/>
      <c r="AB33" s="3"/>
      <c r="AC33" s="8"/>
      <c r="AD33" s="8">
        <f>Y33-AB33</f>
        <v>1.4451648351648352</v>
      </c>
      <c r="AE33" s="8">
        <v>0</v>
      </c>
      <c r="AF33" s="52">
        <v>2.63</v>
      </c>
      <c r="AG33" s="12">
        <f t="shared" si="10"/>
        <v>1.1848351648351647</v>
      </c>
      <c r="AH33" s="18">
        <f t="shared" si="8"/>
        <v>1.1848351648351647</v>
      </c>
      <c r="AI33" s="52" t="s">
        <v>44</v>
      </c>
    </row>
    <row r="34" spans="1:35" s="4" customFormat="1" ht="11.25">
      <c r="A34" s="129">
        <v>26</v>
      </c>
      <c r="B34" s="127" t="s">
        <v>96</v>
      </c>
      <c r="C34" s="124" t="s">
        <v>4</v>
      </c>
      <c r="D34" s="124">
        <v>10</v>
      </c>
      <c r="E34" s="124">
        <v>10</v>
      </c>
      <c r="F34" s="126">
        <f t="shared" si="5"/>
        <v>11.04</v>
      </c>
      <c r="G34" s="125"/>
      <c r="H34" s="126">
        <v>2.92</v>
      </c>
      <c r="I34" s="126">
        <v>8.12</v>
      </c>
      <c r="J34" s="126"/>
      <c r="K34" s="124"/>
      <c r="L34" s="124">
        <f t="shared" si="2"/>
        <v>11.04</v>
      </c>
      <c r="M34" s="124">
        <v>0</v>
      </c>
      <c r="N34" s="126">
        <v>10.5</v>
      </c>
      <c r="O34" s="124">
        <f t="shared" si="9"/>
        <v>-0.5399999999999991</v>
      </c>
      <c r="P34" s="128">
        <f t="shared" si="6"/>
        <v>-0.5399999999999991</v>
      </c>
      <c r="Q34" s="126" t="s">
        <v>47</v>
      </c>
      <c r="R34" s="126">
        <v>0.97</v>
      </c>
      <c r="S34" s="15"/>
      <c r="T34" s="35">
        <v>26</v>
      </c>
      <c r="U34" s="39" t="s">
        <v>96</v>
      </c>
      <c r="V34" s="102" t="s">
        <v>4</v>
      </c>
      <c r="W34" s="154">
        <v>0.20973</v>
      </c>
      <c r="X34" s="44">
        <f t="shared" si="7"/>
        <v>0.21621649484536082</v>
      </c>
      <c r="Y34" s="76">
        <f t="shared" si="4"/>
        <v>11.25621649484536</v>
      </c>
      <c r="Z34" s="7"/>
      <c r="AA34" s="7"/>
      <c r="AB34" s="3"/>
      <c r="AC34" s="8"/>
      <c r="AD34" s="7">
        <f t="shared" si="3"/>
        <v>11.25621649484536</v>
      </c>
      <c r="AE34" s="8">
        <v>0</v>
      </c>
      <c r="AF34" s="52">
        <v>10.5</v>
      </c>
      <c r="AG34" s="12">
        <f t="shared" si="10"/>
        <v>-0.7562164948453596</v>
      </c>
      <c r="AH34" s="150">
        <f t="shared" si="8"/>
        <v>-0.7562164948453596</v>
      </c>
      <c r="AI34" s="52" t="s">
        <v>47</v>
      </c>
    </row>
    <row r="35" spans="1:35" s="4" customFormat="1" ht="11.25">
      <c r="A35" s="35">
        <v>27</v>
      </c>
      <c r="B35" s="39" t="s">
        <v>97</v>
      </c>
      <c r="C35" s="99" t="s">
        <v>14</v>
      </c>
      <c r="D35" s="99">
        <v>40</v>
      </c>
      <c r="E35" s="99">
        <v>40</v>
      </c>
      <c r="F35" s="37">
        <f t="shared" si="5"/>
        <v>34.349999999999994</v>
      </c>
      <c r="G35" s="106"/>
      <c r="H35" s="107">
        <v>18.11</v>
      </c>
      <c r="I35" s="37">
        <v>16.24</v>
      </c>
      <c r="J35" s="37"/>
      <c r="K35" s="99"/>
      <c r="L35" s="99">
        <f t="shared" si="2"/>
        <v>34.349999999999994</v>
      </c>
      <c r="M35" s="99">
        <v>0</v>
      </c>
      <c r="N35" s="99">
        <v>42</v>
      </c>
      <c r="O35" s="99">
        <f t="shared" si="9"/>
        <v>7.650000000000006</v>
      </c>
      <c r="P35" s="108">
        <f t="shared" si="6"/>
        <v>7.650000000000006</v>
      </c>
      <c r="Q35" s="173" t="s">
        <v>44</v>
      </c>
      <c r="R35" s="109">
        <v>0.95</v>
      </c>
      <c r="S35" s="15"/>
      <c r="T35" s="35">
        <v>27</v>
      </c>
      <c r="U35" s="39" t="s">
        <v>97</v>
      </c>
      <c r="V35" s="102" t="s">
        <v>14</v>
      </c>
      <c r="W35" s="154">
        <v>0</v>
      </c>
      <c r="X35" s="44">
        <f t="shared" si="7"/>
        <v>0</v>
      </c>
      <c r="Y35" s="76">
        <f t="shared" si="4"/>
        <v>34.349999999999994</v>
      </c>
      <c r="Z35" s="7"/>
      <c r="AA35" s="7"/>
      <c r="AB35" s="3"/>
      <c r="AC35" s="8"/>
      <c r="AD35" s="7">
        <f t="shared" si="3"/>
        <v>34.349999999999994</v>
      </c>
      <c r="AE35" s="8">
        <v>0</v>
      </c>
      <c r="AF35" s="100">
        <v>42</v>
      </c>
      <c r="AG35" s="12">
        <f t="shared" si="10"/>
        <v>7.650000000000006</v>
      </c>
      <c r="AH35" s="150">
        <f t="shared" si="8"/>
        <v>7.650000000000006</v>
      </c>
      <c r="AI35" s="52" t="s">
        <v>44</v>
      </c>
    </row>
    <row r="36" spans="1:35" s="4" customFormat="1" ht="11.25">
      <c r="A36" s="35">
        <v>28</v>
      </c>
      <c r="B36" s="39" t="s">
        <v>98</v>
      </c>
      <c r="C36" s="99" t="s">
        <v>7</v>
      </c>
      <c r="D36" s="99">
        <v>1.6</v>
      </c>
      <c r="E36" s="99">
        <v>1.6</v>
      </c>
      <c r="F36" s="37">
        <f t="shared" si="5"/>
        <v>0.33</v>
      </c>
      <c r="G36" s="106"/>
      <c r="H36" s="37">
        <v>0.1</v>
      </c>
      <c r="I36" s="37">
        <v>0.23</v>
      </c>
      <c r="J36" s="37">
        <v>0.07</v>
      </c>
      <c r="K36" s="37">
        <v>120</v>
      </c>
      <c r="L36" s="99">
        <f t="shared" si="2"/>
        <v>0.26</v>
      </c>
      <c r="M36" s="99">
        <v>0</v>
      </c>
      <c r="N36" s="99">
        <v>1.68</v>
      </c>
      <c r="O36" s="99">
        <f t="shared" si="9"/>
        <v>1.42</v>
      </c>
      <c r="P36" s="108">
        <f t="shared" si="6"/>
        <v>1.42</v>
      </c>
      <c r="Q36" s="173" t="s">
        <v>44</v>
      </c>
      <c r="R36" s="109">
        <v>0.98</v>
      </c>
      <c r="S36" s="15"/>
      <c r="T36" s="35">
        <v>28</v>
      </c>
      <c r="U36" s="39" t="s">
        <v>98</v>
      </c>
      <c r="V36" s="102" t="s">
        <v>7</v>
      </c>
      <c r="W36" s="154">
        <v>0.01</v>
      </c>
      <c r="X36" s="44">
        <f t="shared" si="7"/>
        <v>0.010204081632653062</v>
      </c>
      <c r="Y36" s="76">
        <f t="shared" si="4"/>
        <v>0.3402040816326531</v>
      </c>
      <c r="Z36" s="7"/>
      <c r="AA36" s="7"/>
      <c r="AB36" s="3">
        <v>0.07</v>
      </c>
      <c r="AC36" s="3">
        <v>120</v>
      </c>
      <c r="AD36" s="8">
        <f t="shared" si="3"/>
        <v>0.2702040816326531</v>
      </c>
      <c r="AE36" s="8">
        <v>0</v>
      </c>
      <c r="AF36" s="100">
        <v>1.68</v>
      </c>
      <c r="AG36" s="12">
        <f t="shared" si="10"/>
        <v>1.409795918367347</v>
      </c>
      <c r="AH36" s="18">
        <f t="shared" si="8"/>
        <v>1.409795918367347</v>
      </c>
      <c r="AI36" s="52" t="s">
        <v>44</v>
      </c>
    </row>
    <row r="37" spans="1:35" s="4" customFormat="1" ht="22.5">
      <c r="A37" s="182">
        <v>29</v>
      </c>
      <c r="B37" s="84" t="s">
        <v>99</v>
      </c>
      <c r="C37" s="99" t="s">
        <v>41</v>
      </c>
      <c r="D37" s="99">
        <v>15</v>
      </c>
      <c r="E37" s="99">
        <v>16</v>
      </c>
      <c r="F37" s="37">
        <f>F38+F39</f>
        <v>8.83</v>
      </c>
      <c r="G37" s="106"/>
      <c r="H37" s="99"/>
      <c r="I37" s="99"/>
      <c r="J37" s="99">
        <f>SUM(J38:J39)</f>
        <v>0.021</v>
      </c>
      <c r="K37" s="99">
        <v>120</v>
      </c>
      <c r="L37" s="37">
        <f t="shared" si="2"/>
        <v>8.809</v>
      </c>
      <c r="M37" s="99">
        <v>0</v>
      </c>
      <c r="N37" s="99">
        <v>15.75</v>
      </c>
      <c r="O37" s="99">
        <f>N37-L37-M37</f>
        <v>6.941000000000001</v>
      </c>
      <c r="P37" s="179">
        <f>MIN(O37:O39)</f>
        <v>6.941000000000001</v>
      </c>
      <c r="Q37" s="196" t="s">
        <v>44</v>
      </c>
      <c r="R37" s="196">
        <v>0.91</v>
      </c>
      <c r="S37" s="15"/>
      <c r="T37" s="182">
        <v>29</v>
      </c>
      <c r="U37" s="84" t="s">
        <v>99</v>
      </c>
      <c r="V37" s="102" t="s">
        <v>41</v>
      </c>
      <c r="W37" s="155"/>
      <c r="X37" s="44"/>
      <c r="Y37" s="76">
        <f>Y38+Y39</f>
        <v>12.439455220518727</v>
      </c>
      <c r="Z37" s="7"/>
      <c r="AA37" s="7"/>
      <c r="AB37" s="8">
        <f>SUM(AB38:AB39)</f>
        <v>0.021</v>
      </c>
      <c r="AC37" s="8">
        <v>120</v>
      </c>
      <c r="AD37" s="7">
        <f>Y37-AB37</f>
        <v>12.418455220518727</v>
      </c>
      <c r="AE37" s="8">
        <v>0</v>
      </c>
      <c r="AF37" s="100">
        <v>15.75</v>
      </c>
      <c r="AG37" s="9">
        <f>AF37-AD37-AE37</f>
        <v>3.3315447794812734</v>
      </c>
      <c r="AH37" s="238">
        <f>MIN(AG37:AG39)</f>
        <v>3.3315447794812734</v>
      </c>
      <c r="AI37" s="214" t="s">
        <v>44</v>
      </c>
    </row>
    <row r="38" spans="1:35" s="4" customFormat="1" ht="11.25">
      <c r="A38" s="183"/>
      <c r="B38" s="40" t="s">
        <v>75</v>
      </c>
      <c r="C38" s="99" t="s">
        <v>41</v>
      </c>
      <c r="D38" s="99"/>
      <c r="E38" s="99"/>
      <c r="F38" s="37">
        <f t="shared" si="5"/>
        <v>6.13</v>
      </c>
      <c r="G38" s="106"/>
      <c r="H38" s="37">
        <v>4.14</v>
      </c>
      <c r="I38" s="37">
        <v>1.99</v>
      </c>
      <c r="J38" s="37"/>
      <c r="K38" s="37"/>
      <c r="L38" s="37">
        <f t="shared" si="2"/>
        <v>6.13</v>
      </c>
      <c r="M38" s="99">
        <v>0</v>
      </c>
      <c r="N38" s="37">
        <v>15.75</v>
      </c>
      <c r="O38" s="99">
        <f>N38-F38</f>
        <v>9.620000000000001</v>
      </c>
      <c r="P38" s="185"/>
      <c r="Q38" s="197"/>
      <c r="R38" s="197"/>
      <c r="S38" s="15"/>
      <c r="T38" s="183"/>
      <c r="U38" s="40" t="s">
        <v>75</v>
      </c>
      <c r="V38" s="102" t="s">
        <v>41</v>
      </c>
      <c r="W38" s="154"/>
      <c r="X38" s="44"/>
      <c r="Y38" s="38">
        <f>F38+X23+X73+X26/2</f>
        <v>8.460334341397848</v>
      </c>
      <c r="Z38" s="5"/>
      <c r="AA38" s="5"/>
      <c r="AB38" s="3"/>
      <c r="AC38" s="3"/>
      <c r="AD38" s="7">
        <f t="shared" si="3"/>
        <v>8.460334341397848</v>
      </c>
      <c r="AE38" s="8">
        <v>0</v>
      </c>
      <c r="AF38" s="52">
        <v>15.75</v>
      </c>
      <c r="AG38" s="9">
        <f>AF38-Y38</f>
        <v>7.289665658602152</v>
      </c>
      <c r="AH38" s="218"/>
      <c r="AI38" s="215"/>
    </row>
    <row r="39" spans="1:35" s="4" customFormat="1" ht="11.25">
      <c r="A39" s="184"/>
      <c r="B39" s="40" t="s">
        <v>76</v>
      </c>
      <c r="C39" s="99" t="s">
        <v>41</v>
      </c>
      <c r="D39" s="99"/>
      <c r="E39" s="99"/>
      <c r="F39" s="37">
        <f t="shared" si="5"/>
        <v>2.7</v>
      </c>
      <c r="G39" s="106"/>
      <c r="H39" s="37">
        <v>1.94</v>
      </c>
      <c r="I39" s="37">
        <v>0.76</v>
      </c>
      <c r="J39" s="37">
        <v>0.021</v>
      </c>
      <c r="K39" s="37">
        <v>120</v>
      </c>
      <c r="L39" s="37">
        <f t="shared" si="2"/>
        <v>2.6790000000000003</v>
      </c>
      <c r="M39" s="99">
        <v>0</v>
      </c>
      <c r="N39" s="37">
        <v>15.75</v>
      </c>
      <c r="O39" s="99">
        <f>N39-L39-M39</f>
        <v>13.071</v>
      </c>
      <c r="P39" s="180"/>
      <c r="Q39" s="198"/>
      <c r="R39" s="198"/>
      <c r="S39" s="15"/>
      <c r="T39" s="184"/>
      <c r="U39" s="40" t="s">
        <v>76</v>
      </c>
      <c r="V39" s="102" t="s">
        <v>41</v>
      </c>
      <c r="W39" s="155">
        <v>1.164</v>
      </c>
      <c r="X39" s="44">
        <f>W39/R37</f>
        <v>1.279120879120879</v>
      </c>
      <c r="Y39" s="38">
        <f aca="true" t="shared" si="11" ref="Y39:Y44">X39+F39</f>
        <v>3.979120879120879</v>
      </c>
      <c r="Z39" s="5"/>
      <c r="AA39" s="5"/>
      <c r="AB39" s="3">
        <v>0.021</v>
      </c>
      <c r="AC39" s="3">
        <v>120</v>
      </c>
      <c r="AD39" s="8">
        <f t="shared" si="3"/>
        <v>3.9581208791208793</v>
      </c>
      <c r="AE39" s="8">
        <v>0</v>
      </c>
      <c r="AF39" s="52">
        <v>15.75</v>
      </c>
      <c r="AG39" s="9">
        <f>AF39-AD39-AE39</f>
        <v>11.79187912087912</v>
      </c>
      <c r="AH39" s="219"/>
      <c r="AI39" s="216"/>
    </row>
    <row r="40" spans="1:35" s="4" customFormat="1" ht="11.25">
      <c r="A40" s="101">
        <v>30</v>
      </c>
      <c r="B40" s="39" t="s">
        <v>100</v>
      </c>
      <c r="C40" s="99" t="s">
        <v>5</v>
      </c>
      <c r="D40" s="99">
        <v>2.5</v>
      </c>
      <c r="E40" s="99">
        <v>2.5</v>
      </c>
      <c r="F40" s="37">
        <f t="shared" si="5"/>
        <v>2.3499999999999996</v>
      </c>
      <c r="G40" s="106"/>
      <c r="H40" s="37">
        <v>0.47</v>
      </c>
      <c r="I40" s="37">
        <v>1.88</v>
      </c>
      <c r="J40" s="37">
        <v>0.277</v>
      </c>
      <c r="K40" s="99">
        <v>120</v>
      </c>
      <c r="L40" s="99">
        <f t="shared" si="2"/>
        <v>2.0729999999999995</v>
      </c>
      <c r="M40" s="99">
        <v>0</v>
      </c>
      <c r="N40" s="37">
        <v>2.63</v>
      </c>
      <c r="O40" s="99">
        <f>N40-M40-L40</f>
        <v>0.5570000000000004</v>
      </c>
      <c r="P40" s="108">
        <f>O40</f>
        <v>0.5570000000000004</v>
      </c>
      <c r="Q40" s="173" t="s">
        <v>44</v>
      </c>
      <c r="R40" s="109">
        <v>0.96</v>
      </c>
      <c r="S40" s="15"/>
      <c r="T40" s="101">
        <v>30</v>
      </c>
      <c r="U40" s="39" t="s">
        <v>100</v>
      </c>
      <c r="V40" s="102" t="s">
        <v>5</v>
      </c>
      <c r="W40" s="154">
        <v>0.6050000000000002</v>
      </c>
      <c r="X40" s="44">
        <f>W40/R40</f>
        <v>0.6302083333333336</v>
      </c>
      <c r="Y40" s="76">
        <f t="shared" si="11"/>
        <v>2.980208333333333</v>
      </c>
      <c r="Z40" s="7"/>
      <c r="AA40" s="7"/>
      <c r="AB40" s="3">
        <v>0.277</v>
      </c>
      <c r="AC40" s="8">
        <v>120</v>
      </c>
      <c r="AD40" s="8">
        <f t="shared" si="3"/>
        <v>2.703208333333333</v>
      </c>
      <c r="AE40" s="8">
        <v>0</v>
      </c>
      <c r="AF40" s="52">
        <v>2.63</v>
      </c>
      <c r="AG40" s="12">
        <f>AF40-AE40-AD40</f>
        <v>-0.0732083333333331</v>
      </c>
      <c r="AH40" s="150">
        <f>AG40</f>
        <v>-0.0732083333333331</v>
      </c>
      <c r="AI40" s="52" t="s">
        <v>47</v>
      </c>
    </row>
    <row r="41" spans="1:35" s="4" customFormat="1" ht="11.25">
      <c r="A41" s="101">
        <f>A40+1</f>
        <v>31</v>
      </c>
      <c r="B41" s="39" t="s">
        <v>101</v>
      </c>
      <c r="C41" s="99" t="s">
        <v>4</v>
      </c>
      <c r="D41" s="99">
        <v>10</v>
      </c>
      <c r="E41" s="99">
        <v>10</v>
      </c>
      <c r="F41" s="37">
        <f t="shared" si="5"/>
        <v>6.52</v>
      </c>
      <c r="G41" s="106"/>
      <c r="H41" s="37">
        <v>3.43</v>
      </c>
      <c r="I41" s="37">
        <v>3.09</v>
      </c>
      <c r="J41" s="37">
        <v>1.212</v>
      </c>
      <c r="K41" s="99">
        <v>120</v>
      </c>
      <c r="L41" s="99">
        <f t="shared" si="2"/>
        <v>5.308</v>
      </c>
      <c r="M41" s="99">
        <v>0</v>
      </c>
      <c r="N41" s="37">
        <v>10.5</v>
      </c>
      <c r="O41" s="99">
        <f>N41-M41-L41</f>
        <v>5.192</v>
      </c>
      <c r="P41" s="108">
        <f>O41</f>
        <v>5.192</v>
      </c>
      <c r="Q41" s="173" t="s">
        <v>44</v>
      </c>
      <c r="R41" s="109">
        <v>0.91</v>
      </c>
      <c r="S41" s="15"/>
      <c r="T41" s="101">
        <f>T40+1</f>
        <v>31</v>
      </c>
      <c r="U41" s="39" t="s">
        <v>101</v>
      </c>
      <c r="V41" s="102" t="s">
        <v>4</v>
      </c>
      <c r="W41" s="154">
        <v>2.79</v>
      </c>
      <c r="X41" s="44">
        <f>W41/R41</f>
        <v>3.0659340659340657</v>
      </c>
      <c r="Y41" s="76">
        <f t="shared" si="11"/>
        <v>9.585934065934065</v>
      </c>
      <c r="Z41" s="7"/>
      <c r="AA41" s="7"/>
      <c r="AB41" s="3">
        <v>1.212</v>
      </c>
      <c r="AC41" s="8">
        <v>120</v>
      </c>
      <c r="AD41" s="7">
        <f t="shared" si="3"/>
        <v>8.373934065934066</v>
      </c>
      <c r="AE41" s="8">
        <v>0</v>
      </c>
      <c r="AF41" s="52">
        <v>10.5</v>
      </c>
      <c r="AG41" s="12">
        <f>AF41-AE41-AD41</f>
        <v>2.1260659340659345</v>
      </c>
      <c r="AH41" s="18">
        <f>AG41</f>
        <v>2.1260659340659345</v>
      </c>
      <c r="AI41" s="52" t="s">
        <v>44</v>
      </c>
    </row>
    <row r="42" spans="1:35" s="4" customFormat="1" ht="11.25">
      <c r="A42" s="101">
        <f>A41+1</f>
        <v>32</v>
      </c>
      <c r="B42" s="39" t="s">
        <v>102</v>
      </c>
      <c r="C42" s="99" t="s">
        <v>8</v>
      </c>
      <c r="D42" s="99">
        <v>6.3</v>
      </c>
      <c r="E42" s="99">
        <v>6.3</v>
      </c>
      <c r="F42" s="37">
        <f t="shared" si="5"/>
        <v>5.43</v>
      </c>
      <c r="G42" s="106"/>
      <c r="H42" s="37">
        <v>1.52</v>
      </c>
      <c r="I42" s="37">
        <v>3.91</v>
      </c>
      <c r="J42" s="37">
        <v>1.905</v>
      </c>
      <c r="K42" s="37">
        <v>120</v>
      </c>
      <c r="L42" s="99">
        <f t="shared" si="2"/>
        <v>3.5249999999999995</v>
      </c>
      <c r="M42" s="99">
        <v>0</v>
      </c>
      <c r="N42" s="37">
        <v>6.62</v>
      </c>
      <c r="O42" s="99">
        <f>N42-M42-L42</f>
        <v>3.0950000000000006</v>
      </c>
      <c r="P42" s="108">
        <f>O42</f>
        <v>3.0950000000000006</v>
      </c>
      <c r="Q42" s="173" t="s">
        <v>44</v>
      </c>
      <c r="R42" s="109">
        <v>0.98</v>
      </c>
      <c r="S42" s="15"/>
      <c r="T42" s="101">
        <f>T41+1</f>
        <v>32</v>
      </c>
      <c r="U42" s="39" t="s">
        <v>102</v>
      </c>
      <c r="V42" s="102" t="s">
        <v>8</v>
      </c>
      <c r="W42" s="154">
        <v>6.2519</v>
      </c>
      <c r="X42" s="44">
        <f>W42/R42</f>
        <v>6.379489795918367</v>
      </c>
      <c r="Y42" s="76">
        <f t="shared" si="11"/>
        <v>11.809489795918367</v>
      </c>
      <c r="Z42" s="7"/>
      <c r="AA42" s="7"/>
      <c r="AB42" s="3">
        <v>1.905</v>
      </c>
      <c r="AC42" s="3">
        <v>120</v>
      </c>
      <c r="AD42" s="7">
        <f t="shared" si="3"/>
        <v>9.904489795918368</v>
      </c>
      <c r="AE42" s="8">
        <v>0</v>
      </c>
      <c r="AF42" s="52">
        <v>6.62</v>
      </c>
      <c r="AG42" s="12">
        <f>AF42-AE42-AD42</f>
        <v>-3.2844897959183674</v>
      </c>
      <c r="AH42" s="150">
        <f>AG42</f>
        <v>-3.2844897959183674</v>
      </c>
      <c r="AI42" s="52" t="s">
        <v>47</v>
      </c>
    </row>
    <row r="43" spans="1:35" s="4" customFormat="1" ht="11.25">
      <c r="A43" s="101">
        <f>A42+1</f>
        <v>33</v>
      </c>
      <c r="B43" s="39" t="s">
        <v>103</v>
      </c>
      <c r="C43" s="99" t="s">
        <v>9</v>
      </c>
      <c r="D43" s="99">
        <v>16</v>
      </c>
      <c r="E43" s="99">
        <v>16</v>
      </c>
      <c r="F43" s="37">
        <f t="shared" si="5"/>
        <v>9.99</v>
      </c>
      <c r="G43" s="106"/>
      <c r="H43" s="37">
        <v>3.8</v>
      </c>
      <c r="I43" s="37">
        <v>6.19</v>
      </c>
      <c r="J43" s="37"/>
      <c r="K43" s="99"/>
      <c r="L43" s="99">
        <f t="shared" si="2"/>
        <v>9.99</v>
      </c>
      <c r="M43" s="99">
        <v>0</v>
      </c>
      <c r="N43" s="37">
        <v>16.8</v>
      </c>
      <c r="O43" s="99">
        <f>N43-M43-L43</f>
        <v>6.8100000000000005</v>
      </c>
      <c r="P43" s="108">
        <f>O43</f>
        <v>6.8100000000000005</v>
      </c>
      <c r="Q43" s="173" t="s">
        <v>44</v>
      </c>
      <c r="R43" s="109">
        <v>0.96</v>
      </c>
      <c r="S43" s="15"/>
      <c r="T43" s="101">
        <f>T42+1</f>
        <v>33</v>
      </c>
      <c r="U43" s="39" t="s">
        <v>103</v>
      </c>
      <c r="V43" s="102" t="s">
        <v>9</v>
      </c>
      <c r="W43" s="154">
        <v>2.3713699999999958</v>
      </c>
      <c r="X43" s="44">
        <f>W43/R43</f>
        <v>2.470177083333329</v>
      </c>
      <c r="Y43" s="76">
        <f t="shared" si="11"/>
        <v>12.46017708333333</v>
      </c>
      <c r="Z43" s="7"/>
      <c r="AA43" s="7"/>
      <c r="AB43" s="3"/>
      <c r="AC43" s="8"/>
      <c r="AD43" s="8">
        <f t="shared" si="3"/>
        <v>12.46017708333333</v>
      </c>
      <c r="AE43" s="8">
        <v>0</v>
      </c>
      <c r="AF43" s="52">
        <v>16.8</v>
      </c>
      <c r="AG43" s="12">
        <f>AF43-AE43-AD43</f>
        <v>4.339822916666671</v>
      </c>
      <c r="AH43" s="150">
        <f>AG43</f>
        <v>4.339822916666671</v>
      </c>
      <c r="AI43" s="52" t="s">
        <v>44</v>
      </c>
    </row>
    <row r="44" spans="1:35" s="4" customFormat="1" ht="11.25">
      <c r="A44" s="101">
        <f>A43+1</f>
        <v>34</v>
      </c>
      <c r="B44" s="39" t="s">
        <v>104</v>
      </c>
      <c r="C44" s="99" t="s">
        <v>5</v>
      </c>
      <c r="D44" s="99">
        <v>2.5</v>
      </c>
      <c r="E44" s="99">
        <v>2.5</v>
      </c>
      <c r="F44" s="37">
        <f t="shared" si="5"/>
        <v>0.77</v>
      </c>
      <c r="G44" s="106"/>
      <c r="H44" s="37">
        <v>0.37</v>
      </c>
      <c r="I44" s="37">
        <v>0.4</v>
      </c>
      <c r="J44" s="37">
        <v>0.416</v>
      </c>
      <c r="K44" s="37">
        <v>120</v>
      </c>
      <c r="L44" s="99">
        <f>F44-J44</f>
        <v>0.35400000000000004</v>
      </c>
      <c r="M44" s="99">
        <v>0</v>
      </c>
      <c r="N44" s="37">
        <v>2.63</v>
      </c>
      <c r="O44" s="99">
        <f>N44-M44-L44</f>
        <v>2.276</v>
      </c>
      <c r="P44" s="108">
        <f>O44</f>
        <v>2.276</v>
      </c>
      <c r="Q44" s="173" t="s">
        <v>44</v>
      </c>
      <c r="R44" s="109">
        <v>0.94</v>
      </c>
      <c r="S44" s="15"/>
      <c r="T44" s="101">
        <f>T43+1</f>
        <v>34</v>
      </c>
      <c r="U44" s="39" t="s">
        <v>104</v>
      </c>
      <c r="V44" s="102" t="s">
        <v>5</v>
      </c>
      <c r="W44" s="154">
        <v>0.10200000000000002</v>
      </c>
      <c r="X44" s="44">
        <f>W44/R44</f>
        <v>0.10851063829787237</v>
      </c>
      <c r="Y44" s="76">
        <f t="shared" si="11"/>
        <v>0.8785106382978723</v>
      </c>
      <c r="Z44" s="7"/>
      <c r="AA44" s="7"/>
      <c r="AB44" s="3">
        <v>0.416</v>
      </c>
      <c r="AC44" s="3">
        <v>120</v>
      </c>
      <c r="AD44" s="8">
        <f>Y44-AB44</f>
        <v>0.46251063829787237</v>
      </c>
      <c r="AE44" s="8">
        <v>0</v>
      </c>
      <c r="AF44" s="52">
        <v>2.63</v>
      </c>
      <c r="AG44" s="12">
        <f>AF44-AE44-AD44</f>
        <v>2.1674893617021276</v>
      </c>
      <c r="AH44" s="18">
        <f>AG44</f>
        <v>2.1674893617021276</v>
      </c>
      <c r="AI44" s="52" t="s">
        <v>44</v>
      </c>
    </row>
    <row r="45" spans="1:35" s="4" customFormat="1" ht="22.5">
      <c r="A45" s="182">
        <v>35</v>
      </c>
      <c r="B45" s="83" t="s">
        <v>105</v>
      </c>
      <c r="C45" s="99" t="s">
        <v>11</v>
      </c>
      <c r="D45" s="99">
        <v>25</v>
      </c>
      <c r="E45" s="99">
        <v>25</v>
      </c>
      <c r="F45" s="37">
        <f>F46+F47</f>
        <v>16.7</v>
      </c>
      <c r="G45" s="106"/>
      <c r="H45" s="99"/>
      <c r="I45" s="99"/>
      <c r="J45" s="99"/>
      <c r="K45" s="99"/>
      <c r="L45" s="37">
        <f t="shared" si="2"/>
        <v>16.7</v>
      </c>
      <c r="M45" s="99">
        <v>0</v>
      </c>
      <c r="N45" s="99">
        <v>26.25</v>
      </c>
      <c r="O45" s="99">
        <f>N45-L45-M45</f>
        <v>9.55</v>
      </c>
      <c r="P45" s="179">
        <f>MIN(O45:O47)</f>
        <v>9.55</v>
      </c>
      <c r="Q45" s="196" t="s">
        <v>44</v>
      </c>
      <c r="R45" s="196">
        <v>0.95</v>
      </c>
      <c r="S45" s="15"/>
      <c r="T45" s="182">
        <v>35</v>
      </c>
      <c r="U45" s="83" t="s">
        <v>105</v>
      </c>
      <c r="V45" s="102" t="s">
        <v>11</v>
      </c>
      <c r="W45" s="155"/>
      <c r="X45" s="44"/>
      <c r="Y45" s="76">
        <f>Y46+Y47</f>
        <v>24.437930333079073</v>
      </c>
      <c r="Z45" s="7"/>
      <c r="AA45" s="7"/>
      <c r="AB45" s="8"/>
      <c r="AC45" s="8"/>
      <c r="AD45" s="7">
        <f t="shared" si="3"/>
        <v>24.437930333079073</v>
      </c>
      <c r="AE45" s="8">
        <v>0</v>
      </c>
      <c r="AF45" s="100">
        <v>26.25</v>
      </c>
      <c r="AG45" s="9">
        <f>AF45-AD45-AE45</f>
        <v>1.8120696669209266</v>
      </c>
      <c r="AH45" s="238">
        <f>MIN(AG45:AG47)</f>
        <v>1.8120696669209266</v>
      </c>
      <c r="AI45" s="214" t="s">
        <v>44</v>
      </c>
    </row>
    <row r="46" spans="1:35" s="4" customFormat="1" ht="11.25">
      <c r="A46" s="183"/>
      <c r="B46" s="40" t="s">
        <v>75</v>
      </c>
      <c r="C46" s="99" t="s">
        <v>11</v>
      </c>
      <c r="D46" s="99"/>
      <c r="E46" s="99"/>
      <c r="F46" s="37">
        <f t="shared" si="5"/>
        <v>8.79</v>
      </c>
      <c r="G46" s="106"/>
      <c r="H46" s="37">
        <v>5.2</v>
      </c>
      <c r="I46" s="37">
        <v>3.59</v>
      </c>
      <c r="J46" s="37"/>
      <c r="K46" s="37"/>
      <c r="L46" s="37">
        <f t="shared" si="2"/>
        <v>8.79</v>
      </c>
      <c r="M46" s="99">
        <v>0</v>
      </c>
      <c r="N46" s="37">
        <v>26.25</v>
      </c>
      <c r="O46" s="99">
        <f>N46-F46</f>
        <v>17.46</v>
      </c>
      <c r="P46" s="185"/>
      <c r="Q46" s="197"/>
      <c r="R46" s="197"/>
      <c r="S46" s="15"/>
      <c r="T46" s="183"/>
      <c r="U46" s="40" t="s">
        <v>75</v>
      </c>
      <c r="V46" s="102" t="s">
        <v>11</v>
      </c>
      <c r="W46" s="154"/>
      <c r="X46" s="44"/>
      <c r="Y46" s="38">
        <f>F46+X28+X19</f>
        <v>8.843719806763284</v>
      </c>
      <c r="Z46" s="5"/>
      <c r="AA46" s="5"/>
      <c r="AB46" s="3"/>
      <c r="AC46" s="3"/>
      <c r="AD46" s="7">
        <f t="shared" si="3"/>
        <v>8.843719806763284</v>
      </c>
      <c r="AE46" s="8">
        <v>0</v>
      </c>
      <c r="AF46" s="52">
        <v>26.25</v>
      </c>
      <c r="AG46" s="9">
        <f>AF46-Y46</f>
        <v>17.406280193236718</v>
      </c>
      <c r="AH46" s="218"/>
      <c r="AI46" s="215"/>
    </row>
    <row r="47" spans="1:35" s="4" customFormat="1" ht="11.25">
      <c r="A47" s="184"/>
      <c r="B47" s="40" t="s">
        <v>76</v>
      </c>
      <c r="C47" s="99" t="s">
        <v>11</v>
      </c>
      <c r="D47" s="99"/>
      <c r="E47" s="99"/>
      <c r="F47" s="37">
        <f t="shared" si="5"/>
        <v>7.91</v>
      </c>
      <c r="G47" s="106"/>
      <c r="H47" s="37">
        <v>3.72</v>
      </c>
      <c r="I47" s="37">
        <v>4.19</v>
      </c>
      <c r="J47" s="37"/>
      <c r="K47" s="37"/>
      <c r="L47" s="37">
        <f t="shared" si="2"/>
        <v>7.91</v>
      </c>
      <c r="M47" s="99">
        <v>0</v>
      </c>
      <c r="N47" s="37">
        <v>26.25</v>
      </c>
      <c r="O47" s="99">
        <f>N47-L47-M47</f>
        <v>18.34</v>
      </c>
      <c r="P47" s="180"/>
      <c r="Q47" s="198"/>
      <c r="R47" s="198"/>
      <c r="S47" s="15"/>
      <c r="T47" s="184"/>
      <c r="U47" s="40" t="s">
        <v>76</v>
      </c>
      <c r="V47" s="102" t="s">
        <v>11</v>
      </c>
      <c r="W47" s="155">
        <v>7.3</v>
      </c>
      <c r="X47" s="44">
        <f>W47/R45</f>
        <v>7.684210526315789</v>
      </c>
      <c r="Y47" s="38">
        <f>X47+F47</f>
        <v>15.59421052631579</v>
      </c>
      <c r="Z47" s="5"/>
      <c r="AA47" s="5"/>
      <c r="AB47" s="3"/>
      <c r="AC47" s="3"/>
      <c r="AD47" s="8">
        <f t="shared" si="3"/>
        <v>15.59421052631579</v>
      </c>
      <c r="AE47" s="8">
        <v>0</v>
      </c>
      <c r="AF47" s="52">
        <v>26.25</v>
      </c>
      <c r="AG47" s="9">
        <f>AF47-AD47-AE47</f>
        <v>10.65578947368421</v>
      </c>
      <c r="AH47" s="219"/>
      <c r="AI47" s="216"/>
    </row>
    <row r="48" spans="1:35" s="4" customFormat="1" ht="11.25">
      <c r="A48" s="110">
        <v>36</v>
      </c>
      <c r="B48" s="39" t="s">
        <v>106</v>
      </c>
      <c r="C48" s="99" t="s">
        <v>14</v>
      </c>
      <c r="D48" s="99">
        <v>40</v>
      </c>
      <c r="E48" s="99">
        <v>40</v>
      </c>
      <c r="F48" s="37">
        <f>H48+I48</f>
        <v>17.27</v>
      </c>
      <c r="G48" s="106"/>
      <c r="H48" s="37">
        <v>7.44</v>
      </c>
      <c r="I48" s="37">
        <v>9.83</v>
      </c>
      <c r="J48" s="37"/>
      <c r="K48" s="37"/>
      <c r="L48" s="99">
        <f t="shared" si="2"/>
        <v>17.27</v>
      </c>
      <c r="M48" s="99">
        <v>0</v>
      </c>
      <c r="N48" s="99">
        <v>42</v>
      </c>
      <c r="O48" s="99">
        <f>N48-M48-L48</f>
        <v>24.73</v>
      </c>
      <c r="P48" s="108">
        <f>O48</f>
        <v>24.73</v>
      </c>
      <c r="Q48" s="173" t="s">
        <v>44</v>
      </c>
      <c r="R48" s="109">
        <v>0.83</v>
      </c>
      <c r="S48" s="15"/>
      <c r="T48" s="110">
        <v>36</v>
      </c>
      <c r="U48" s="39" t="s">
        <v>106</v>
      </c>
      <c r="V48" s="102" t="s">
        <v>14</v>
      </c>
      <c r="W48" s="154">
        <v>0.15810000000000002</v>
      </c>
      <c r="X48" s="44">
        <f>W48/R48</f>
        <v>0.1904819277108434</v>
      </c>
      <c r="Y48" s="76">
        <f>X48+F48</f>
        <v>17.460481927710845</v>
      </c>
      <c r="Z48" s="7"/>
      <c r="AA48" s="7"/>
      <c r="AB48" s="3"/>
      <c r="AC48" s="3"/>
      <c r="AD48" s="7">
        <f t="shared" si="3"/>
        <v>17.460481927710845</v>
      </c>
      <c r="AE48" s="8">
        <v>0</v>
      </c>
      <c r="AF48" s="100">
        <v>42</v>
      </c>
      <c r="AG48" s="12">
        <f>AF48-AE48-AD48</f>
        <v>24.539518072289155</v>
      </c>
      <c r="AH48" s="18">
        <f>AG48</f>
        <v>24.539518072289155</v>
      </c>
      <c r="AI48" s="52" t="s">
        <v>44</v>
      </c>
    </row>
    <row r="49" spans="1:35" s="4" customFormat="1" ht="11.25" customHeight="1">
      <c r="A49" s="199">
        <v>37</v>
      </c>
      <c r="B49" s="130" t="s">
        <v>107</v>
      </c>
      <c r="C49" s="124" t="s">
        <v>24</v>
      </c>
      <c r="D49" s="124">
        <v>20</v>
      </c>
      <c r="E49" s="124">
        <v>25</v>
      </c>
      <c r="F49" s="126">
        <f>F50+F51</f>
        <v>25.52</v>
      </c>
      <c r="G49" s="125"/>
      <c r="H49" s="124"/>
      <c r="I49" s="124"/>
      <c r="J49" s="124"/>
      <c r="K49" s="124"/>
      <c r="L49" s="126">
        <f t="shared" si="2"/>
        <v>25.52</v>
      </c>
      <c r="M49" s="124">
        <v>0</v>
      </c>
      <c r="N49" s="124">
        <v>21</v>
      </c>
      <c r="O49" s="124">
        <f>N49-L49-M49</f>
        <v>-4.52</v>
      </c>
      <c r="P49" s="205">
        <f>MIN(O49:O51)</f>
        <v>-4.52</v>
      </c>
      <c r="Q49" s="202" t="s">
        <v>47</v>
      </c>
      <c r="R49" s="202">
        <v>0.92</v>
      </c>
      <c r="S49" s="15"/>
      <c r="T49" s="182">
        <v>37</v>
      </c>
      <c r="U49" s="83" t="s">
        <v>107</v>
      </c>
      <c r="V49" s="102" t="s">
        <v>24</v>
      </c>
      <c r="W49" s="155"/>
      <c r="X49" s="44"/>
      <c r="Y49" s="76">
        <f>Y50+Y51</f>
        <v>25.939780344202898</v>
      </c>
      <c r="Z49" s="7"/>
      <c r="AA49" s="7"/>
      <c r="AB49" s="8"/>
      <c r="AC49" s="8"/>
      <c r="AD49" s="7">
        <f t="shared" si="3"/>
        <v>25.939780344202898</v>
      </c>
      <c r="AE49" s="8">
        <v>0</v>
      </c>
      <c r="AF49" s="100">
        <v>21</v>
      </c>
      <c r="AG49" s="9">
        <f>AF49-AD49-AE49</f>
        <v>-4.939780344202898</v>
      </c>
      <c r="AH49" s="217">
        <f>MIN(AG49:AG51)</f>
        <v>-4.939780344202898</v>
      </c>
      <c r="AI49" s="220" t="s">
        <v>47</v>
      </c>
    </row>
    <row r="50" spans="1:35" s="4" customFormat="1" ht="11.25">
      <c r="A50" s="200"/>
      <c r="B50" s="131" t="s">
        <v>75</v>
      </c>
      <c r="C50" s="124" t="s">
        <v>24</v>
      </c>
      <c r="D50" s="124"/>
      <c r="E50" s="124"/>
      <c r="F50" s="126">
        <f t="shared" si="5"/>
        <v>8.98</v>
      </c>
      <c r="G50" s="125"/>
      <c r="H50" s="126">
        <v>0</v>
      </c>
      <c r="I50" s="126">
        <v>8.98</v>
      </c>
      <c r="J50" s="126"/>
      <c r="K50" s="126"/>
      <c r="L50" s="126">
        <f t="shared" si="2"/>
        <v>8.98</v>
      </c>
      <c r="M50" s="124">
        <v>0</v>
      </c>
      <c r="N50" s="126">
        <v>21</v>
      </c>
      <c r="O50" s="124">
        <f>N50-F50</f>
        <v>12.02</v>
      </c>
      <c r="P50" s="206"/>
      <c r="Q50" s="203"/>
      <c r="R50" s="203"/>
      <c r="S50" s="15"/>
      <c r="T50" s="183"/>
      <c r="U50" s="40" t="s">
        <v>75</v>
      </c>
      <c r="V50" s="102" t="s">
        <v>24</v>
      </c>
      <c r="W50" s="154"/>
      <c r="X50" s="44"/>
      <c r="Y50" s="38">
        <f>F50+X26/2</f>
        <v>9.381302083333335</v>
      </c>
      <c r="Z50" s="5"/>
      <c r="AA50" s="5"/>
      <c r="AB50" s="3"/>
      <c r="AC50" s="3"/>
      <c r="AD50" s="7">
        <f t="shared" si="3"/>
        <v>9.381302083333335</v>
      </c>
      <c r="AE50" s="8">
        <v>0</v>
      </c>
      <c r="AF50" s="52">
        <v>21</v>
      </c>
      <c r="AG50" s="9">
        <f>AF50-Y50</f>
        <v>11.618697916666665</v>
      </c>
      <c r="AH50" s="218"/>
      <c r="AI50" s="221"/>
    </row>
    <row r="51" spans="1:35" s="4" customFormat="1" ht="11.25">
      <c r="A51" s="201"/>
      <c r="B51" s="131" t="s">
        <v>108</v>
      </c>
      <c r="C51" s="124" t="s">
        <v>24</v>
      </c>
      <c r="D51" s="124"/>
      <c r="E51" s="124"/>
      <c r="F51" s="126">
        <f>H51+I51</f>
        <v>16.54</v>
      </c>
      <c r="G51" s="125"/>
      <c r="H51" s="126">
        <v>8.57</v>
      </c>
      <c r="I51" s="126">
        <v>7.97</v>
      </c>
      <c r="J51" s="126"/>
      <c r="K51" s="126"/>
      <c r="L51" s="126">
        <f t="shared" si="2"/>
        <v>16.54</v>
      </c>
      <c r="M51" s="124">
        <v>0</v>
      </c>
      <c r="N51" s="126">
        <v>21</v>
      </c>
      <c r="O51" s="124">
        <f>N51-L51-M51</f>
        <v>4.460000000000001</v>
      </c>
      <c r="P51" s="207"/>
      <c r="Q51" s="204"/>
      <c r="R51" s="204"/>
      <c r="S51" s="15"/>
      <c r="T51" s="184"/>
      <c r="U51" s="40" t="s">
        <v>108</v>
      </c>
      <c r="V51" s="102" t="s">
        <v>24</v>
      </c>
      <c r="W51" s="155">
        <v>0.017</v>
      </c>
      <c r="X51" s="44">
        <f>W51/R49</f>
        <v>0.01847826086956522</v>
      </c>
      <c r="Y51" s="38">
        <f>X51+F51</f>
        <v>16.558478260869563</v>
      </c>
      <c r="Z51" s="5"/>
      <c r="AA51" s="5"/>
      <c r="AB51" s="3"/>
      <c r="AC51" s="3"/>
      <c r="AD51" s="8">
        <f t="shared" si="3"/>
        <v>16.558478260869563</v>
      </c>
      <c r="AE51" s="8">
        <v>0</v>
      </c>
      <c r="AF51" s="52">
        <v>21</v>
      </c>
      <c r="AG51" s="9">
        <f>AF51-AD51-AE51</f>
        <v>4.441521739130437</v>
      </c>
      <c r="AH51" s="219"/>
      <c r="AI51" s="222"/>
    </row>
    <row r="52" spans="1:35" s="4" customFormat="1" ht="11.25">
      <c r="A52" s="101">
        <v>38</v>
      </c>
      <c r="B52" s="39" t="s">
        <v>109</v>
      </c>
      <c r="C52" s="99" t="s">
        <v>9</v>
      </c>
      <c r="D52" s="99">
        <v>16</v>
      </c>
      <c r="E52" s="99">
        <v>16</v>
      </c>
      <c r="F52" s="37">
        <f t="shared" si="5"/>
        <v>8.04</v>
      </c>
      <c r="G52" s="106"/>
      <c r="H52" s="37">
        <v>3.87</v>
      </c>
      <c r="I52" s="37">
        <v>4.17</v>
      </c>
      <c r="J52" s="37"/>
      <c r="K52" s="37"/>
      <c r="L52" s="99">
        <f t="shared" si="2"/>
        <v>8.04</v>
      </c>
      <c r="M52" s="99">
        <v>0</v>
      </c>
      <c r="N52" s="37">
        <v>16.8</v>
      </c>
      <c r="O52" s="99">
        <f>N52-M52-L52</f>
        <v>8.760000000000002</v>
      </c>
      <c r="P52" s="108">
        <f>O52</f>
        <v>8.760000000000002</v>
      </c>
      <c r="Q52" s="173" t="s">
        <v>44</v>
      </c>
      <c r="R52" s="109">
        <v>0.99</v>
      </c>
      <c r="S52" s="15"/>
      <c r="T52" s="101">
        <v>38</v>
      </c>
      <c r="U52" s="39" t="s">
        <v>109</v>
      </c>
      <c r="V52" s="102" t="s">
        <v>9</v>
      </c>
      <c r="W52" s="154">
        <v>6.849689999999999</v>
      </c>
      <c r="X52" s="44">
        <f>W52/R52</f>
        <v>6.9188787878787865</v>
      </c>
      <c r="Y52" s="76">
        <f>X52+F52</f>
        <v>14.958878787878785</v>
      </c>
      <c r="Z52" s="7"/>
      <c r="AA52" s="7"/>
      <c r="AB52" s="3"/>
      <c r="AC52" s="3"/>
      <c r="AD52" s="7">
        <f t="shared" si="3"/>
        <v>14.958878787878785</v>
      </c>
      <c r="AE52" s="8">
        <v>0</v>
      </c>
      <c r="AF52" s="52">
        <v>16.8</v>
      </c>
      <c r="AG52" s="12">
        <f>AF52-AE52-AD52</f>
        <v>1.841121212121216</v>
      </c>
      <c r="AH52" s="18">
        <f>AG52</f>
        <v>1.841121212121216</v>
      </c>
      <c r="AI52" s="52" t="s">
        <v>44</v>
      </c>
    </row>
    <row r="53" spans="1:35" s="4" customFormat="1" ht="11.25">
      <c r="A53" s="101">
        <v>39</v>
      </c>
      <c r="B53" s="39" t="s">
        <v>110</v>
      </c>
      <c r="C53" s="99" t="s">
        <v>11</v>
      </c>
      <c r="D53" s="99">
        <v>25</v>
      </c>
      <c r="E53" s="99">
        <v>25</v>
      </c>
      <c r="F53" s="37">
        <f t="shared" si="5"/>
        <v>9.59</v>
      </c>
      <c r="G53" s="106"/>
      <c r="H53" s="37">
        <v>4.68</v>
      </c>
      <c r="I53" s="37">
        <v>4.91</v>
      </c>
      <c r="J53" s="37"/>
      <c r="K53" s="37"/>
      <c r="L53" s="99">
        <f t="shared" si="2"/>
        <v>9.59</v>
      </c>
      <c r="M53" s="99">
        <v>0</v>
      </c>
      <c r="N53" s="37">
        <v>26.25</v>
      </c>
      <c r="O53" s="99">
        <f>N53-M53-L53</f>
        <v>16.66</v>
      </c>
      <c r="P53" s="108">
        <f>O53</f>
        <v>16.66</v>
      </c>
      <c r="Q53" s="173" t="s">
        <v>44</v>
      </c>
      <c r="R53" s="109">
        <v>0.95</v>
      </c>
      <c r="S53" s="15"/>
      <c r="T53" s="101">
        <v>39</v>
      </c>
      <c r="U53" s="39" t="s">
        <v>110</v>
      </c>
      <c r="V53" s="102" t="s">
        <v>11</v>
      </c>
      <c r="W53" s="154">
        <v>0.36313600000000007</v>
      </c>
      <c r="X53" s="44">
        <f>W53/R53</f>
        <v>0.3822484210526317</v>
      </c>
      <c r="Y53" s="76">
        <f>X53+F53</f>
        <v>9.972248421052631</v>
      </c>
      <c r="Z53" s="7"/>
      <c r="AA53" s="7"/>
      <c r="AB53" s="3"/>
      <c r="AC53" s="3"/>
      <c r="AD53" s="7">
        <f t="shared" si="3"/>
        <v>9.972248421052631</v>
      </c>
      <c r="AE53" s="8">
        <v>0</v>
      </c>
      <c r="AF53" s="52">
        <v>26.25</v>
      </c>
      <c r="AG53" s="12">
        <f>AF53-AE53-AD53</f>
        <v>16.277751578947367</v>
      </c>
      <c r="AH53" s="18">
        <f>AG53</f>
        <v>16.277751578947367</v>
      </c>
      <c r="AI53" s="52" t="s">
        <v>44</v>
      </c>
    </row>
    <row r="54" spans="1:35" s="4" customFormat="1" ht="11.25">
      <c r="A54" s="101">
        <v>40</v>
      </c>
      <c r="B54" s="39" t="s">
        <v>111</v>
      </c>
      <c r="C54" s="99" t="s">
        <v>14</v>
      </c>
      <c r="D54" s="99">
        <v>40</v>
      </c>
      <c r="E54" s="99">
        <v>40</v>
      </c>
      <c r="F54" s="37">
        <f t="shared" si="5"/>
        <v>30.75</v>
      </c>
      <c r="G54" s="106"/>
      <c r="H54" s="107">
        <v>18.47</v>
      </c>
      <c r="I54" s="37">
        <v>12.28</v>
      </c>
      <c r="J54" s="37"/>
      <c r="K54" s="37"/>
      <c r="L54" s="99">
        <f t="shared" si="2"/>
        <v>30.75</v>
      </c>
      <c r="M54" s="99">
        <v>0</v>
      </c>
      <c r="N54" s="99">
        <v>42</v>
      </c>
      <c r="O54" s="99">
        <f>N54-M54-L54</f>
        <v>11.25</v>
      </c>
      <c r="P54" s="108">
        <f>O54</f>
        <v>11.25</v>
      </c>
      <c r="Q54" s="173" t="s">
        <v>44</v>
      </c>
      <c r="R54" s="109">
        <v>0.98</v>
      </c>
      <c r="S54" s="15"/>
      <c r="T54" s="101">
        <v>40</v>
      </c>
      <c r="U54" s="39" t="s">
        <v>111</v>
      </c>
      <c r="V54" s="102" t="s">
        <v>14</v>
      </c>
      <c r="W54" s="154">
        <v>0.6128619999999999</v>
      </c>
      <c r="X54" s="44">
        <f>W54/R54</f>
        <v>0.625369387755102</v>
      </c>
      <c r="Y54" s="76">
        <f>X54+F54</f>
        <v>31.375369387755104</v>
      </c>
      <c r="Z54" s="7"/>
      <c r="AA54" s="7"/>
      <c r="AB54" s="3"/>
      <c r="AC54" s="3"/>
      <c r="AD54" s="7">
        <f t="shared" si="3"/>
        <v>31.375369387755104</v>
      </c>
      <c r="AE54" s="8">
        <v>0</v>
      </c>
      <c r="AF54" s="100">
        <v>42</v>
      </c>
      <c r="AG54" s="12">
        <f>AF54-AE54-AD54</f>
        <v>10.624630612244896</v>
      </c>
      <c r="AH54" s="150">
        <f>AG54</f>
        <v>10.624630612244896</v>
      </c>
      <c r="AI54" s="52" t="s">
        <v>44</v>
      </c>
    </row>
    <row r="55" spans="1:35" s="4" customFormat="1" ht="11.25">
      <c r="A55" s="182">
        <v>41</v>
      </c>
      <c r="B55" s="83" t="s">
        <v>112</v>
      </c>
      <c r="C55" s="99" t="s">
        <v>4</v>
      </c>
      <c r="D55" s="99">
        <v>10</v>
      </c>
      <c r="E55" s="99">
        <v>10</v>
      </c>
      <c r="F55" s="37">
        <f>F56+F57</f>
        <v>4.4399999999999995</v>
      </c>
      <c r="G55" s="106"/>
      <c r="H55" s="99"/>
      <c r="I55" s="99"/>
      <c r="J55" s="99">
        <f>J56+J57</f>
        <v>0.52</v>
      </c>
      <c r="K55" s="99">
        <v>120</v>
      </c>
      <c r="L55" s="37">
        <f>F55-J55</f>
        <v>3.9199999999999995</v>
      </c>
      <c r="M55" s="99">
        <v>0</v>
      </c>
      <c r="N55" s="99">
        <v>10.5</v>
      </c>
      <c r="O55" s="99">
        <f>N55-L55-M55</f>
        <v>6.58</v>
      </c>
      <c r="P55" s="179">
        <f>MIN(O55:O57)</f>
        <v>6.58</v>
      </c>
      <c r="Q55" s="196" t="s">
        <v>44</v>
      </c>
      <c r="R55" s="196">
        <v>0.93</v>
      </c>
      <c r="S55" s="15"/>
      <c r="T55" s="182">
        <v>41</v>
      </c>
      <c r="U55" s="83" t="s">
        <v>112</v>
      </c>
      <c r="V55" s="102" t="s">
        <v>4</v>
      </c>
      <c r="W55" s="155"/>
      <c r="X55" s="44"/>
      <c r="Y55" s="76">
        <f>Y56+Y57</f>
        <v>4.996282129234441</v>
      </c>
      <c r="Z55" s="7"/>
      <c r="AA55" s="7"/>
      <c r="AB55" s="8">
        <f>AB56+AB57</f>
        <v>0.52</v>
      </c>
      <c r="AC55" s="8">
        <v>120</v>
      </c>
      <c r="AD55" s="7">
        <f>Y55-AB55</f>
        <v>4.476282129234441</v>
      </c>
      <c r="AE55" s="8">
        <v>0</v>
      </c>
      <c r="AF55" s="100">
        <v>10.5</v>
      </c>
      <c r="AG55" s="9">
        <f>AF55-AD55-AE55</f>
        <v>6.023717870765559</v>
      </c>
      <c r="AH55" s="218">
        <f>MIN(AG55:AG57)</f>
        <v>6.023717870765559</v>
      </c>
      <c r="AI55" s="220" t="s">
        <v>44</v>
      </c>
    </row>
    <row r="56" spans="1:35" s="4" customFormat="1" ht="11.25">
      <c r="A56" s="183"/>
      <c r="B56" s="40" t="s">
        <v>75</v>
      </c>
      <c r="C56" s="99" t="s">
        <v>4</v>
      </c>
      <c r="D56" s="99"/>
      <c r="E56" s="99"/>
      <c r="F56" s="37">
        <f t="shared" si="5"/>
        <v>1.6400000000000001</v>
      </c>
      <c r="G56" s="106"/>
      <c r="H56" s="37">
        <v>0.07</v>
      </c>
      <c r="I56" s="37">
        <v>1.57</v>
      </c>
      <c r="J56" s="37"/>
      <c r="K56" s="37"/>
      <c r="L56" s="37">
        <f t="shared" si="2"/>
        <v>1.6400000000000001</v>
      </c>
      <c r="M56" s="99">
        <v>0</v>
      </c>
      <c r="N56" s="37">
        <v>10.5</v>
      </c>
      <c r="O56" s="99">
        <f>N56-F56</f>
        <v>8.86</v>
      </c>
      <c r="P56" s="185"/>
      <c r="Q56" s="197"/>
      <c r="R56" s="197"/>
      <c r="S56" s="15"/>
      <c r="T56" s="183"/>
      <c r="U56" s="40" t="s">
        <v>75</v>
      </c>
      <c r="V56" s="102" t="s">
        <v>4</v>
      </c>
      <c r="W56" s="154"/>
      <c r="X56" s="44"/>
      <c r="Y56" s="38">
        <f>F56+X64+X36+X20/2</f>
        <v>1.748518688374226</v>
      </c>
      <c r="Z56" s="5"/>
      <c r="AA56" s="5"/>
      <c r="AB56" s="3"/>
      <c r="AC56" s="3"/>
      <c r="AD56" s="7">
        <f t="shared" si="3"/>
        <v>1.748518688374226</v>
      </c>
      <c r="AE56" s="8">
        <v>0</v>
      </c>
      <c r="AF56" s="52">
        <v>10.5</v>
      </c>
      <c r="AG56" s="9">
        <f>AF56-Y56</f>
        <v>8.751481311625774</v>
      </c>
      <c r="AH56" s="218"/>
      <c r="AI56" s="221"/>
    </row>
    <row r="57" spans="1:35" s="4" customFormat="1" ht="11.25">
      <c r="A57" s="184"/>
      <c r="B57" s="40" t="s">
        <v>76</v>
      </c>
      <c r="C57" s="99" t="s">
        <v>4</v>
      </c>
      <c r="D57" s="99"/>
      <c r="E57" s="99"/>
      <c r="F57" s="37">
        <f t="shared" si="5"/>
        <v>2.8</v>
      </c>
      <c r="G57" s="106"/>
      <c r="H57" s="37">
        <v>1.34</v>
      </c>
      <c r="I57" s="37">
        <v>1.46</v>
      </c>
      <c r="J57" s="37">
        <v>0.52</v>
      </c>
      <c r="K57" s="37">
        <v>120</v>
      </c>
      <c r="L57" s="37">
        <f>F57-J57</f>
        <v>2.28</v>
      </c>
      <c r="M57" s="99">
        <v>0</v>
      </c>
      <c r="N57" s="37">
        <v>10.5</v>
      </c>
      <c r="O57" s="99">
        <f>N57-L57-M57</f>
        <v>8.22</v>
      </c>
      <c r="P57" s="180"/>
      <c r="Q57" s="198"/>
      <c r="R57" s="198"/>
      <c r="S57" s="15"/>
      <c r="T57" s="184"/>
      <c r="U57" s="40" t="s">
        <v>76</v>
      </c>
      <c r="V57" s="102" t="s">
        <v>4</v>
      </c>
      <c r="W57" s="155">
        <v>0.41642000000000023</v>
      </c>
      <c r="X57" s="44">
        <f>W57/R55</f>
        <v>0.4477634408602153</v>
      </c>
      <c r="Y57" s="38">
        <f aca="true" t="shared" si="12" ref="Y57:Y68">X57+F57</f>
        <v>3.247763440860215</v>
      </c>
      <c r="Z57" s="5"/>
      <c r="AA57" s="5"/>
      <c r="AB57" s="3">
        <v>0.52</v>
      </c>
      <c r="AC57" s="3">
        <v>120</v>
      </c>
      <c r="AD57" s="7">
        <f>Y57-AB57</f>
        <v>2.727763440860215</v>
      </c>
      <c r="AE57" s="8">
        <v>0</v>
      </c>
      <c r="AF57" s="52">
        <v>10.5</v>
      </c>
      <c r="AG57" s="9">
        <f>AF57-AD57-AE57</f>
        <v>7.772236559139785</v>
      </c>
      <c r="AH57" s="219"/>
      <c r="AI57" s="222"/>
    </row>
    <row r="58" spans="1:35" s="4" customFormat="1" ht="11.25">
      <c r="A58" s="101">
        <v>42</v>
      </c>
      <c r="B58" s="39" t="s">
        <v>113</v>
      </c>
      <c r="C58" s="99" t="s">
        <v>5</v>
      </c>
      <c r="D58" s="99">
        <v>2.5</v>
      </c>
      <c r="E58" s="99">
        <v>2.5</v>
      </c>
      <c r="F58" s="37">
        <f t="shared" si="5"/>
        <v>0.9299999999999999</v>
      </c>
      <c r="G58" s="106"/>
      <c r="H58" s="37">
        <v>0.36</v>
      </c>
      <c r="I58" s="37">
        <v>0.57</v>
      </c>
      <c r="J58" s="37">
        <v>0.346</v>
      </c>
      <c r="K58" s="37">
        <v>120</v>
      </c>
      <c r="L58" s="99">
        <f t="shared" si="2"/>
        <v>0.584</v>
      </c>
      <c r="M58" s="99">
        <v>0</v>
      </c>
      <c r="N58" s="37">
        <v>2.63</v>
      </c>
      <c r="O58" s="99">
        <f>N58-M58-L58</f>
        <v>2.046</v>
      </c>
      <c r="P58" s="108">
        <f>O58</f>
        <v>2.046</v>
      </c>
      <c r="Q58" s="173" t="s">
        <v>44</v>
      </c>
      <c r="R58" s="109">
        <v>0.96</v>
      </c>
      <c r="S58" s="15"/>
      <c r="T58" s="101">
        <v>42</v>
      </c>
      <c r="U58" s="39" t="s">
        <v>113</v>
      </c>
      <c r="V58" s="102" t="s">
        <v>5</v>
      </c>
      <c r="W58" s="154">
        <v>2.647299999999997</v>
      </c>
      <c r="X58" s="44">
        <f aca="true" t="shared" si="13" ref="X58:X68">W58/R58</f>
        <v>2.7576041666666633</v>
      </c>
      <c r="Y58" s="76">
        <f t="shared" si="12"/>
        <v>3.687604166666663</v>
      </c>
      <c r="Z58" s="7"/>
      <c r="AA58" s="7"/>
      <c r="AB58" s="3">
        <v>0.346</v>
      </c>
      <c r="AC58" s="3">
        <v>120</v>
      </c>
      <c r="AD58" s="8">
        <f t="shared" si="3"/>
        <v>3.341604166666663</v>
      </c>
      <c r="AE58" s="8">
        <v>0</v>
      </c>
      <c r="AF58" s="52">
        <v>2.63</v>
      </c>
      <c r="AG58" s="12">
        <f>AF58-AE58-AD58</f>
        <v>-0.711604166666663</v>
      </c>
      <c r="AH58" s="150">
        <f>AG58</f>
        <v>-0.711604166666663</v>
      </c>
      <c r="AI58" s="52" t="s">
        <v>47</v>
      </c>
    </row>
    <row r="59" spans="1:35" s="4" customFormat="1" ht="11.25">
      <c r="A59" s="101">
        <v>43</v>
      </c>
      <c r="B59" s="39" t="s">
        <v>114</v>
      </c>
      <c r="C59" s="99" t="s">
        <v>5</v>
      </c>
      <c r="D59" s="99">
        <v>2.5</v>
      </c>
      <c r="E59" s="99">
        <v>2.5</v>
      </c>
      <c r="F59" s="37">
        <f t="shared" si="5"/>
        <v>0.23</v>
      </c>
      <c r="G59" s="106"/>
      <c r="H59" s="37">
        <v>0.03</v>
      </c>
      <c r="I59" s="37">
        <v>0.2</v>
      </c>
      <c r="J59" s="37">
        <v>0.052</v>
      </c>
      <c r="K59" s="37">
        <v>120</v>
      </c>
      <c r="L59" s="99">
        <f aca="true" t="shared" si="14" ref="L59:L68">F59-J59</f>
        <v>0.17800000000000002</v>
      </c>
      <c r="M59" s="99">
        <v>0</v>
      </c>
      <c r="N59" s="37">
        <v>2.63</v>
      </c>
      <c r="O59" s="99">
        <f aca="true" t="shared" si="15" ref="O59:O68">N59-M59-L59</f>
        <v>2.452</v>
      </c>
      <c r="P59" s="108">
        <f aca="true" t="shared" si="16" ref="P59:P68">O59</f>
        <v>2.452</v>
      </c>
      <c r="Q59" s="173" t="s">
        <v>44</v>
      </c>
      <c r="R59" s="109">
        <v>0.77</v>
      </c>
      <c r="S59" s="15"/>
      <c r="T59" s="101">
        <v>43</v>
      </c>
      <c r="U59" s="39" t="s">
        <v>114</v>
      </c>
      <c r="V59" s="102" t="s">
        <v>5</v>
      </c>
      <c r="W59" s="154">
        <v>0.03</v>
      </c>
      <c r="X59" s="44">
        <f t="shared" si="13"/>
        <v>0.03896103896103896</v>
      </c>
      <c r="Y59" s="76">
        <f t="shared" si="12"/>
        <v>0.26896103896103896</v>
      </c>
      <c r="Z59" s="7"/>
      <c r="AA59" s="7"/>
      <c r="AB59" s="3">
        <v>0.052</v>
      </c>
      <c r="AC59" s="3">
        <v>120</v>
      </c>
      <c r="AD59" s="8">
        <f t="shared" si="3"/>
        <v>0.21696103896103897</v>
      </c>
      <c r="AE59" s="8">
        <v>0</v>
      </c>
      <c r="AF59" s="52">
        <v>2.63</v>
      </c>
      <c r="AG59" s="12">
        <f aca="true" t="shared" si="17" ref="AG59:AG68">AF59-AE59-AD59</f>
        <v>2.413038961038961</v>
      </c>
      <c r="AH59" s="18">
        <f aca="true" t="shared" si="18" ref="AH59:AH68">AG59</f>
        <v>2.413038961038961</v>
      </c>
      <c r="AI59" s="52" t="s">
        <v>44</v>
      </c>
    </row>
    <row r="60" spans="1:35" s="4" customFormat="1" ht="11.25">
      <c r="A60" s="101">
        <v>44</v>
      </c>
      <c r="B60" s="39" t="s">
        <v>115</v>
      </c>
      <c r="C60" s="99" t="s">
        <v>16</v>
      </c>
      <c r="D60" s="99">
        <v>63</v>
      </c>
      <c r="E60" s="99">
        <v>63</v>
      </c>
      <c r="F60" s="37">
        <f t="shared" si="5"/>
        <v>36.14</v>
      </c>
      <c r="G60" s="106"/>
      <c r="H60" s="107">
        <v>16.37</v>
      </c>
      <c r="I60" s="37">
        <v>19.77</v>
      </c>
      <c r="J60" s="37"/>
      <c r="K60" s="37"/>
      <c r="L60" s="99">
        <f t="shared" si="14"/>
        <v>36.14</v>
      </c>
      <c r="M60" s="99">
        <v>0</v>
      </c>
      <c r="N60" s="37">
        <v>66.15</v>
      </c>
      <c r="O60" s="99">
        <f t="shared" si="15"/>
        <v>30.010000000000005</v>
      </c>
      <c r="P60" s="108">
        <f t="shared" si="16"/>
        <v>30.010000000000005</v>
      </c>
      <c r="Q60" s="173" t="s">
        <v>44</v>
      </c>
      <c r="R60" s="109">
        <v>0.97</v>
      </c>
      <c r="S60" s="15"/>
      <c r="T60" s="101">
        <v>44</v>
      </c>
      <c r="U60" s="39" t="s">
        <v>115</v>
      </c>
      <c r="V60" s="102" t="s">
        <v>16</v>
      </c>
      <c r="W60" s="154">
        <v>0.44638100000000003</v>
      </c>
      <c r="X60" s="44">
        <f t="shared" si="13"/>
        <v>0.46018659793814437</v>
      </c>
      <c r="Y60" s="76">
        <f t="shared" si="12"/>
        <v>36.60018659793815</v>
      </c>
      <c r="Z60" s="7"/>
      <c r="AA60" s="7"/>
      <c r="AB60" s="3"/>
      <c r="AC60" s="3"/>
      <c r="AD60" s="7">
        <f t="shared" si="3"/>
        <v>36.60018659793815</v>
      </c>
      <c r="AE60" s="8">
        <v>0</v>
      </c>
      <c r="AF60" s="52">
        <v>66.15</v>
      </c>
      <c r="AG60" s="12">
        <f t="shared" si="17"/>
        <v>29.549813402061858</v>
      </c>
      <c r="AH60" s="18">
        <f t="shared" si="18"/>
        <v>29.549813402061858</v>
      </c>
      <c r="AI60" s="52" t="s">
        <v>44</v>
      </c>
    </row>
    <row r="61" spans="1:35" s="4" customFormat="1" ht="11.25">
      <c r="A61" s="101">
        <v>45</v>
      </c>
      <c r="B61" s="39" t="s">
        <v>116</v>
      </c>
      <c r="C61" s="99" t="s">
        <v>5</v>
      </c>
      <c r="D61" s="99">
        <v>2.5</v>
      </c>
      <c r="E61" s="99">
        <v>2.5</v>
      </c>
      <c r="F61" s="37">
        <f t="shared" si="5"/>
        <v>1.31</v>
      </c>
      <c r="G61" s="106"/>
      <c r="H61" s="37">
        <v>0.5</v>
      </c>
      <c r="I61" s="37">
        <v>0.81</v>
      </c>
      <c r="J61" s="37">
        <v>0.831</v>
      </c>
      <c r="K61" s="99">
        <v>120</v>
      </c>
      <c r="L61" s="99">
        <f t="shared" si="14"/>
        <v>0.4790000000000001</v>
      </c>
      <c r="M61" s="99">
        <v>0</v>
      </c>
      <c r="N61" s="37">
        <v>2.63</v>
      </c>
      <c r="O61" s="99">
        <f t="shared" si="15"/>
        <v>2.151</v>
      </c>
      <c r="P61" s="108">
        <f t="shared" si="16"/>
        <v>2.151</v>
      </c>
      <c r="Q61" s="173" t="s">
        <v>44</v>
      </c>
      <c r="R61" s="109">
        <v>0.89</v>
      </c>
      <c r="S61" s="15"/>
      <c r="T61" s="101">
        <v>45</v>
      </c>
      <c r="U61" s="39" t="s">
        <v>116</v>
      </c>
      <c r="V61" s="102" t="s">
        <v>5</v>
      </c>
      <c r="W61" s="154">
        <v>0.3240000000000002</v>
      </c>
      <c r="X61" s="44">
        <f t="shared" si="13"/>
        <v>0.3640449438202249</v>
      </c>
      <c r="Y61" s="76">
        <f t="shared" si="12"/>
        <v>1.674044943820225</v>
      </c>
      <c r="Z61" s="7"/>
      <c r="AA61" s="7"/>
      <c r="AB61" s="3">
        <v>0.831</v>
      </c>
      <c r="AC61" s="8">
        <v>120</v>
      </c>
      <c r="AD61" s="7">
        <f t="shared" si="3"/>
        <v>0.843044943820225</v>
      </c>
      <c r="AE61" s="8">
        <v>0</v>
      </c>
      <c r="AF61" s="52">
        <v>2.63</v>
      </c>
      <c r="AG61" s="12">
        <f t="shared" si="17"/>
        <v>1.786955056179775</v>
      </c>
      <c r="AH61" s="18">
        <f t="shared" si="18"/>
        <v>1.786955056179775</v>
      </c>
      <c r="AI61" s="52" t="s">
        <v>44</v>
      </c>
    </row>
    <row r="62" spans="1:35" s="4" customFormat="1" ht="11.25">
      <c r="A62" s="101">
        <v>46</v>
      </c>
      <c r="B62" s="39" t="s">
        <v>117</v>
      </c>
      <c r="C62" s="99" t="s">
        <v>9</v>
      </c>
      <c r="D62" s="99">
        <v>16</v>
      </c>
      <c r="E62" s="99">
        <v>16</v>
      </c>
      <c r="F62" s="107">
        <f t="shared" si="5"/>
        <v>12.84</v>
      </c>
      <c r="G62" s="106"/>
      <c r="H62" s="37">
        <v>9.59</v>
      </c>
      <c r="I62" s="37">
        <v>3.25</v>
      </c>
      <c r="J62" s="37"/>
      <c r="K62" s="37"/>
      <c r="L62" s="99">
        <f t="shared" si="14"/>
        <v>12.84</v>
      </c>
      <c r="M62" s="99">
        <v>0</v>
      </c>
      <c r="N62" s="37">
        <v>16.8</v>
      </c>
      <c r="O62" s="99">
        <f t="shared" si="15"/>
        <v>3.960000000000001</v>
      </c>
      <c r="P62" s="108">
        <f t="shared" si="16"/>
        <v>3.960000000000001</v>
      </c>
      <c r="Q62" s="173" t="s">
        <v>44</v>
      </c>
      <c r="R62" s="109">
        <v>0.96</v>
      </c>
      <c r="S62" s="15"/>
      <c r="T62" s="101">
        <v>46</v>
      </c>
      <c r="U62" s="39" t="s">
        <v>117</v>
      </c>
      <c r="V62" s="102" t="s">
        <v>9</v>
      </c>
      <c r="W62" s="154">
        <v>0.08</v>
      </c>
      <c r="X62" s="44">
        <f t="shared" si="13"/>
        <v>0.08333333333333334</v>
      </c>
      <c r="Y62" s="76">
        <f t="shared" si="12"/>
        <v>12.923333333333334</v>
      </c>
      <c r="Z62" s="7"/>
      <c r="AA62" s="7"/>
      <c r="AB62" s="3"/>
      <c r="AC62" s="3"/>
      <c r="AD62" s="7">
        <f t="shared" si="3"/>
        <v>12.923333333333334</v>
      </c>
      <c r="AE62" s="8">
        <v>0</v>
      </c>
      <c r="AF62" s="52">
        <v>16.8</v>
      </c>
      <c r="AG62" s="12">
        <f t="shared" si="17"/>
        <v>3.876666666666667</v>
      </c>
      <c r="AH62" s="150">
        <f t="shared" si="18"/>
        <v>3.876666666666667</v>
      </c>
      <c r="AI62" s="52" t="s">
        <v>44</v>
      </c>
    </row>
    <row r="63" spans="1:35" s="4" customFormat="1" ht="11.25">
      <c r="A63" s="101">
        <v>47</v>
      </c>
      <c r="B63" s="39" t="s">
        <v>118</v>
      </c>
      <c r="C63" s="99" t="s">
        <v>9</v>
      </c>
      <c r="D63" s="99">
        <v>16</v>
      </c>
      <c r="E63" s="99">
        <v>16</v>
      </c>
      <c r="F63" s="37">
        <f t="shared" si="5"/>
        <v>4.890000000000001</v>
      </c>
      <c r="G63" s="106"/>
      <c r="H63" s="37">
        <v>2.47</v>
      </c>
      <c r="I63" s="37">
        <v>2.42</v>
      </c>
      <c r="J63" s="37"/>
      <c r="K63" s="37"/>
      <c r="L63" s="99">
        <f t="shared" si="14"/>
        <v>4.890000000000001</v>
      </c>
      <c r="M63" s="99">
        <v>0</v>
      </c>
      <c r="N63" s="37">
        <v>16.8</v>
      </c>
      <c r="O63" s="99">
        <f t="shared" si="15"/>
        <v>11.91</v>
      </c>
      <c r="P63" s="108">
        <f t="shared" si="16"/>
        <v>11.91</v>
      </c>
      <c r="Q63" s="173" t="s">
        <v>44</v>
      </c>
      <c r="R63" s="109">
        <v>0.98</v>
      </c>
      <c r="S63" s="15"/>
      <c r="T63" s="101">
        <v>47</v>
      </c>
      <c r="U63" s="39" t="s">
        <v>118</v>
      </c>
      <c r="V63" s="102" t="s">
        <v>9</v>
      </c>
      <c r="W63" s="154">
        <v>0</v>
      </c>
      <c r="X63" s="44">
        <f t="shared" si="13"/>
        <v>0</v>
      </c>
      <c r="Y63" s="76">
        <f t="shared" si="12"/>
        <v>4.890000000000001</v>
      </c>
      <c r="Z63" s="7"/>
      <c r="AA63" s="7"/>
      <c r="AB63" s="3"/>
      <c r="AC63" s="3"/>
      <c r="AD63" s="8">
        <f t="shared" si="3"/>
        <v>4.890000000000001</v>
      </c>
      <c r="AE63" s="8">
        <v>0</v>
      </c>
      <c r="AF63" s="52">
        <v>16.8</v>
      </c>
      <c r="AG63" s="12">
        <f t="shared" si="17"/>
        <v>11.91</v>
      </c>
      <c r="AH63" s="18">
        <f t="shared" si="18"/>
        <v>11.91</v>
      </c>
      <c r="AI63" s="52" t="s">
        <v>44</v>
      </c>
    </row>
    <row r="64" spans="1:35" s="4" customFormat="1" ht="11.25">
      <c r="A64" s="101">
        <v>48</v>
      </c>
      <c r="B64" s="39" t="s">
        <v>119</v>
      </c>
      <c r="C64" s="99" t="s">
        <v>5</v>
      </c>
      <c r="D64" s="99">
        <v>2.5</v>
      </c>
      <c r="E64" s="99">
        <v>2.5</v>
      </c>
      <c r="F64" s="37">
        <f t="shared" si="5"/>
        <v>0.41000000000000003</v>
      </c>
      <c r="G64" s="106"/>
      <c r="H64" s="37">
        <v>0.32</v>
      </c>
      <c r="I64" s="37">
        <v>0.09</v>
      </c>
      <c r="J64" s="37">
        <v>0.277</v>
      </c>
      <c r="K64" s="37">
        <v>120</v>
      </c>
      <c r="L64" s="99">
        <f t="shared" si="14"/>
        <v>0.133</v>
      </c>
      <c r="M64" s="99">
        <v>0</v>
      </c>
      <c r="N64" s="37">
        <v>2.63</v>
      </c>
      <c r="O64" s="99">
        <f t="shared" si="15"/>
        <v>2.497</v>
      </c>
      <c r="P64" s="108">
        <f t="shared" si="16"/>
        <v>2.497</v>
      </c>
      <c r="Q64" s="173" t="s">
        <v>44</v>
      </c>
      <c r="R64" s="109">
        <v>0.89</v>
      </c>
      <c r="S64" s="15"/>
      <c r="T64" s="101">
        <v>48</v>
      </c>
      <c r="U64" s="39" t="s">
        <v>119</v>
      </c>
      <c r="V64" s="102" t="s">
        <v>5</v>
      </c>
      <c r="W64" s="154">
        <v>0.043</v>
      </c>
      <c r="X64" s="44">
        <f t="shared" si="13"/>
        <v>0.04831460674157303</v>
      </c>
      <c r="Y64" s="76">
        <f t="shared" si="12"/>
        <v>0.45831460674157304</v>
      </c>
      <c r="Z64" s="7"/>
      <c r="AA64" s="7"/>
      <c r="AB64" s="3">
        <v>0.277</v>
      </c>
      <c r="AC64" s="3">
        <v>120</v>
      </c>
      <c r="AD64" s="8">
        <f t="shared" si="3"/>
        <v>0.18131460674157301</v>
      </c>
      <c r="AE64" s="8">
        <v>0</v>
      </c>
      <c r="AF64" s="52">
        <v>2.63</v>
      </c>
      <c r="AG64" s="12">
        <f t="shared" si="17"/>
        <v>2.448685393258427</v>
      </c>
      <c r="AH64" s="18">
        <f t="shared" si="18"/>
        <v>2.448685393258427</v>
      </c>
      <c r="AI64" s="52" t="s">
        <v>44</v>
      </c>
    </row>
    <row r="65" spans="1:35" s="4" customFormat="1" ht="11.25">
      <c r="A65" s="101">
        <v>49</v>
      </c>
      <c r="B65" s="39" t="s">
        <v>120</v>
      </c>
      <c r="C65" s="99" t="s">
        <v>5</v>
      </c>
      <c r="D65" s="99">
        <v>2.5</v>
      </c>
      <c r="E65" s="99">
        <v>2.5</v>
      </c>
      <c r="F65" s="37">
        <f t="shared" si="5"/>
        <v>0.9</v>
      </c>
      <c r="G65" s="106"/>
      <c r="H65" s="37">
        <v>0.37</v>
      </c>
      <c r="I65" s="37">
        <v>0.53</v>
      </c>
      <c r="J65" s="37">
        <v>0.173</v>
      </c>
      <c r="K65" s="99">
        <v>120</v>
      </c>
      <c r="L65" s="99">
        <f t="shared" si="14"/>
        <v>0.7270000000000001</v>
      </c>
      <c r="M65" s="99">
        <v>0</v>
      </c>
      <c r="N65" s="37">
        <v>2.63</v>
      </c>
      <c r="O65" s="99">
        <f t="shared" si="15"/>
        <v>1.9029999999999998</v>
      </c>
      <c r="P65" s="108">
        <f t="shared" si="16"/>
        <v>1.9029999999999998</v>
      </c>
      <c r="Q65" s="173" t="s">
        <v>44</v>
      </c>
      <c r="R65" s="109">
        <v>0.97</v>
      </c>
      <c r="S65" s="15"/>
      <c r="T65" s="101">
        <v>49</v>
      </c>
      <c r="U65" s="39" t="s">
        <v>120</v>
      </c>
      <c r="V65" s="102" t="s">
        <v>5</v>
      </c>
      <c r="W65" s="154">
        <v>0.47600000000000026</v>
      </c>
      <c r="X65" s="44">
        <f t="shared" si="13"/>
        <v>0.49072164948453634</v>
      </c>
      <c r="Y65" s="76">
        <f t="shared" si="12"/>
        <v>1.3907216494845365</v>
      </c>
      <c r="Z65" s="7"/>
      <c r="AA65" s="7"/>
      <c r="AB65" s="3">
        <v>0.173</v>
      </c>
      <c r="AC65" s="8">
        <v>120</v>
      </c>
      <c r="AD65" s="8">
        <f t="shared" si="3"/>
        <v>1.2177216494845364</v>
      </c>
      <c r="AE65" s="8">
        <v>0</v>
      </c>
      <c r="AF65" s="52">
        <v>2.63</v>
      </c>
      <c r="AG65" s="12">
        <f t="shared" si="17"/>
        <v>1.4122783505154635</v>
      </c>
      <c r="AH65" s="18">
        <f t="shared" si="18"/>
        <v>1.4122783505154635</v>
      </c>
      <c r="AI65" s="52" t="s">
        <v>44</v>
      </c>
    </row>
    <row r="66" spans="1:35" s="4" customFormat="1" ht="11.25">
      <c r="A66" s="101">
        <v>50</v>
      </c>
      <c r="B66" s="39" t="s">
        <v>121</v>
      </c>
      <c r="C66" s="99" t="s">
        <v>4</v>
      </c>
      <c r="D66" s="99">
        <v>10</v>
      </c>
      <c r="E66" s="99">
        <v>10</v>
      </c>
      <c r="F66" s="37">
        <f t="shared" si="5"/>
        <v>6.35</v>
      </c>
      <c r="G66" s="106"/>
      <c r="H66" s="37">
        <v>3.11</v>
      </c>
      <c r="I66" s="37">
        <v>3.24</v>
      </c>
      <c r="J66" s="37"/>
      <c r="K66" s="37"/>
      <c r="L66" s="99">
        <f t="shared" si="14"/>
        <v>6.35</v>
      </c>
      <c r="M66" s="99">
        <v>0</v>
      </c>
      <c r="N66" s="37">
        <v>10.5</v>
      </c>
      <c r="O66" s="99">
        <f t="shared" si="15"/>
        <v>4.15</v>
      </c>
      <c r="P66" s="108">
        <f t="shared" si="16"/>
        <v>4.15</v>
      </c>
      <c r="Q66" s="173" t="s">
        <v>44</v>
      </c>
      <c r="R66" s="109">
        <v>0.96</v>
      </c>
      <c r="S66" s="15"/>
      <c r="T66" s="101">
        <v>50</v>
      </c>
      <c r="U66" s="39" t="s">
        <v>121</v>
      </c>
      <c r="V66" s="102" t="s">
        <v>4</v>
      </c>
      <c r="W66" s="154">
        <v>0.4720000000000002</v>
      </c>
      <c r="X66" s="44">
        <f t="shared" si="13"/>
        <v>0.49166666666666686</v>
      </c>
      <c r="Y66" s="76">
        <f t="shared" si="12"/>
        <v>6.841666666666667</v>
      </c>
      <c r="Z66" s="7"/>
      <c r="AA66" s="7"/>
      <c r="AB66" s="3"/>
      <c r="AC66" s="3"/>
      <c r="AD66" s="8">
        <f t="shared" si="3"/>
        <v>6.841666666666667</v>
      </c>
      <c r="AE66" s="8">
        <v>0</v>
      </c>
      <c r="AF66" s="52">
        <v>10.5</v>
      </c>
      <c r="AG66" s="12">
        <f t="shared" si="17"/>
        <v>3.658333333333333</v>
      </c>
      <c r="AH66" s="150">
        <f t="shared" si="18"/>
        <v>3.658333333333333</v>
      </c>
      <c r="AI66" s="52" t="s">
        <v>44</v>
      </c>
    </row>
    <row r="67" spans="1:35" s="4" customFormat="1" ht="11.25">
      <c r="A67" s="101">
        <v>51</v>
      </c>
      <c r="B67" s="39" t="s">
        <v>122</v>
      </c>
      <c r="C67" s="99" t="s">
        <v>5</v>
      </c>
      <c r="D67" s="99">
        <v>2.5</v>
      </c>
      <c r="E67" s="99">
        <v>2.5</v>
      </c>
      <c r="F67" s="37">
        <f t="shared" si="5"/>
        <v>0.75</v>
      </c>
      <c r="G67" s="106"/>
      <c r="H67" s="37">
        <v>0.62</v>
      </c>
      <c r="I67" s="37">
        <v>0.13</v>
      </c>
      <c r="J67" s="37"/>
      <c r="K67" s="37"/>
      <c r="L67" s="99">
        <f t="shared" si="14"/>
        <v>0.75</v>
      </c>
      <c r="M67" s="99">
        <v>0</v>
      </c>
      <c r="N67" s="37">
        <v>2.63</v>
      </c>
      <c r="O67" s="99">
        <f t="shared" si="15"/>
        <v>1.88</v>
      </c>
      <c r="P67" s="108">
        <f t="shared" si="16"/>
        <v>1.88</v>
      </c>
      <c r="Q67" s="173" t="s">
        <v>44</v>
      </c>
      <c r="R67" s="109">
        <v>0.96</v>
      </c>
      <c r="S67" s="15"/>
      <c r="T67" s="101">
        <v>51</v>
      </c>
      <c r="U67" s="39" t="s">
        <v>122</v>
      </c>
      <c r="V67" s="102" t="s">
        <v>5</v>
      </c>
      <c r="W67" s="154">
        <v>0.31872000000000006</v>
      </c>
      <c r="X67" s="44">
        <f t="shared" si="13"/>
        <v>0.3320000000000001</v>
      </c>
      <c r="Y67" s="76">
        <f t="shared" si="12"/>
        <v>1.082</v>
      </c>
      <c r="Z67" s="7"/>
      <c r="AA67" s="7"/>
      <c r="AB67" s="3"/>
      <c r="AC67" s="3"/>
      <c r="AD67" s="8">
        <f t="shared" si="3"/>
        <v>1.082</v>
      </c>
      <c r="AE67" s="8">
        <v>0</v>
      </c>
      <c r="AF67" s="52">
        <v>2.63</v>
      </c>
      <c r="AG67" s="12">
        <f t="shared" si="17"/>
        <v>1.5479999999999998</v>
      </c>
      <c r="AH67" s="18">
        <f t="shared" si="18"/>
        <v>1.5479999999999998</v>
      </c>
      <c r="AI67" s="52" t="s">
        <v>44</v>
      </c>
    </row>
    <row r="68" spans="1:35" s="4" customFormat="1" ht="11.25">
      <c r="A68" s="35">
        <v>52</v>
      </c>
      <c r="B68" s="39" t="s">
        <v>123</v>
      </c>
      <c r="C68" s="99" t="s">
        <v>17</v>
      </c>
      <c r="D68" s="99">
        <v>4</v>
      </c>
      <c r="E68" s="99">
        <v>4</v>
      </c>
      <c r="F68" s="37">
        <f t="shared" si="5"/>
        <v>1.6099999999999999</v>
      </c>
      <c r="G68" s="106"/>
      <c r="H68" s="37">
        <v>0.73</v>
      </c>
      <c r="I68" s="37">
        <v>0.88</v>
      </c>
      <c r="J68" s="37">
        <v>0.346</v>
      </c>
      <c r="K68" s="37">
        <v>120</v>
      </c>
      <c r="L68" s="99">
        <f t="shared" si="14"/>
        <v>1.2639999999999998</v>
      </c>
      <c r="M68" s="99">
        <v>0</v>
      </c>
      <c r="N68" s="37">
        <v>4.2</v>
      </c>
      <c r="O68" s="99">
        <f t="shared" si="15"/>
        <v>2.9360000000000004</v>
      </c>
      <c r="P68" s="108">
        <f t="shared" si="16"/>
        <v>2.9360000000000004</v>
      </c>
      <c r="Q68" s="173" t="s">
        <v>44</v>
      </c>
      <c r="R68" s="109">
        <v>0.98</v>
      </c>
      <c r="S68" s="15"/>
      <c r="T68" s="35">
        <v>52</v>
      </c>
      <c r="U68" s="39" t="s">
        <v>123</v>
      </c>
      <c r="V68" s="102" t="s">
        <v>17</v>
      </c>
      <c r="W68" s="154">
        <v>1.3259999999999987</v>
      </c>
      <c r="X68" s="44">
        <f t="shared" si="13"/>
        <v>1.3530612244897946</v>
      </c>
      <c r="Y68" s="76">
        <f t="shared" si="12"/>
        <v>2.9630612244897945</v>
      </c>
      <c r="Z68" s="7"/>
      <c r="AA68" s="7"/>
      <c r="AB68" s="3">
        <v>0.346</v>
      </c>
      <c r="AC68" s="3">
        <v>120</v>
      </c>
      <c r="AD68" s="8">
        <f t="shared" si="3"/>
        <v>2.6170612244897944</v>
      </c>
      <c r="AE68" s="8">
        <v>0</v>
      </c>
      <c r="AF68" s="52">
        <v>4.2</v>
      </c>
      <c r="AG68" s="12">
        <f t="shared" si="17"/>
        <v>1.5829387755102058</v>
      </c>
      <c r="AH68" s="18">
        <f t="shared" si="18"/>
        <v>1.5829387755102058</v>
      </c>
      <c r="AI68" s="52" t="s">
        <v>44</v>
      </c>
    </row>
    <row r="69" spans="1:35" s="4" customFormat="1" ht="11.25">
      <c r="A69" s="182">
        <v>53</v>
      </c>
      <c r="B69" s="39" t="s">
        <v>124</v>
      </c>
      <c r="C69" s="99" t="s">
        <v>23</v>
      </c>
      <c r="D69" s="99">
        <v>3.2</v>
      </c>
      <c r="E69" s="99">
        <v>6.3</v>
      </c>
      <c r="F69" s="37">
        <f>F70+F71</f>
        <v>2.69</v>
      </c>
      <c r="G69" s="106"/>
      <c r="H69" s="99"/>
      <c r="I69" s="99"/>
      <c r="J69" s="99"/>
      <c r="K69" s="99"/>
      <c r="L69" s="99"/>
      <c r="M69" s="99">
        <v>0</v>
      </c>
      <c r="N69" s="37"/>
      <c r="O69" s="99"/>
      <c r="P69" s="179">
        <f>MIN(O69:O71)</f>
        <v>2.8129999999999997</v>
      </c>
      <c r="Q69" s="196" t="s">
        <v>44</v>
      </c>
      <c r="R69" s="196">
        <v>0.92</v>
      </c>
      <c r="S69" s="15"/>
      <c r="T69" s="182">
        <v>53</v>
      </c>
      <c r="U69" s="39" t="s">
        <v>124</v>
      </c>
      <c r="V69" s="102" t="s">
        <v>23</v>
      </c>
      <c r="W69" s="155"/>
      <c r="X69" s="44"/>
      <c r="Y69" s="76">
        <f>Y70+Y71</f>
        <v>0.7417391304347826</v>
      </c>
      <c r="Z69" s="7"/>
      <c r="AA69" s="7"/>
      <c r="AB69" s="8"/>
      <c r="AC69" s="8"/>
      <c r="AD69" s="7"/>
      <c r="AE69" s="8">
        <v>0</v>
      </c>
      <c r="AF69" s="52"/>
      <c r="AG69" s="9"/>
      <c r="AH69" s="238">
        <f>MIN(AG69:AG71)</f>
        <v>2.7912608695652175</v>
      </c>
      <c r="AI69" s="214" t="s">
        <v>44</v>
      </c>
    </row>
    <row r="70" spans="1:35" s="4" customFormat="1" ht="11.25">
      <c r="A70" s="183"/>
      <c r="B70" s="40" t="s">
        <v>75</v>
      </c>
      <c r="C70" s="99" t="s">
        <v>39</v>
      </c>
      <c r="D70" s="99"/>
      <c r="E70" s="99"/>
      <c r="F70" s="37">
        <f t="shared" si="5"/>
        <v>1.97</v>
      </c>
      <c r="G70" s="106"/>
      <c r="H70" s="37"/>
      <c r="I70" s="37">
        <v>1.97</v>
      </c>
      <c r="J70" s="37"/>
      <c r="K70" s="37"/>
      <c r="L70" s="99"/>
      <c r="M70" s="99">
        <v>0</v>
      </c>
      <c r="N70" s="37"/>
      <c r="O70" s="99"/>
      <c r="P70" s="185"/>
      <c r="Q70" s="197"/>
      <c r="R70" s="197"/>
      <c r="S70" s="15"/>
      <c r="T70" s="183"/>
      <c r="U70" s="40" t="s">
        <v>75</v>
      </c>
      <c r="V70" s="102" t="s">
        <v>39</v>
      </c>
      <c r="W70" s="154"/>
      <c r="X70" s="44"/>
      <c r="Y70" s="38"/>
      <c r="Z70" s="5"/>
      <c r="AA70" s="5"/>
      <c r="AB70" s="3"/>
      <c r="AC70" s="37"/>
      <c r="AD70" s="7"/>
      <c r="AE70" s="97">
        <v>0</v>
      </c>
      <c r="AF70" s="52"/>
      <c r="AG70" s="9"/>
      <c r="AH70" s="218"/>
      <c r="AI70" s="215"/>
    </row>
    <row r="71" spans="1:35" s="4" customFormat="1" ht="11.25">
      <c r="A71" s="184"/>
      <c r="B71" s="40" t="s">
        <v>76</v>
      </c>
      <c r="C71" s="99" t="s">
        <v>37</v>
      </c>
      <c r="D71" s="99"/>
      <c r="E71" s="99"/>
      <c r="F71" s="37">
        <f t="shared" si="5"/>
        <v>0.72</v>
      </c>
      <c r="G71" s="106"/>
      <c r="H71" s="37">
        <v>0.57</v>
      </c>
      <c r="I71" s="37">
        <v>0.15</v>
      </c>
      <c r="J71" s="37">
        <v>0.173</v>
      </c>
      <c r="K71" s="37">
        <v>120</v>
      </c>
      <c r="L71" s="99">
        <f>F71-J71</f>
        <v>0.5469999999999999</v>
      </c>
      <c r="M71" s="99">
        <v>0</v>
      </c>
      <c r="N71" s="37">
        <v>3.36</v>
      </c>
      <c r="O71" s="99">
        <f>N71-L71-M71</f>
        <v>2.8129999999999997</v>
      </c>
      <c r="P71" s="180"/>
      <c r="Q71" s="198"/>
      <c r="R71" s="198"/>
      <c r="S71" s="15"/>
      <c r="T71" s="184"/>
      <c r="U71" s="40" t="s">
        <v>76</v>
      </c>
      <c r="V71" s="102" t="s">
        <v>37</v>
      </c>
      <c r="W71" s="155">
        <v>0.02</v>
      </c>
      <c r="X71" s="44">
        <f>W71/R69</f>
        <v>0.021739130434782608</v>
      </c>
      <c r="Y71" s="38">
        <f aca="true" t="shared" si="19" ref="Y71:Y80">X71+F71</f>
        <v>0.7417391304347826</v>
      </c>
      <c r="Z71" s="5"/>
      <c r="AA71" s="5"/>
      <c r="AB71" s="37">
        <v>0.173</v>
      </c>
      <c r="AC71" s="3">
        <v>120</v>
      </c>
      <c r="AD71" s="8">
        <f>Y71-AB71</f>
        <v>0.5687391304347826</v>
      </c>
      <c r="AE71" s="8">
        <v>0</v>
      </c>
      <c r="AF71" s="52">
        <v>3.36</v>
      </c>
      <c r="AG71" s="9">
        <f>AF71-AD71-AE71</f>
        <v>2.7912608695652175</v>
      </c>
      <c r="AH71" s="219"/>
      <c r="AI71" s="216"/>
    </row>
    <row r="72" spans="1:35" s="4" customFormat="1" ht="11.25">
      <c r="A72" s="35">
        <v>54</v>
      </c>
      <c r="B72" s="39" t="s">
        <v>125</v>
      </c>
      <c r="C72" s="99" t="s">
        <v>11</v>
      </c>
      <c r="D72" s="99">
        <v>25</v>
      </c>
      <c r="E72" s="99">
        <v>25</v>
      </c>
      <c r="F72" s="37">
        <f t="shared" si="5"/>
        <v>17.509999999999998</v>
      </c>
      <c r="G72" s="106"/>
      <c r="H72" s="37">
        <v>10.5</v>
      </c>
      <c r="I72" s="37">
        <v>7.01</v>
      </c>
      <c r="J72" s="37"/>
      <c r="K72" s="37"/>
      <c r="L72" s="99">
        <f aca="true" t="shared" si="20" ref="L72:L113">F72-J72</f>
        <v>17.509999999999998</v>
      </c>
      <c r="M72" s="99">
        <v>0</v>
      </c>
      <c r="N72" s="37">
        <v>26.25</v>
      </c>
      <c r="O72" s="99">
        <f aca="true" t="shared" si="21" ref="O72:O80">N72-M72-L72</f>
        <v>8.740000000000002</v>
      </c>
      <c r="P72" s="108">
        <f aca="true" t="shared" si="22" ref="P72:P80">O72</f>
        <v>8.740000000000002</v>
      </c>
      <c r="Q72" s="173" t="s">
        <v>44</v>
      </c>
      <c r="R72" s="109">
        <v>0.98</v>
      </c>
      <c r="S72" s="15"/>
      <c r="T72" s="35">
        <v>54</v>
      </c>
      <c r="U72" s="39" t="s">
        <v>125</v>
      </c>
      <c r="V72" s="102" t="s">
        <v>11</v>
      </c>
      <c r="W72" s="154">
        <v>2.4</v>
      </c>
      <c r="X72" s="44">
        <f aca="true" t="shared" si="23" ref="X72:X80">W72/R72</f>
        <v>2.4489795918367347</v>
      </c>
      <c r="Y72" s="76">
        <f t="shared" si="19"/>
        <v>19.958979591836734</v>
      </c>
      <c r="Z72" s="7"/>
      <c r="AA72" s="7"/>
      <c r="AB72" s="3"/>
      <c r="AC72" s="3"/>
      <c r="AD72" s="7">
        <f aca="true" t="shared" si="24" ref="AD72:AD113">Y72-AB72</f>
        <v>19.958979591836734</v>
      </c>
      <c r="AE72" s="8">
        <v>0</v>
      </c>
      <c r="AF72" s="52">
        <v>26.25</v>
      </c>
      <c r="AG72" s="12">
        <f aca="true" t="shared" si="25" ref="AG72:AG79">AF72-AE72-AD72</f>
        <v>6.291020408163266</v>
      </c>
      <c r="AH72" s="150">
        <f aca="true" t="shared" si="26" ref="AH72:AH79">AG72</f>
        <v>6.291020408163266</v>
      </c>
      <c r="AI72" s="52" t="s">
        <v>44</v>
      </c>
    </row>
    <row r="73" spans="1:35" s="4" customFormat="1" ht="11.25">
      <c r="A73" s="35">
        <v>55</v>
      </c>
      <c r="B73" s="39" t="s">
        <v>126</v>
      </c>
      <c r="C73" s="99" t="s">
        <v>5</v>
      </c>
      <c r="D73" s="99">
        <v>2.5</v>
      </c>
      <c r="E73" s="99">
        <v>2.5</v>
      </c>
      <c r="F73" s="37">
        <f>H73+I73</f>
        <v>1.5499999999999998</v>
      </c>
      <c r="G73" s="106"/>
      <c r="H73" s="37">
        <v>0.97</v>
      </c>
      <c r="I73" s="37">
        <v>0.58</v>
      </c>
      <c r="J73" s="37">
        <v>0.139</v>
      </c>
      <c r="K73" s="37">
        <v>120</v>
      </c>
      <c r="L73" s="99">
        <f t="shared" si="20"/>
        <v>1.4109999999999998</v>
      </c>
      <c r="M73" s="99">
        <v>0</v>
      </c>
      <c r="N73" s="37">
        <v>2.63</v>
      </c>
      <c r="O73" s="99">
        <f t="shared" si="21"/>
        <v>1.219</v>
      </c>
      <c r="P73" s="108">
        <f t="shared" si="22"/>
        <v>1.219</v>
      </c>
      <c r="Q73" s="173" t="s">
        <v>44</v>
      </c>
      <c r="R73" s="109">
        <v>0.93</v>
      </c>
      <c r="S73" s="15"/>
      <c r="T73" s="35">
        <v>55</v>
      </c>
      <c r="U73" s="39" t="s">
        <v>126</v>
      </c>
      <c r="V73" s="102" t="s">
        <v>5</v>
      </c>
      <c r="W73" s="154">
        <v>1.7939999999999987</v>
      </c>
      <c r="X73" s="44">
        <f t="shared" si="23"/>
        <v>1.9290322580645147</v>
      </c>
      <c r="Y73" s="76">
        <f t="shared" si="19"/>
        <v>3.4790322580645148</v>
      </c>
      <c r="Z73" s="7"/>
      <c r="AA73" s="7"/>
      <c r="AB73" s="3">
        <v>0.139</v>
      </c>
      <c r="AC73" s="3">
        <v>120</v>
      </c>
      <c r="AD73" s="8">
        <f t="shared" si="24"/>
        <v>3.3400322580645145</v>
      </c>
      <c r="AE73" s="8">
        <v>0</v>
      </c>
      <c r="AF73" s="52">
        <v>2.63</v>
      </c>
      <c r="AG73" s="12">
        <f t="shared" si="25"/>
        <v>-0.7100322580645146</v>
      </c>
      <c r="AH73" s="150">
        <f t="shared" si="26"/>
        <v>-0.7100322580645146</v>
      </c>
      <c r="AI73" s="52" t="s">
        <v>47</v>
      </c>
    </row>
    <row r="74" spans="1:35" s="4" customFormat="1" ht="11.25">
      <c r="A74" s="35">
        <v>56</v>
      </c>
      <c r="B74" s="39" t="s">
        <v>127</v>
      </c>
      <c r="C74" s="99" t="s">
        <v>17</v>
      </c>
      <c r="D74" s="99">
        <v>4</v>
      </c>
      <c r="E74" s="99">
        <v>4</v>
      </c>
      <c r="F74" s="37">
        <f t="shared" si="5"/>
        <v>1.31</v>
      </c>
      <c r="G74" s="106"/>
      <c r="H74" s="37">
        <v>0.23</v>
      </c>
      <c r="I74" s="37">
        <v>1.08</v>
      </c>
      <c r="J74" s="37"/>
      <c r="K74" s="99"/>
      <c r="L74" s="99">
        <f>F74-J74</f>
        <v>1.31</v>
      </c>
      <c r="M74" s="99">
        <v>0</v>
      </c>
      <c r="N74" s="37">
        <v>4.2</v>
      </c>
      <c r="O74" s="99">
        <f>N74-M74-L74</f>
        <v>2.89</v>
      </c>
      <c r="P74" s="108">
        <f t="shared" si="22"/>
        <v>2.89</v>
      </c>
      <c r="Q74" s="173" t="s">
        <v>44</v>
      </c>
      <c r="R74" s="109">
        <v>0.94</v>
      </c>
      <c r="S74" s="15"/>
      <c r="T74" s="35">
        <v>56</v>
      </c>
      <c r="U74" s="39" t="s">
        <v>127</v>
      </c>
      <c r="V74" s="102" t="s">
        <v>17</v>
      </c>
      <c r="W74" s="154">
        <v>1.173499999999999</v>
      </c>
      <c r="X74" s="44">
        <f t="shared" si="23"/>
        <v>1.2484042553191481</v>
      </c>
      <c r="Y74" s="76">
        <f t="shared" si="19"/>
        <v>2.5584042553191484</v>
      </c>
      <c r="Z74" s="7"/>
      <c r="AA74" s="7"/>
      <c r="AB74" s="3"/>
      <c r="AC74" s="8"/>
      <c r="AD74" s="8">
        <f t="shared" si="24"/>
        <v>2.5584042553191484</v>
      </c>
      <c r="AE74" s="8">
        <v>0</v>
      </c>
      <c r="AF74" s="52">
        <v>4.2</v>
      </c>
      <c r="AG74" s="12">
        <f t="shared" si="25"/>
        <v>1.6415957446808518</v>
      </c>
      <c r="AH74" s="18">
        <f t="shared" si="26"/>
        <v>1.6415957446808518</v>
      </c>
      <c r="AI74" s="52" t="s">
        <v>44</v>
      </c>
    </row>
    <row r="75" spans="1:35" s="4" customFormat="1" ht="11.25">
      <c r="A75" s="35">
        <v>57</v>
      </c>
      <c r="B75" s="39" t="s">
        <v>128</v>
      </c>
      <c r="C75" s="99" t="s">
        <v>14</v>
      </c>
      <c r="D75" s="99">
        <v>40</v>
      </c>
      <c r="E75" s="99">
        <v>40</v>
      </c>
      <c r="F75" s="37">
        <f t="shared" si="5"/>
        <v>29.599999999999998</v>
      </c>
      <c r="G75" s="106"/>
      <c r="H75" s="37">
        <v>12.7</v>
      </c>
      <c r="I75" s="37">
        <v>16.9</v>
      </c>
      <c r="J75" s="37"/>
      <c r="K75" s="37"/>
      <c r="L75" s="99">
        <f t="shared" si="20"/>
        <v>29.599999999999998</v>
      </c>
      <c r="M75" s="99">
        <v>0</v>
      </c>
      <c r="N75" s="99">
        <v>42</v>
      </c>
      <c r="O75" s="99">
        <f t="shared" si="21"/>
        <v>12.400000000000002</v>
      </c>
      <c r="P75" s="108">
        <f t="shared" si="22"/>
        <v>12.400000000000002</v>
      </c>
      <c r="Q75" s="173" t="s">
        <v>44</v>
      </c>
      <c r="R75" s="109">
        <v>0.96</v>
      </c>
      <c r="S75" s="15"/>
      <c r="T75" s="35">
        <v>57</v>
      </c>
      <c r="U75" s="39" t="s">
        <v>128</v>
      </c>
      <c r="V75" s="102" t="s">
        <v>14</v>
      </c>
      <c r="W75" s="154">
        <v>3.0186970000000004</v>
      </c>
      <c r="X75" s="44">
        <f t="shared" si="23"/>
        <v>3.144476041666667</v>
      </c>
      <c r="Y75" s="76">
        <f t="shared" si="19"/>
        <v>32.744476041666665</v>
      </c>
      <c r="Z75" s="7"/>
      <c r="AA75" s="7"/>
      <c r="AB75" s="3"/>
      <c r="AC75" s="3"/>
      <c r="AD75" s="7">
        <f t="shared" si="24"/>
        <v>32.744476041666665</v>
      </c>
      <c r="AE75" s="8">
        <v>0</v>
      </c>
      <c r="AF75" s="100">
        <v>42</v>
      </c>
      <c r="AG75" s="12">
        <f t="shared" si="25"/>
        <v>9.255523958333335</v>
      </c>
      <c r="AH75" s="18">
        <f t="shared" si="26"/>
        <v>9.255523958333335</v>
      </c>
      <c r="AI75" s="52" t="s">
        <v>44</v>
      </c>
    </row>
    <row r="76" spans="1:35" s="4" customFormat="1" ht="11.25">
      <c r="A76" s="35">
        <v>58</v>
      </c>
      <c r="B76" s="39" t="s">
        <v>129</v>
      </c>
      <c r="C76" s="99" t="s">
        <v>11</v>
      </c>
      <c r="D76" s="99">
        <v>25</v>
      </c>
      <c r="E76" s="99">
        <v>25</v>
      </c>
      <c r="F76" s="37">
        <f t="shared" si="5"/>
        <v>6.39</v>
      </c>
      <c r="G76" s="106"/>
      <c r="H76" s="37">
        <v>4.55</v>
      </c>
      <c r="I76" s="37">
        <v>1.84</v>
      </c>
      <c r="J76" s="37"/>
      <c r="K76" s="37"/>
      <c r="L76" s="99">
        <f t="shared" si="20"/>
        <v>6.39</v>
      </c>
      <c r="M76" s="99">
        <v>0</v>
      </c>
      <c r="N76" s="37">
        <v>26.25</v>
      </c>
      <c r="O76" s="99">
        <f t="shared" si="21"/>
        <v>19.86</v>
      </c>
      <c r="P76" s="108">
        <f t="shared" si="22"/>
        <v>19.86</v>
      </c>
      <c r="Q76" s="173" t="s">
        <v>44</v>
      </c>
      <c r="R76" s="111">
        <v>0.998</v>
      </c>
      <c r="S76" s="15"/>
      <c r="T76" s="35">
        <v>58</v>
      </c>
      <c r="U76" s="39" t="s">
        <v>129</v>
      </c>
      <c r="V76" s="102" t="s">
        <v>11</v>
      </c>
      <c r="W76" s="154">
        <v>0.6805000000000004</v>
      </c>
      <c r="X76" s="44">
        <f t="shared" si="23"/>
        <v>0.6818637274549103</v>
      </c>
      <c r="Y76" s="76">
        <f t="shared" si="19"/>
        <v>7.07186372745491</v>
      </c>
      <c r="Z76" s="7"/>
      <c r="AA76" s="7"/>
      <c r="AB76" s="3"/>
      <c r="AC76" s="3"/>
      <c r="AD76" s="7">
        <f t="shared" si="24"/>
        <v>7.07186372745491</v>
      </c>
      <c r="AE76" s="8">
        <v>0</v>
      </c>
      <c r="AF76" s="52">
        <v>26.25</v>
      </c>
      <c r="AG76" s="12">
        <f t="shared" si="25"/>
        <v>19.17813627254509</v>
      </c>
      <c r="AH76" s="18">
        <f t="shared" si="26"/>
        <v>19.17813627254509</v>
      </c>
      <c r="AI76" s="52" t="s">
        <v>44</v>
      </c>
    </row>
    <row r="77" spans="1:35" s="4" customFormat="1" ht="11.25">
      <c r="A77" s="35">
        <v>59</v>
      </c>
      <c r="B77" s="39" t="s">
        <v>130</v>
      </c>
      <c r="C77" s="99" t="s">
        <v>11</v>
      </c>
      <c r="D77" s="99">
        <v>25</v>
      </c>
      <c r="E77" s="99">
        <v>25</v>
      </c>
      <c r="F77" s="37">
        <f t="shared" si="5"/>
        <v>6.890000000000001</v>
      </c>
      <c r="G77" s="106"/>
      <c r="H77" s="37">
        <v>2.73</v>
      </c>
      <c r="I77" s="37">
        <v>4.16</v>
      </c>
      <c r="J77" s="37"/>
      <c r="K77" s="37"/>
      <c r="L77" s="99">
        <f t="shared" si="20"/>
        <v>6.890000000000001</v>
      </c>
      <c r="M77" s="99">
        <v>0</v>
      </c>
      <c r="N77" s="37">
        <v>26.25</v>
      </c>
      <c r="O77" s="99">
        <f t="shared" si="21"/>
        <v>19.36</v>
      </c>
      <c r="P77" s="108">
        <f t="shared" si="22"/>
        <v>19.36</v>
      </c>
      <c r="Q77" s="173" t="s">
        <v>44</v>
      </c>
      <c r="R77" s="109">
        <v>0.98</v>
      </c>
      <c r="S77" s="15"/>
      <c r="T77" s="35">
        <v>59</v>
      </c>
      <c r="U77" s="39" t="s">
        <v>130</v>
      </c>
      <c r="V77" s="102" t="s">
        <v>11</v>
      </c>
      <c r="W77" s="154">
        <v>0.270336</v>
      </c>
      <c r="X77" s="44">
        <f t="shared" si="23"/>
        <v>0.2758530612244898</v>
      </c>
      <c r="Y77" s="76">
        <f t="shared" si="19"/>
        <v>7.165853061224491</v>
      </c>
      <c r="Z77" s="7"/>
      <c r="AA77" s="7"/>
      <c r="AB77" s="3"/>
      <c r="AC77" s="3"/>
      <c r="AD77" s="7">
        <f t="shared" si="24"/>
        <v>7.165853061224491</v>
      </c>
      <c r="AE77" s="8">
        <v>0</v>
      </c>
      <c r="AF77" s="52">
        <v>26.25</v>
      </c>
      <c r="AG77" s="12">
        <f t="shared" si="25"/>
        <v>19.08414693877551</v>
      </c>
      <c r="AH77" s="18">
        <f t="shared" si="26"/>
        <v>19.08414693877551</v>
      </c>
      <c r="AI77" s="52"/>
    </row>
    <row r="78" spans="1:35" s="4" customFormat="1" ht="11.25">
      <c r="A78" s="129">
        <v>60</v>
      </c>
      <c r="B78" s="127" t="s">
        <v>131</v>
      </c>
      <c r="C78" s="124" t="s">
        <v>40</v>
      </c>
      <c r="D78" s="124">
        <v>4</v>
      </c>
      <c r="E78" s="124"/>
      <c r="F78" s="126">
        <f t="shared" si="5"/>
        <v>0.16</v>
      </c>
      <c r="G78" s="125"/>
      <c r="H78" s="126">
        <v>0.16</v>
      </c>
      <c r="I78" s="126"/>
      <c r="J78" s="126">
        <v>0</v>
      </c>
      <c r="K78" s="126" t="s">
        <v>43</v>
      </c>
      <c r="L78" s="124">
        <f>F78</f>
        <v>0.16</v>
      </c>
      <c r="M78" s="124">
        <v>0</v>
      </c>
      <c r="N78" s="126">
        <f>J78</f>
        <v>0</v>
      </c>
      <c r="O78" s="124">
        <f>N78-L78-M78</f>
        <v>-0.16</v>
      </c>
      <c r="P78" s="128">
        <f>O78</f>
        <v>-0.16</v>
      </c>
      <c r="Q78" s="174" t="s">
        <v>47</v>
      </c>
      <c r="R78" s="132">
        <v>0.89</v>
      </c>
      <c r="S78" s="15"/>
      <c r="T78" s="35">
        <v>60</v>
      </c>
      <c r="U78" s="39" t="s">
        <v>131</v>
      </c>
      <c r="V78" s="102" t="s">
        <v>40</v>
      </c>
      <c r="W78" s="154">
        <v>0</v>
      </c>
      <c r="X78" s="44">
        <f t="shared" si="23"/>
        <v>0</v>
      </c>
      <c r="Y78" s="76">
        <f t="shared" si="19"/>
        <v>0.16</v>
      </c>
      <c r="Z78" s="7"/>
      <c r="AA78" s="7"/>
      <c r="AB78" s="37">
        <v>0</v>
      </c>
      <c r="AC78" s="3" t="s">
        <v>43</v>
      </c>
      <c r="AD78" s="7">
        <f>Y78</f>
        <v>0.16</v>
      </c>
      <c r="AE78" s="8">
        <v>0</v>
      </c>
      <c r="AF78" s="52">
        <f>AB78</f>
        <v>0</v>
      </c>
      <c r="AG78" s="12">
        <f>AF78-AD78-AE78</f>
        <v>-0.16</v>
      </c>
      <c r="AH78" s="18">
        <f>AG78</f>
        <v>-0.16</v>
      </c>
      <c r="AI78" s="52"/>
    </row>
    <row r="79" spans="1:35" s="4" customFormat="1" ht="11.25">
      <c r="A79" s="35">
        <v>61</v>
      </c>
      <c r="B79" s="39" t="s">
        <v>132</v>
      </c>
      <c r="C79" s="99" t="s">
        <v>4</v>
      </c>
      <c r="D79" s="99">
        <v>10</v>
      </c>
      <c r="E79" s="99">
        <v>10</v>
      </c>
      <c r="F79" s="37">
        <f>H79+I79</f>
        <v>6.1899999999999995</v>
      </c>
      <c r="G79" s="106"/>
      <c r="H79" s="37">
        <v>2.77</v>
      </c>
      <c r="I79" s="37">
        <v>3.42</v>
      </c>
      <c r="J79" s="37"/>
      <c r="K79" s="37"/>
      <c r="L79" s="99">
        <f>F79-J79</f>
        <v>6.1899999999999995</v>
      </c>
      <c r="M79" s="99">
        <v>0</v>
      </c>
      <c r="N79" s="37">
        <v>10.5</v>
      </c>
      <c r="O79" s="99">
        <f>N79-M79-L79</f>
        <v>4.3100000000000005</v>
      </c>
      <c r="P79" s="108">
        <f t="shared" si="22"/>
        <v>4.3100000000000005</v>
      </c>
      <c r="Q79" s="173" t="s">
        <v>44</v>
      </c>
      <c r="R79" s="109">
        <v>0.97</v>
      </c>
      <c r="S79" s="15"/>
      <c r="T79" s="35">
        <v>61</v>
      </c>
      <c r="U79" s="39" t="s">
        <v>132</v>
      </c>
      <c r="V79" s="102" t="s">
        <v>4</v>
      </c>
      <c r="W79" s="154">
        <v>0</v>
      </c>
      <c r="X79" s="44">
        <f t="shared" si="23"/>
        <v>0</v>
      </c>
      <c r="Y79" s="76">
        <f t="shared" si="19"/>
        <v>6.1899999999999995</v>
      </c>
      <c r="Z79" s="7"/>
      <c r="AA79" s="7"/>
      <c r="AB79" s="37"/>
      <c r="AC79" s="3"/>
      <c r="AD79" s="7">
        <f t="shared" si="24"/>
        <v>6.1899999999999995</v>
      </c>
      <c r="AE79" s="8">
        <v>0</v>
      </c>
      <c r="AF79" s="52">
        <v>10.5</v>
      </c>
      <c r="AG79" s="12">
        <f t="shared" si="25"/>
        <v>4.3100000000000005</v>
      </c>
      <c r="AH79" s="18">
        <f t="shared" si="26"/>
        <v>4.3100000000000005</v>
      </c>
      <c r="AI79" s="52"/>
    </row>
    <row r="80" spans="1:35" s="4" customFormat="1" ht="11.25">
      <c r="A80" s="35">
        <v>62</v>
      </c>
      <c r="B80" s="39" t="s">
        <v>133</v>
      </c>
      <c r="C80" s="99" t="s">
        <v>8</v>
      </c>
      <c r="D80" s="99">
        <v>6.3</v>
      </c>
      <c r="E80" s="99">
        <v>6.3</v>
      </c>
      <c r="F80" s="37">
        <f aca="true" t="shared" si="27" ref="F80:F143">H80+I80</f>
        <v>2.96</v>
      </c>
      <c r="G80" s="106"/>
      <c r="H80" s="37">
        <v>1.15</v>
      </c>
      <c r="I80" s="37">
        <v>1.81</v>
      </c>
      <c r="J80" s="37"/>
      <c r="K80" s="37"/>
      <c r="L80" s="99">
        <f t="shared" si="20"/>
        <v>2.96</v>
      </c>
      <c r="M80" s="99">
        <v>0</v>
      </c>
      <c r="N80" s="37">
        <v>6.62</v>
      </c>
      <c r="O80" s="106">
        <f t="shared" si="21"/>
        <v>3.66</v>
      </c>
      <c r="P80" s="112">
        <f t="shared" si="22"/>
        <v>3.66</v>
      </c>
      <c r="Q80" s="173" t="s">
        <v>44</v>
      </c>
      <c r="R80" s="109">
        <v>0.95</v>
      </c>
      <c r="S80" s="15"/>
      <c r="T80" s="35">
        <v>62</v>
      </c>
      <c r="U80" s="39" t="s">
        <v>133</v>
      </c>
      <c r="V80" s="102" t="s">
        <v>8</v>
      </c>
      <c r="W80" s="154">
        <v>1.878799999999998</v>
      </c>
      <c r="X80" s="44">
        <f t="shared" si="23"/>
        <v>1.9776842105263137</v>
      </c>
      <c r="Y80" s="76">
        <f t="shared" si="19"/>
        <v>4.937684210526314</v>
      </c>
      <c r="Z80" s="7"/>
      <c r="AA80" s="7"/>
      <c r="AB80" s="3"/>
      <c r="AC80" s="3"/>
      <c r="AD80" s="8">
        <f t="shared" si="24"/>
        <v>4.937684210526314</v>
      </c>
      <c r="AE80" s="8">
        <v>0</v>
      </c>
      <c r="AF80" s="52">
        <v>6.62</v>
      </c>
      <c r="AG80" s="12">
        <f>AF80-AE80-AD80</f>
        <v>1.6823157894736864</v>
      </c>
      <c r="AH80" s="18">
        <f>AG80</f>
        <v>1.6823157894736864</v>
      </c>
      <c r="AI80" s="52" t="s">
        <v>44</v>
      </c>
    </row>
    <row r="81" spans="1:35" s="4" customFormat="1" ht="11.25">
      <c r="A81" s="182">
        <v>63</v>
      </c>
      <c r="B81" s="39" t="s">
        <v>134</v>
      </c>
      <c r="C81" s="99" t="s">
        <v>34</v>
      </c>
      <c r="D81" s="99">
        <v>16</v>
      </c>
      <c r="E81" s="99">
        <v>10</v>
      </c>
      <c r="F81" s="37">
        <f>F82+F83</f>
        <v>7.83</v>
      </c>
      <c r="G81" s="106"/>
      <c r="H81" s="38"/>
      <c r="I81" s="38"/>
      <c r="J81" s="37"/>
      <c r="K81" s="37"/>
      <c r="L81" s="37">
        <f t="shared" si="20"/>
        <v>7.83</v>
      </c>
      <c r="M81" s="99">
        <v>0</v>
      </c>
      <c r="N81" s="37">
        <v>10.5</v>
      </c>
      <c r="O81" s="99">
        <f>N81-L81-M81</f>
        <v>2.67</v>
      </c>
      <c r="P81" s="179">
        <f>MIN(O81:O83)</f>
        <v>2.67</v>
      </c>
      <c r="Q81" s="196" t="s">
        <v>44</v>
      </c>
      <c r="R81" s="196">
        <v>0.94</v>
      </c>
      <c r="S81" s="15"/>
      <c r="T81" s="182">
        <v>63</v>
      </c>
      <c r="U81" s="39" t="s">
        <v>134</v>
      </c>
      <c r="V81" s="102" t="s">
        <v>34</v>
      </c>
      <c r="W81" s="154"/>
      <c r="X81" s="44"/>
      <c r="Y81" s="76">
        <f>Y82+Y83</f>
        <v>14.131406146385846</v>
      </c>
      <c r="Z81" s="7"/>
      <c r="AA81" s="7"/>
      <c r="AB81" s="3"/>
      <c r="AC81" s="3"/>
      <c r="AD81" s="7">
        <f t="shared" si="24"/>
        <v>14.131406146385846</v>
      </c>
      <c r="AE81" s="8">
        <v>0</v>
      </c>
      <c r="AF81" s="52">
        <v>10.5</v>
      </c>
      <c r="AG81" s="9">
        <f>AF81-AD81-AE81</f>
        <v>-3.631406146385846</v>
      </c>
      <c r="AH81" s="217">
        <f>MIN(AG81:AG83)</f>
        <v>-3.631406146385846</v>
      </c>
      <c r="AI81" s="214" t="s">
        <v>47</v>
      </c>
    </row>
    <row r="82" spans="1:35" s="4" customFormat="1" ht="11.25">
      <c r="A82" s="183"/>
      <c r="B82" s="40" t="s">
        <v>75</v>
      </c>
      <c r="C82" s="99" t="s">
        <v>34</v>
      </c>
      <c r="D82" s="99"/>
      <c r="E82" s="99"/>
      <c r="F82" s="37">
        <f t="shared" si="27"/>
        <v>3.13</v>
      </c>
      <c r="G82" s="106"/>
      <c r="H82" s="37">
        <v>1.6</v>
      </c>
      <c r="I82" s="37">
        <v>1.53</v>
      </c>
      <c r="J82" s="37"/>
      <c r="K82" s="37"/>
      <c r="L82" s="37">
        <f t="shared" si="20"/>
        <v>3.13</v>
      </c>
      <c r="M82" s="99">
        <v>0</v>
      </c>
      <c r="N82" s="37">
        <v>10.5</v>
      </c>
      <c r="O82" s="99">
        <f>N82-F82</f>
        <v>7.37</v>
      </c>
      <c r="P82" s="185"/>
      <c r="Q82" s="197"/>
      <c r="R82" s="197"/>
      <c r="S82" s="15"/>
      <c r="T82" s="183"/>
      <c r="U82" s="40" t="s">
        <v>75</v>
      </c>
      <c r="V82" s="102" t="s">
        <v>34</v>
      </c>
      <c r="W82" s="154"/>
      <c r="X82" s="44"/>
      <c r="Y82" s="38">
        <f>F82+X112+X117+X143+X137/2+X120/2</f>
        <v>6.150555082556062</v>
      </c>
      <c r="Z82" s="5"/>
      <c r="AA82" s="5"/>
      <c r="AB82" s="3"/>
      <c r="AC82" s="3"/>
      <c r="AD82" s="7">
        <f t="shared" si="24"/>
        <v>6.150555082556062</v>
      </c>
      <c r="AE82" s="8">
        <v>0</v>
      </c>
      <c r="AF82" s="52">
        <v>10.5</v>
      </c>
      <c r="AG82" s="9">
        <f>AF82-Y82</f>
        <v>4.349444917443938</v>
      </c>
      <c r="AH82" s="218"/>
      <c r="AI82" s="215"/>
    </row>
    <row r="83" spans="1:35" s="4" customFormat="1" ht="11.25">
      <c r="A83" s="184"/>
      <c r="B83" s="40" t="s">
        <v>76</v>
      </c>
      <c r="C83" s="99" t="s">
        <v>34</v>
      </c>
      <c r="D83" s="99"/>
      <c r="E83" s="99"/>
      <c r="F83" s="37">
        <f t="shared" si="27"/>
        <v>4.7</v>
      </c>
      <c r="G83" s="106"/>
      <c r="H83" s="37">
        <v>2.45</v>
      </c>
      <c r="I83" s="37">
        <v>2.25</v>
      </c>
      <c r="J83" s="37"/>
      <c r="K83" s="37"/>
      <c r="L83" s="37">
        <f t="shared" si="20"/>
        <v>4.7</v>
      </c>
      <c r="M83" s="99">
        <v>0</v>
      </c>
      <c r="N83" s="37">
        <v>10.5</v>
      </c>
      <c r="O83" s="99">
        <f>N83-L83-M83</f>
        <v>5.8</v>
      </c>
      <c r="P83" s="180"/>
      <c r="Q83" s="198"/>
      <c r="R83" s="198"/>
      <c r="S83" s="15"/>
      <c r="T83" s="184"/>
      <c r="U83" s="40" t="s">
        <v>76</v>
      </c>
      <c r="V83" s="102" t="s">
        <v>34</v>
      </c>
      <c r="W83" s="154">
        <v>3.0839999999999965</v>
      </c>
      <c r="X83" s="44">
        <f>W83/R81</f>
        <v>3.280851063829784</v>
      </c>
      <c r="Y83" s="38">
        <f>X83+F83</f>
        <v>7.980851063829784</v>
      </c>
      <c r="Z83" s="5"/>
      <c r="AA83" s="5"/>
      <c r="AB83" s="3"/>
      <c r="AC83" s="3"/>
      <c r="AD83" s="8">
        <f t="shared" si="24"/>
        <v>7.980851063829784</v>
      </c>
      <c r="AE83" s="8">
        <v>0</v>
      </c>
      <c r="AF83" s="52">
        <v>10.5</v>
      </c>
      <c r="AG83" s="9">
        <f>AF83-AD83-AE83</f>
        <v>2.5191489361702164</v>
      </c>
      <c r="AH83" s="219"/>
      <c r="AI83" s="216"/>
    </row>
    <row r="84" spans="1:35" s="4" customFormat="1" ht="11.25">
      <c r="A84" s="182">
        <v>64</v>
      </c>
      <c r="B84" s="39" t="s">
        <v>135</v>
      </c>
      <c r="C84" s="99" t="s">
        <v>4</v>
      </c>
      <c r="D84" s="99">
        <v>10</v>
      </c>
      <c r="E84" s="99">
        <v>10</v>
      </c>
      <c r="F84" s="37">
        <f>F85+F86</f>
        <v>3.0900000000000003</v>
      </c>
      <c r="G84" s="106"/>
      <c r="H84" s="37"/>
      <c r="I84" s="37"/>
      <c r="J84" s="38">
        <f>J85+J86</f>
        <v>0.52</v>
      </c>
      <c r="K84" s="37">
        <v>120</v>
      </c>
      <c r="L84" s="37">
        <f t="shared" si="20"/>
        <v>2.5700000000000003</v>
      </c>
      <c r="M84" s="99">
        <v>0</v>
      </c>
      <c r="N84" s="37">
        <v>10.5</v>
      </c>
      <c r="O84" s="99">
        <f>N84-L84-M84</f>
        <v>7.93</v>
      </c>
      <c r="P84" s="179">
        <f>MIN(O84:O86)</f>
        <v>7.93</v>
      </c>
      <c r="Q84" s="196" t="s">
        <v>44</v>
      </c>
      <c r="R84" s="196">
        <v>0.95</v>
      </c>
      <c r="S84" s="15"/>
      <c r="T84" s="182">
        <v>64</v>
      </c>
      <c r="U84" s="39" t="s">
        <v>135</v>
      </c>
      <c r="V84" s="102" t="s">
        <v>4</v>
      </c>
      <c r="W84" s="154"/>
      <c r="X84" s="44"/>
      <c r="Y84" s="76">
        <f>Y85+Y86</f>
        <v>4.482446808510638</v>
      </c>
      <c r="Z84" s="7"/>
      <c r="AA84" s="7"/>
      <c r="AB84" s="5">
        <f>AB85+AB86</f>
        <v>0.52</v>
      </c>
      <c r="AC84" s="3">
        <v>120</v>
      </c>
      <c r="AD84" s="7">
        <f t="shared" si="24"/>
        <v>3.9624468085106384</v>
      </c>
      <c r="AE84" s="8">
        <v>0</v>
      </c>
      <c r="AF84" s="52">
        <v>10.5</v>
      </c>
      <c r="AG84" s="9">
        <f>AF84-AD84-AE84</f>
        <v>6.537553191489362</v>
      </c>
      <c r="AH84" s="238">
        <f>MIN(AG84:AG86)</f>
        <v>6.537553191489362</v>
      </c>
      <c r="AI84" s="214" t="s">
        <v>44</v>
      </c>
    </row>
    <row r="85" spans="1:35" s="4" customFormat="1" ht="11.25">
      <c r="A85" s="183"/>
      <c r="B85" s="40" t="s">
        <v>75</v>
      </c>
      <c r="C85" s="99" t="s">
        <v>4</v>
      </c>
      <c r="D85" s="99"/>
      <c r="E85" s="99"/>
      <c r="F85" s="37">
        <f t="shared" si="27"/>
        <v>2.14</v>
      </c>
      <c r="G85" s="106"/>
      <c r="H85" s="37">
        <v>0</v>
      </c>
      <c r="I85" s="37">
        <v>2.14</v>
      </c>
      <c r="J85" s="107"/>
      <c r="K85" s="37"/>
      <c r="L85" s="37">
        <f t="shared" si="20"/>
        <v>2.14</v>
      </c>
      <c r="M85" s="99">
        <v>0</v>
      </c>
      <c r="N85" s="37">
        <v>10.5</v>
      </c>
      <c r="O85" s="99">
        <f>N85-F85</f>
        <v>8.36</v>
      </c>
      <c r="P85" s="185"/>
      <c r="Q85" s="197"/>
      <c r="R85" s="197"/>
      <c r="S85" s="15"/>
      <c r="T85" s="183"/>
      <c r="U85" s="40" t="s">
        <v>75</v>
      </c>
      <c r="V85" s="102" t="s">
        <v>4</v>
      </c>
      <c r="W85" s="154"/>
      <c r="X85" s="44"/>
      <c r="Y85" s="38">
        <f>F85+X116+X114+X130/2</f>
        <v>2.31981522956327</v>
      </c>
      <c r="Z85" s="5"/>
      <c r="AA85" s="5"/>
      <c r="AB85" s="6"/>
      <c r="AC85" s="3"/>
      <c r="AD85" s="7">
        <f t="shared" si="24"/>
        <v>2.31981522956327</v>
      </c>
      <c r="AE85" s="8">
        <v>0</v>
      </c>
      <c r="AF85" s="52">
        <v>10.5</v>
      </c>
      <c r="AG85" s="9">
        <f>AF85-Y85</f>
        <v>8.18018477043673</v>
      </c>
      <c r="AH85" s="218"/>
      <c r="AI85" s="215"/>
    </row>
    <row r="86" spans="1:35" s="4" customFormat="1" ht="11.25">
      <c r="A86" s="184"/>
      <c r="B86" s="40" t="s">
        <v>76</v>
      </c>
      <c r="C86" s="99" t="s">
        <v>4</v>
      </c>
      <c r="D86" s="99"/>
      <c r="E86" s="99"/>
      <c r="F86" s="37">
        <f t="shared" si="27"/>
        <v>0.9500000000000001</v>
      </c>
      <c r="G86" s="106"/>
      <c r="H86" s="37">
        <v>0.28</v>
      </c>
      <c r="I86" s="37">
        <v>0.67</v>
      </c>
      <c r="J86" s="38">
        <v>0.52</v>
      </c>
      <c r="K86" s="37">
        <v>120</v>
      </c>
      <c r="L86" s="37">
        <f t="shared" si="20"/>
        <v>0.43000000000000005</v>
      </c>
      <c r="M86" s="99">
        <v>0</v>
      </c>
      <c r="N86" s="37">
        <v>10.5</v>
      </c>
      <c r="O86" s="99">
        <f>N86-L86-M86</f>
        <v>10.07</v>
      </c>
      <c r="P86" s="180"/>
      <c r="Q86" s="198"/>
      <c r="R86" s="198"/>
      <c r="S86" s="15"/>
      <c r="T86" s="184"/>
      <c r="U86" s="40" t="s">
        <v>76</v>
      </c>
      <c r="V86" s="102" t="s">
        <v>4</v>
      </c>
      <c r="W86" s="154">
        <v>1.152</v>
      </c>
      <c r="X86" s="44">
        <f>W86/R84</f>
        <v>1.2126315789473683</v>
      </c>
      <c r="Y86" s="38">
        <f>X86+F86</f>
        <v>2.1626315789473685</v>
      </c>
      <c r="Z86" s="5"/>
      <c r="AA86" s="5"/>
      <c r="AB86" s="5">
        <v>0.52</v>
      </c>
      <c r="AC86" s="3">
        <v>120</v>
      </c>
      <c r="AD86" s="7">
        <f t="shared" si="24"/>
        <v>1.6426315789473684</v>
      </c>
      <c r="AE86" s="8">
        <v>0</v>
      </c>
      <c r="AF86" s="52">
        <v>10.5</v>
      </c>
      <c r="AG86" s="9">
        <f>AF86-AD86-AE86</f>
        <v>8.857368421052632</v>
      </c>
      <c r="AH86" s="219"/>
      <c r="AI86" s="216"/>
    </row>
    <row r="87" spans="1:35" s="4" customFormat="1" ht="11.25">
      <c r="A87" s="35">
        <v>65</v>
      </c>
      <c r="B87" s="39" t="s">
        <v>136</v>
      </c>
      <c r="C87" s="99" t="s">
        <v>8</v>
      </c>
      <c r="D87" s="99">
        <v>6.3</v>
      </c>
      <c r="E87" s="99">
        <v>6.3</v>
      </c>
      <c r="F87" s="37">
        <f t="shared" si="27"/>
        <v>0.32</v>
      </c>
      <c r="G87" s="106"/>
      <c r="H87" s="37">
        <v>0.07</v>
      </c>
      <c r="I87" s="37">
        <v>0.25</v>
      </c>
      <c r="J87" s="37">
        <v>0.052</v>
      </c>
      <c r="K87" s="37">
        <v>120</v>
      </c>
      <c r="L87" s="99">
        <f t="shared" si="20"/>
        <v>0.268</v>
      </c>
      <c r="M87" s="99">
        <v>0</v>
      </c>
      <c r="N87" s="37">
        <v>6.62</v>
      </c>
      <c r="O87" s="99">
        <f>N87-M87-L87</f>
        <v>6.352</v>
      </c>
      <c r="P87" s="108">
        <f>O87</f>
        <v>6.352</v>
      </c>
      <c r="Q87" s="173" t="s">
        <v>44</v>
      </c>
      <c r="R87" s="109">
        <v>0.96</v>
      </c>
      <c r="S87" s="15"/>
      <c r="T87" s="35">
        <v>65</v>
      </c>
      <c r="U87" s="39" t="s">
        <v>136</v>
      </c>
      <c r="V87" s="102" t="s">
        <v>8</v>
      </c>
      <c r="W87" s="154">
        <v>0</v>
      </c>
      <c r="X87" s="44">
        <f>W87/R87</f>
        <v>0</v>
      </c>
      <c r="Y87" s="76">
        <f>X87+F87</f>
        <v>0.32</v>
      </c>
      <c r="Z87" s="7"/>
      <c r="AA87" s="7"/>
      <c r="AB87" s="3">
        <v>0.052</v>
      </c>
      <c r="AC87" s="3">
        <v>120</v>
      </c>
      <c r="AD87" s="8">
        <f t="shared" si="24"/>
        <v>0.268</v>
      </c>
      <c r="AE87" s="8">
        <v>0</v>
      </c>
      <c r="AF87" s="52">
        <v>6.62</v>
      </c>
      <c r="AG87" s="12">
        <f>AF87-AE87-AD87</f>
        <v>6.352</v>
      </c>
      <c r="AH87" s="18">
        <f>AG87</f>
        <v>6.352</v>
      </c>
      <c r="AI87" s="52" t="s">
        <v>44</v>
      </c>
    </row>
    <row r="88" spans="1:35" s="4" customFormat="1" ht="11.25">
      <c r="A88" s="35">
        <v>66</v>
      </c>
      <c r="B88" s="39" t="s">
        <v>137</v>
      </c>
      <c r="C88" s="99" t="s">
        <v>9</v>
      </c>
      <c r="D88" s="99">
        <v>16</v>
      </c>
      <c r="E88" s="99">
        <v>16</v>
      </c>
      <c r="F88" s="37">
        <f>H88+I88</f>
        <v>13.31</v>
      </c>
      <c r="G88" s="106"/>
      <c r="H88" s="37">
        <v>5.78</v>
      </c>
      <c r="I88" s="37">
        <v>7.53</v>
      </c>
      <c r="J88" s="37"/>
      <c r="K88" s="37"/>
      <c r="L88" s="99">
        <f t="shared" si="20"/>
        <v>13.31</v>
      </c>
      <c r="M88" s="99">
        <v>0</v>
      </c>
      <c r="N88" s="37">
        <v>16.8</v>
      </c>
      <c r="O88" s="99">
        <f>N88-M88-L88</f>
        <v>3.49</v>
      </c>
      <c r="P88" s="108">
        <f>O88</f>
        <v>3.49</v>
      </c>
      <c r="Q88" s="173" t="s">
        <v>44</v>
      </c>
      <c r="R88" s="109">
        <v>0.81</v>
      </c>
      <c r="S88" s="15"/>
      <c r="T88" s="35">
        <v>66</v>
      </c>
      <c r="U88" s="39" t="s">
        <v>137</v>
      </c>
      <c r="V88" s="102" t="s">
        <v>9</v>
      </c>
      <c r="W88" s="154">
        <v>0</v>
      </c>
      <c r="X88" s="44">
        <f>W88/R88</f>
        <v>0</v>
      </c>
      <c r="Y88" s="76">
        <f>X88+F88</f>
        <v>13.31</v>
      </c>
      <c r="Z88" s="7"/>
      <c r="AA88" s="7"/>
      <c r="AB88" s="3"/>
      <c r="AC88" s="3"/>
      <c r="AD88" s="8">
        <f t="shared" si="24"/>
        <v>13.31</v>
      </c>
      <c r="AE88" s="8">
        <v>0</v>
      </c>
      <c r="AF88" s="52">
        <v>16.8</v>
      </c>
      <c r="AG88" s="12">
        <f>AF88-AE88-AD88</f>
        <v>3.49</v>
      </c>
      <c r="AH88" s="18">
        <f>AG88</f>
        <v>3.49</v>
      </c>
      <c r="AI88" s="52" t="s">
        <v>44</v>
      </c>
    </row>
    <row r="89" spans="1:35" s="4" customFormat="1" ht="11.25">
      <c r="A89" s="129">
        <v>67</v>
      </c>
      <c r="B89" s="127" t="s">
        <v>138</v>
      </c>
      <c r="C89" s="124" t="s">
        <v>15</v>
      </c>
      <c r="D89" s="124">
        <v>6.3</v>
      </c>
      <c r="E89" s="124">
        <v>10</v>
      </c>
      <c r="F89" s="126">
        <f t="shared" si="27"/>
        <v>10.469999999999999</v>
      </c>
      <c r="G89" s="125"/>
      <c r="H89" s="126">
        <v>4.84</v>
      </c>
      <c r="I89" s="126">
        <v>5.63</v>
      </c>
      <c r="J89" s="126"/>
      <c r="K89" s="126"/>
      <c r="L89" s="124">
        <f t="shared" si="20"/>
        <v>10.469999999999999</v>
      </c>
      <c r="M89" s="124">
        <v>0</v>
      </c>
      <c r="N89" s="126">
        <v>6.62</v>
      </c>
      <c r="O89" s="124">
        <f>N89-M89-L89</f>
        <v>-3.8499999999999988</v>
      </c>
      <c r="P89" s="128">
        <f>O89</f>
        <v>-3.8499999999999988</v>
      </c>
      <c r="Q89" s="126" t="s">
        <v>47</v>
      </c>
      <c r="R89" s="126">
        <v>0.94</v>
      </c>
      <c r="S89" s="15"/>
      <c r="T89" s="35">
        <v>67</v>
      </c>
      <c r="U89" s="39" t="s">
        <v>138</v>
      </c>
      <c r="V89" s="102" t="s">
        <v>15</v>
      </c>
      <c r="W89" s="154">
        <v>2.8539999999999996</v>
      </c>
      <c r="X89" s="44">
        <f>W89/R89</f>
        <v>3.036170212765957</v>
      </c>
      <c r="Y89" s="76">
        <f>X89+F89</f>
        <v>13.506170212765955</v>
      </c>
      <c r="Z89" s="7"/>
      <c r="AA89" s="7"/>
      <c r="AB89" s="3"/>
      <c r="AC89" s="3"/>
      <c r="AD89" s="8">
        <f t="shared" si="24"/>
        <v>13.506170212765955</v>
      </c>
      <c r="AE89" s="8">
        <v>0</v>
      </c>
      <c r="AF89" s="52">
        <v>6.62</v>
      </c>
      <c r="AG89" s="12">
        <f>AF89-AE89-AD89</f>
        <v>-6.886170212765955</v>
      </c>
      <c r="AH89" s="150">
        <f>AG89</f>
        <v>-6.886170212765955</v>
      </c>
      <c r="AI89" s="52" t="s">
        <v>47</v>
      </c>
    </row>
    <row r="90" spans="1:35" s="4" customFormat="1" ht="11.25">
      <c r="A90" s="182">
        <v>68</v>
      </c>
      <c r="B90" s="39" t="s">
        <v>139</v>
      </c>
      <c r="C90" s="99" t="s">
        <v>8</v>
      </c>
      <c r="D90" s="99">
        <v>6.3</v>
      </c>
      <c r="E90" s="99">
        <v>6.3</v>
      </c>
      <c r="F90" s="37">
        <f>F91+F92</f>
        <v>1.23</v>
      </c>
      <c r="G90" s="106"/>
      <c r="H90" s="37"/>
      <c r="I90" s="37"/>
      <c r="J90" s="37"/>
      <c r="K90" s="37"/>
      <c r="L90" s="37">
        <f>F90-J90</f>
        <v>1.23</v>
      </c>
      <c r="M90" s="99">
        <v>0</v>
      </c>
      <c r="N90" s="37">
        <v>6.62</v>
      </c>
      <c r="O90" s="99">
        <f>N90-L90-M90</f>
        <v>5.390000000000001</v>
      </c>
      <c r="P90" s="179">
        <f>MIN(O90:O92)</f>
        <v>5.390000000000001</v>
      </c>
      <c r="Q90" s="196" t="s">
        <v>44</v>
      </c>
      <c r="R90" s="196">
        <v>0.98</v>
      </c>
      <c r="S90" s="15"/>
      <c r="T90" s="182">
        <v>68</v>
      </c>
      <c r="U90" s="39" t="s">
        <v>139</v>
      </c>
      <c r="V90" s="102" t="s">
        <v>8</v>
      </c>
      <c r="W90" s="154"/>
      <c r="X90" s="44"/>
      <c r="Y90" s="76">
        <f>Y91+Y92</f>
        <v>1.3121211463308726</v>
      </c>
      <c r="Z90" s="7"/>
      <c r="AA90" s="7"/>
      <c r="AB90" s="3"/>
      <c r="AC90" s="3"/>
      <c r="AD90" s="8">
        <f>Y90-AB90</f>
        <v>1.3121211463308726</v>
      </c>
      <c r="AE90" s="8">
        <v>0</v>
      </c>
      <c r="AF90" s="52">
        <v>6.62</v>
      </c>
      <c r="AG90" s="9">
        <f>AF90-AD90-AE90</f>
        <v>5.307878853669127</v>
      </c>
      <c r="AH90" s="218">
        <f>MIN(AG90:AG92)</f>
        <v>5.307878853669127</v>
      </c>
      <c r="AI90" s="214" t="s">
        <v>44</v>
      </c>
    </row>
    <row r="91" spans="1:35" s="4" customFormat="1" ht="11.25">
      <c r="A91" s="183"/>
      <c r="B91" s="40" t="s">
        <v>75</v>
      </c>
      <c r="C91" s="99" t="s">
        <v>39</v>
      </c>
      <c r="D91" s="99"/>
      <c r="E91" s="99"/>
      <c r="F91" s="37">
        <f t="shared" si="27"/>
        <v>0.24</v>
      </c>
      <c r="G91" s="106"/>
      <c r="H91" s="37"/>
      <c r="I91" s="37">
        <v>0.24</v>
      </c>
      <c r="J91" s="37"/>
      <c r="K91" s="37"/>
      <c r="L91" s="37">
        <f>F91-J91</f>
        <v>0.24</v>
      </c>
      <c r="M91" s="99">
        <v>0</v>
      </c>
      <c r="N91" s="37">
        <v>6.62</v>
      </c>
      <c r="O91" s="99">
        <f>N91-F91</f>
        <v>6.38</v>
      </c>
      <c r="P91" s="185"/>
      <c r="Q91" s="197"/>
      <c r="R91" s="197"/>
      <c r="S91" s="15"/>
      <c r="T91" s="183"/>
      <c r="U91" s="40" t="s">
        <v>75</v>
      </c>
      <c r="V91" s="102" t="s">
        <v>39</v>
      </c>
      <c r="W91" s="154"/>
      <c r="X91" s="44"/>
      <c r="Y91" s="38">
        <f>F91+X177/2</f>
        <v>0.289468085106383</v>
      </c>
      <c r="Z91" s="5"/>
      <c r="AA91" s="5"/>
      <c r="AB91" s="3"/>
      <c r="AC91" s="3"/>
      <c r="AD91" s="8">
        <f>Y91-AB91</f>
        <v>0.289468085106383</v>
      </c>
      <c r="AE91" s="8">
        <v>0</v>
      </c>
      <c r="AF91" s="52">
        <v>6.62</v>
      </c>
      <c r="AG91" s="9">
        <f>AF91-Y91</f>
        <v>6.330531914893617</v>
      </c>
      <c r="AH91" s="218"/>
      <c r="AI91" s="215"/>
    </row>
    <row r="92" spans="1:35" s="4" customFormat="1" ht="11.25">
      <c r="A92" s="184"/>
      <c r="B92" s="40" t="s">
        <v>76</v>
      </c>
      <c r="C92" s="99" t="s">
        <v>8</v>
      </c>
      <c r="D92" s="99"/>
      <c r="E92" s="99"/>
      <c r="F92" s="37">
        <f t="shared" si="27"/>
        <v>0.99</v>
      </c>
      <c r="G92" s="106"/>
      <c r="H92" s="37">
        <v>0</v>
      </c>
      <c r="I92" s="37">
        <v>0.99</v>
      </c>
      <c r="J92" s="37"/>
      <c r="K92" s="37"/>
      <c r="L92" s="37">
        <f t="shared" si="20"/>
        <v>0.99</v>
      </c>
      <c r="M92" s="99">
        <v>0</v>
      </c>
      <c r="N92" s="37">
        <v>6.62</v>
      </c>
      <c r="O92" s="99">
        <f>N92-L92-M92</f>
        <v>5.63</v>
      </c>
      <c r="P92" s="180"/>
      <c r="Q92" s="198"/>
      <c r="R92" s="198"/>
      <c r="S92" s="15"/>
      <c r="T92" s="184"/>
      <c r="U92" s="40" t="s">
        <v>76</v>
      </c>
      <c r="V92" s="102" t="s">
        <v>8</v>
      </c>
      <c r="W92" s="154">
        <v>0.032</v>
      </c>
      <c r="X92" s="44">
        <f>W92/R90</f>
        <v>0.0326530612244898</v>
      </c>
      <c r="Y92" s="38">
        <f>X92+F92</f>
        <v>1.0226530612244897</v>
      </c>
      <c r="Z92" s="5"/>
      <c r="AA92" s="5"/>
      <c r="AB92" s="37"/>
      <c r="AC92" s="3"/>
      <c r="AD92" s="8">
        <f t="shared" si="24"/>
        <v>1.0226530612244897</v>
      </c>
      <c r="AE92" s="8">
        <v>0</v>
      </c>
      <c r="AF92" s="52">
        <v>6.62</v>
      </c>
      <c r="AG92" s="9">
        <f>AF92-AD92-AE92</f>
        <v>5.597346938775511</v>
      </c>
      <c r="AH92" s="219"/>
      <c r="AI92" s="216"/>
    </row>
    <row r="93" spans="1:35" s="4" customFormat="1" ht="11.25">
      <c r="A93" s="199">
        <v>69</v>
      </c>
      <c r="B93" s="127" t="s">
        <v>140</v>
      </c>
      <c r="C93" s="124" t="s">
        <v>8</v>
      </c>
      <c r="D93" s="124">
        <v>6.3</v>
      </c>
      <c r="E93" s="124">
        <v>6.3</v>
      </c>
      <c r="F93" s="126">
        <f>F94+F95</f>
        <v>8.120000000000001</v>
      </c>
      <c r="G93" s="125"/>
      <c r="H93" s="126"/>
      <c r="I93" s="126"/>
      <c r="J93" s="126">
        <f>J94+J95</f>
        <v>0.52</v>
      </c>
      <c r="K93" s="126">
        <v>120</v>
      </c>
      <c r="L93" s="126">
        <f t="shared" si="20"/>
        <v>7.600000000000001</v>
      </c>
      <c r="M93" s="124">
        <v>0</v>
      </c>
      <c r="N93" s="126">
        <v>6.62</v>
      </c>
      <c r="O93" s="124">
        <f>N93-L93-M93</f>
        <v>-0.9800000000000013</v>
      </c>
      <c r="P93" s="205">
        <f>MIN(O93:O95)</f>
        <v>-0.9800000000000013</v>
      </c>
      <c r="Q93" s="202" t="s">
        <v>47</v>
      </c>
      <c r="R93" s="202">
        <v>0.95</v>
      </c>
      <c r="S93" s="15"/>
      <c r="T93" s="182">
        <v>69</v>
      </c>
      <c r="U93" s="39" t="s">
        <v>140</v>
      </c>
      <c r="V93" s="102" t="s">
        <v>8</v>
      </c>
      <c r="W93" s="154"/>
      <c r="X93" s="44"/>
      <c r="Y93" s="76">
        <f>Y94+Y95</f>
        <v>23.657152293548148</v>
      </c>
      <c r="Z93" s="7"/>
      <c r="AA93" s="7"/>
      <c r="AB93" s="3">
        <f>AB94+AB95</f>
        <v>0.52</v>
      </c>
      <c r="AC93" s="3">
        <v>120</v>
      </c>
      <c r="AD93" s="7">
        <f t="shared" si="24"/>
        <v>23.137152293548148</v>
      </c>
      <c r="AE93" s="8">
        <v>0</v>
      </c>
      <c r="AF93" s="52">
        <v>6.62</v>
      </c>
      <c r="AG93" s="9">
        <f>AF93-AD93-AE93</f>
        <v>-16.517152293548147</v>
      </c>
      <c r="AH93" s="217">
        <f>MIN(AG93:AG95)</f>
        <v>-16.517152293548147</v>
      </c>
      <c r="AI93" s="214" t="s">
        <v>47</v>
      </c>
    </row>
    <row r="94" spans="1:35" s="4" customFormat="1" ht="11.25">
      <c r="A94" s="200"/>
      <c r="B94" s="131" t="s">
        <v>75</v>
      </c>
      <c r="C94" s="124" t="s">
        <v>8</v>
      </c>
      <c r="D94" s="124"/>
      <c r="E94" s="124"/>
      <c r="F94" s="126">
        <f t="shared" si="27"/>
        <v>6.01</v>
      </c>
      <c r="G94" s="125"/>
      <c r="H94" s="126">
        <v>3.06</v>
      </c>
      <c r="I94" s="126">
        <v>2.95</v>
      </c>
      <c r="J94" s="126"/>
      <c r="K94" s="126"/>
      <c r="L94" s="126">
        <f t="shared" si="20"/>
        <v>6.01</v>
      </c>
      <c r="M94" s="124">
        <v>0</v>
      </c>
      <c r="N94" s="126">
        <v>6.62</v>
      </c>
      <c r="O94" s="124">
        <f>N94-F94</f>
        <v>0.6100000000000003</v>
      </c>
      <c r="P94" s="206"/>
      <c r="Q94" s="203"/>
      <c r="R94" s="203"/>
      <c r="S94" s="15"/>
      <c r="T94" s="183"/>
      <c r="U94" s="40" t="s">
        <v>75</v>
      </c>
      <c r="V94" s="102" t="s">
        <v>8</v>
      </c>
      <c r="W94" s="154"/>
      <c r="X94" s="44"/>
      <c r="Y94" s="38">
        <f>F94+X141+X133/2+X127+X129/2+X134</f>
        <v>10.118204925127095</v>
      </c>
      <c r="Z94" s="5"/>
      <c r="AA94" s="5"/>
      <c r="AB94" s="3"/>
      <c r="AC94" s="3"/>
      <c r="AD94" s="7">
        <f t="shared" si="24"/>
        <v>10.118204925127095</v>
      </c>
      <c r="AE94" s="8">
        <v>0</v>
      </c>
      <c r="AF94" s="52">
        <v>6.62</v>
      </c>
      <c r="AG94" s="9">
        <f>AF94-Y94</f>
        <v>-3.4982049251270952</v>
      </c>
      <c r="AH94" s="218"/>
      <c r="AI94" s="215"/>
    </row>
    <row r="95" spans="1:35" s="4" customFormat="1" ht="11.25">
      <c r="A95" s="201"/>
      <c r="B95" s="131" t="s">
        <v>76</v>
      </c>
      <c r="C95" s="124" t="s">
        <v>8</v>
      </c>
      <c r="D95" s="124"/>
      <c r="E95" s="124"/>
      <c r="F95" s="126">
        <f t="shared" si="27"/>
        <v>2.1100000000000003</v>
      </c>
      <c r="G95" s="125"/>
      <c r="H95" s="126">
        <v>1.08</v>
      </c>
      <c r="I95" s="126">
        <v>1.03</v>
      </c>
      <c r="J95" s="126">
        <v>0.52</v>
      </c>
      <c r="K95" s="126">
        <v>120</v>
      </c>
      <c r="L95" s="126">
        <f t="shared" si="20"/>
        <v>1.5900000000000003</v>
      </c>
      <c r="M95" s="124">
        <v>0</v>
      </c>
      <c r="N95" s="126">
        <v>6.62</v>
      </c>
      <c r="O95" s="124">
        <f>N95-L95-M95</f>
        <v>5.029999999999999</v>
      </c>
      <c r="P95" s="207"/>
      <c r="Q95" s="204"/>
      <c r="R95" s="204"/>
      <c r="S95" s="15"/>
      <c r="T95" s="184"/>
      <c r="U95" s="40" t="s">
        <v>76</v>
      </c>
      <c r="V95" s="102" t="s">
        <v>8</v>
      </c>
      <c r="W95" s="154">
        <v>10.8575</v>
      </c>
      <c r="X95" s="44">
        <f>W95/R93</f>
        <v>11.428947368421053</v>
      </c>
      <c r="Y95" s="38">
        <f>X95+F95</f>
        <v>13.538947368421052</v>
      </c>
      <c r="Z95" s="5"/>
      <c r="AA95" s="5"/>
      <c r="AB95" s="3">
        <v>0.52</v>
      </c>
      <c r="AC95" s="3">
        <v>120</v>
      </c>
      <c r="AD95" s="8">
        <f t="shared" si="24"/>
        <v>13.018947368421053</v>
      </c>
      <c r="AE95" s="8">
        <v>0</v>
      </c>
      <c r="AF95" s="52">
        <v>6.62</v>
      </c>
      <c r="AG95" s="9">
        <f>AF95-AD95-AE95</f>
        <v>-6.3989473684210525</v>
      </c>
      <c r="AH95" s="219"/>
      <c r="AI95" s="216"/>
    </row>
    <row r="96" spans="1:35" s="4" customFormat="1" ht="11.25">
      <c r="A96" s="182">
        <v>70</v>
      </c>
      <c r="B96" s="39" t="s">
        <v>141</v>
      </c>
      <c r="C96" s="99" t="s">
        <v>11</v>
      </c>
      <c r="D96" s="99">
        <v>25</v>
      </c>
      <c r="E96" s="99">
        <v>25</v>
      </c>
      <c r="F96" s="37">
        <f>F97+F98</f>
        <v>23.82</v>
      </c>
      <c r="G96" s="106"/>
      <c r="H96" s="38"/>
      <c r="I96" s="38"/>
      <c r="J96" s="37"/>
      <c r="K96" s="37"/>
      <c r="L96" s="37">
        <f t="shared" si="20"/>
        <v>23.82</v>
      </c>
      <c r="M96" s="99">
        <v>0</v>
      </c>
      <c r="N96" s="37">
        <v>26.25</v>
      </c>
      <c r="O96" s="99">
        <f>N96-L96-M96</f>
        <v>2.4299999999999997</v>
      </c>
      <c r="P96" s="179">
        <f>MIN(O96:O98)</f>
        <v>2.4299999999999997</v>
      </c>
      <c r="Q96" s="196" t="s">
        <v>44</v>
      </c>
      <c r="R96" s="196">
        <v>0.94</v>
      </c>
      <c r="S96" s="15"/>
      <c r="T96" s="182">
        <v>70</v>
      </c>
      <c r="U96" s="39" t="s">
        <v>141</v>
      </c>
      <c r="V96" s="102" t="s">
        <v>11</v>
      </c>
      <c r="W96" s="154"/>
      <c r="X96" s="44"/>
      <c r="Y96" s="76">
        <f>Y97+Y98</f>
        <v>35.201710323984074</v>
      </c>
      <c r="Z96" s="7"/>
      <c r="AA96" s="7"/>
      <c r="AB96" s="3"/>
      <c r="AC96" s="3"/>
      <c r="AD96" s="7">
        <f t="shared" si="24"/>
        <v>35.201710323984074</v>
      </c>
      <c r="AE96" s="8">
        <v>0</v>
      </c>
      <c r="AF96" s="52">
        <v>26.25</v>
      </c>
      <c r="AG96" s="9">
        <f>AF96-AD96-AE96</f>
        <v>-8.951710323984074</v>
      </c>
      <c r="AH96" s="217">
        <f>MIN(AG96:AG98)</f>
        <v>-8.951710323984074</v>
      </c>
      <c r="AI96" s="214" t="s">
        <v>47</v>
      </c>
    </row>
    <row r="97" spans="1:35" s="4" customFormat="1" ht="11.25">
      <c r="A97" s="183"/>
      <c r="B97" s="40" t="s">
        <v>75</v>
      </c>
      <c r="C97" s="99" t="s">
        <v>11</v>
      </c>
      <c r="D97" s="99"/>
      <c r="E97" s="99"/>
      <c r="F97" s="37">
        <f t="shared" si="27"/>
        <v>10.23</v>
      </c>
      <c r="G97" s="106"/>
      <c r="H97" s="37">
        <v>3.58</v>
      </c>
      <c r="I97" s="37">
        <v>6.65</v>
      </c>
      <c r="J97" s="37"/>
      <c r="K97" s="37"/>
      <c r="L97" s="37">
        <f t="shared" si="20"/>
        <v>10.23</v>
      </c>
      <c r="M97" s="99">
        <v>0</v>
      </c>
      <c r="N97" s="37">
        <v>26.25</v>
      </c>
      <c r="O97" s="99">
        <f>N97-F97</f>
        <v>16.02</v>
      </c>
      <c r="P97" s="185"/>
      <c r="Q97" s="197"/>
      <c r="R97" s="197"/>
      <c r="S97" s="15"/>
      <c r="T97" s="183"/>
      <c r="U97" s="40" t="s">
        <v>75</v>
      </c>
      <c r="V97" s="102" t="s">
        <v>11</v>
      </c>
      <c r="W97" s="154"/>
      <c r="X97" s="44"/>
      <c r="Y97" s="38">
        <f>F97+X125+X123+X138+X113+X118+X129/2</f>
        <v>21.036178409090457</v>
      </c>
      <c r="Z97" s="5"/>
      <c r="AA97" s="5"/>
      <c r="AB97" s="3"/>
      <c r="AC97" s="3"/>
      <c r="AD97" s="7">
        <f t="shared" si="24"/>
        <v>21.036178409090457</v>
      </c>
      <c r="AE97" s="8">
        <v>0</v>
      </c>
      <c r="AF97" s="52">
        <v>26.25</v>
      </c>
      <c r="AG97" s="9">
        <f>AF97-Y97</f>
        <v>5.213821590909543</v>
      </c>
      <c r="AH97" s="218"/>
      <c r="AI97" s="215"/>
    </row>
    <row r="98" spans="1:35" s="4" customFormat="1" ht="11.25">
      <c r="A98" s="184"/>
      <c r="B98" s="40" t="s">
        <v>76</v>
      </c>
      <c r="C98" s="99" t="s">
        <v>11</v>
      </c>
      <c r="D98" s="99"/>
      <c r="E98" s="99"/>
      <c r="F98" s="37">
        <f t="shared" si="27"/>
        <v>13.59</v>
      </c>
      <c r="G98" s="106"/>
      <c r="H98" s="37">
        <v>5.97</v>
      </c>
      <c r="I98" s="37">
        <v>7.62</v>
      </c>
      <c r="J98" s="37"/>
      <c r="K98" s="37"/>
      <c r="L98" s="37">
        <f t="shared" si="20"/>
        <v>13.59</v>
      </c>
      <c r="M98" s="99">
        <v>0</v>
      </c>
      <c r="N98" s="37">
        <v>26.25</v>
      </c>
      <c r="O98" s="99">
        <f>N98-L98-M98</f>
        <v>12.66</v>
      </c>
      <c r="P98" s="180"/>
      <c r="Q98" s="198"/>
      <c r="R98" s="198"/>
      <c r="S98" s="15"/>
      <c r="T98" s="184"/>
      <c r="U98" s="40" t="s">
        <v>76</v>
      </c>
      <c r="V98" s="102" t="s">
        <v>11</v>
      </c>
      <c r="W98" s="154">
        <v>0.5410000000000001</v>
      </c>
      <c r="X98" s="44">
        <f>W98/R96</f>
        <v>0.5755319148936172</v>
      </c>
      <c r="Y98" s="38">
        <f>X98+F98</f>
        <v>14.165531914893617</v>
      </c>
      <c r="Z98" s="5"/>
      <c r="AA98" s="5"/>
      <c r="AB98" s="3"/>
      <c r="AC98" s="3"/>
      <c r="AD98" s="8">
        <f t="shared" si="24"/>
        <v>14.165531914893617</v>
      </c>
      <c r="AE98" s="8">
        <v>0</v>
      </c>
      <c r="AF98" s="52">
        <v>26.25</v>
      </c>
      <c r="AG98" s="9">
        <f>AF98-AD98-AE98</f>
        <v>12.084468085106383</v>
      </c>
      <c r="AH98" s="219"/>
      <c r="AI98" s="216"/>
    </row>
    <row r="99" spans="1:35" s="4" customFormat="1" ht="11.25">
      <c r="A99" s="35">
        <v>71</v>
      </c>
      <c r="B99" s="39" t="s">
        <v>142</v>
      </c>
      <c r="C99" s="99" t="s">
        <v>5</v>
      </c>
      <c r="D99" s="99">
        <v>2.5</v>
      </c>
      <c r="E99" s="99">
        <v>2.5</v>
      </c>
      <c r="F99" s="37">
        <f t="shared" si="27"/>
        <v>1.6800000000000002</v>
      </c>
      <c r="G99" s="106"/>
      <c r="H99" s="37">
        <v>1.01</v>
      </c>
      <c r="I99" s="37">
        <v>0.67</v>
      </c>
      <c r="J99" s="37"/>
      <c r="K99" s="37"/>
      <c r="L99" s="99">
        <f t="shared" si="20"/>
        <v>1.6800000000000002</v>
      </c>
      <c r="M99" s="99">
        <v>0</v>
      </c>
      <c r="N99" s="37">
        <v>2.63</v>
      </c>
      <c r="O99" s="99">
        <f>N99-M99-L99</f>
        <v>0.9499999999999997</v>
      </c>
      <c r="P99" s="108">
        <f>O99</f>
        <v>0.9499999999999997</v>
      </c>
      <c r="Q99" s="173" t="s">
        <v>44</v>
      </c>
      <c r="R99" s="109">
        <v>0.97</v>
      </c>
      <c r="S99" s="15"/>
      <c r="T99" s="35">
        <v>71</v>
      </c>
      <c r="U99" s="39" t="s">
        <v>142</v>
      </c>
      <c r="V99" s="102" t="s">
        <v>5</v>
      </c>
      <c r="W99" s="154">
        <v>0.46950000000000014</v>
      </c>
      <c r="X99" s="44">
        <f>W99/R99</f>
        <v>0.4840206185567012</v>
      </c>
      <c r="Y99" s="76">
        <f>X99+F99</f>
        <v>2.1640206185567012</v>
      </c>
      <c r="Z99" s="7"/>
      <c r="AA99" s="7"/>
      <c r="AB99" s="3"/>
      <c r="AC99" s="3"/>
      <c r="AD99" s="8">
        <f t="shared" si="24"/>
        <v>2.1640206185567012</v>
      </c>
      <c r="AE99" s="8">
        <v>0</v>
      </c>
      <c r="AF99" s="52">
        <v>2.63</v>
      </c>
      <c r="AG99" s="12">
        <f>AF99-AE99-AD99</f>
        <v>0.46597938144329865</v>
      </c>
      <c r="AH99" s="18">
        <f>AG99</f>
        <v>0.46597938144329865</v>
      </c>
      <c r="AI99" s="52" t="s">
        <v>44</v>
      </c>
    </row>
    <row r="100" spans="1:35" s="4" customFormat="1" ht="11.25">
      <c r="A100" s="182">
        <v>72</v>
      </c>
      <c r="B100" s="39" t="s">
        <v>143</v>
      </c>
      <c r="C100" s="99" t="s">
        <v>24</v>
      </c>
      <c r="D100" s="99">
        <v>20</v>
      </c>
      <c r="E100" s="99">
        <v>25</v>
      </c>
      <c r="F100" s="37">
        <f>F101+F102</f>
        <v>20.85</v>
      </c>
      <c r="G100" s="106"/>
      <c r="H100" s="38"/>
      <c r="I100" s="38"/>
      <c r="J100" s="37"/>
      <c r="K100" s="37"/>
      <c r="L100" s="37">
        <f t="shared" si="20"/>
        <v>20.85</v>
      </c>
      <c r="M100" s="99">
        <v>0</v>
      </c>
      <c r="N100" s="37">
        <v>21</v>
      </c>
      <c r="O100" s="99">
        <f>N100-L100-M100</f>
        <v>0.14999999999999858</v>
      </c>
      <c r="P100" s="179">
        <f>MIN(O100:O102)</f>
        <v>0.14999999999999858</v>
      </c>
      <c r="Q100" s="196" t="s">
        <v>44</v>
      </c>
      <c r="R100" s="196">
        <v>0.95</v>
      </c>
      <c r="S100" s="15"/>
      <c r="T100" s="182">
        <v>72</v>
      </c>
      <c r="U100" s="39" t="s">
        <v>143</v>
      </c>
      <c r="V100" s="102" t="s">
        <v>24</v>
      </c>
      <c r="W100" s="154"/>
      <c r="X100" s="44"/>
      <c r="Y100" s="76">
        <f>Y101+Y102</f>
        <v>24.601903881805026</v>
      </c>
      <c r="Z100" s="7"/>
      <c r="AA100" s="7"/>
      <c r="AB100" s="3"/>
      <c r="AC100" s="3"/>
      <c r="AD100" s="7">
        <f t="shared" si="24"/>
        <v>24.601903881805026</v>
      </c>
      <c r="AE100" s="8">
        <v>0</v>
      </c>
      <c r="AF100" s="52">
        <v>21</v>
      </c>
      <c r="AG100" s="9">
        <f>AF100-AD100-AE100</f>
        <v>-3.6019038818050255</v>
      </c>
      <c r="AH100" s="217">
        <f>MIN(AG100:AG102)</f>
        <v>-3.6019038818050255</v>
      </c>
      <c r="AI100" s="214" t="s">
        <v>47</v>
      </c>
    </row>
    <row r="101" spans="1:35" s="4" customFormat="1" ht="11.25">
      <c r="A101" s="183"/>
      <c r="B101" s="40" t="s">
        <v>75</v>
      </c>
      <c r="C101" s="99" t="s">
        <v>24</v>
      </c>
      <c r="D101" s="99"/>
      <c r="E101" s="99"/>
      <c r="F101" s="37">
        <f t="shared" si="27"/>
        <v>1.67</v>
      </c>
      <c r="G101" s="106"/>
      <c r="H101" s="37">
        <v>0</v>
      </c>
      <c r="I101" s="37">
        <v>1.67</v>
      </c>
      <c r="J101" s="37"/>
      <c r="K101" s="37"/>
      <c r="L101" s="37">
        <f t="shared" si="20"/>
        <v>1.67</v>
      </c>
      <c r="M101" s="99">
        <v>0</v>
      </c>
      <c r="N101" s="37">
        <v>21</v>
      </c>
      <c r="O101" s="99">
        <f>N101-F101</f>
        <v>19.33</v>
      </c>
      <c r="P101" s="185"/>
      <c r="Q101" s="197"/>
      <c r="R101" s="197"/>
      <c r="S101" s="15"/>
      <c r="T101" s="183"/>
      <c r="U101" s="40" t="s">
        <v>75</v>
      </c>
      <c r="V101" s="102" t="s">
        <v>24</v>
      </c>
      <c r="W101" s="154"/>
      <c r="X101" s="44"/>
      <c r="Y101" s="38">
        <f>F101+X128+X140+X136/2</f>
        <v>2.132430197594502</v>
      </c>
      <c r="Z101" s="5"/>
      <c r="AA101" s="5"/>
      <c r="AB101" s="3"/>
      <c r="AC101" s="3"/>
      <c r="AD101" s="7">
        <f t="shared" si="24"/>
        <v>2.132430197594502</v>
      </c>
      <c r="AE101" s="8">
        <v>0</v>
      </c>
      <c r="AF101" s="52">
        <v>21</v>
      </c>
      <c r="AG101" s="9">
        <f>AF101-Y101</f>
        <v>18.867569802405498</v>
      </c>
      <c r="AH101" s="218"/>
      <c r="AI101" s="215"/>
    </row>
    <row r="102" spans="1:35" s="4" customFormat="1" ht="11.25">
      <c r="A102" s="184"/>
      <c r="B102" s="40" t="s">
        <v>144</v>
      </c>
      <c r="C102" s="99" t="s">
        <v>24</v>
      </c>
      <c r="D102" s="99"/>
      <c r="E102" s="99"/>
      <c r="F102" s="37">
        <f t="shared" si="27"/>
        <v>19.18</v>
      </c>
      <c r="G102" s="106"/>
      <c r="H102" s="37">
        <v>9.95</v>
      </c>
      <c r="I102" s="37">
        <v>9.23</v>
      </c>
      <c r="J102" s="37"/>
      <c r="K102" s="37"/>
      <c r="L102" s="37">
        <f t="shared" si="20"/>
        <v>19.18</v>
      </c>
      <c r="M102" s="99">
        <v>0</v>
      </c>
      <c r="N102" s="37">
        <v>21</v>
      </c>
      <c r="O102" s="99">
        <f>N102-L102-M102</f>
        <v>1.8200000000000003</v>
      </c>
      <c r="P102" s="180"/>
      <c r="Q102" s="198"/>
      <c r="R102" s="198"/>
      <c r="S102" s="15"/>
      <c r="T102" s="184"/>
      <c r="U102" s="40" t="s">
        <v>144</v>
      </c>
      <c r="V102" s="102" t="s">
        <v>24</v>
      </c>
      <c r="W102" s="154">
        <v>3.1249999999999973</v>
      </c>
      <c r="X102" s="44">
        <f>W102/R100</f>
        <v>3.289473684210524</v>
      </c>
      <c r="Y102" s="38">
        <f>X102+F102</f>
        <v>22.469473684210524</v>
      </c>
      <c r="Z102" s="5"/>
      <c r="AA102" s="5"/>
      <c r="AB102" s="3"/>
      <c r="AC102" s="3"/>
      <c r="AD102" s="7">
        <f t="shared" si="24"/>
        <v>22.469473684210524</v>
      </c>
      <c r="AE102" s="8">
        <v>0</v>
      </c>
      <c r="AF102" s="52">
        <v>21</v>
      </c>
      <c r="AG102" s="9">
        <f>AF102-AD102-AE102</f>
        <v>-1.4694736842105236</v>
      </c>
      <c r="AH102" s="219"/>
      <c r="AI102" s="216"/>
    </row>
    <row r="103" spans="1:35" s="4" customFormat="1" ht="11.25">
      <c r="A103" s="199">
        <v>73</v>
      </c>
      <c r="B103" s="127" t="s">
        <v>145</v>
      </c>
      <c r="C103" s="124" t="s">
        <v>8</v>
      </c>
      <c r="D103" s="124">
        <v>6.3</v>
      </c>
      <c r="E103" s="124">
        <v>6.3</v>
      </c>
      <c r="F103" s="126">
        <f>F104+F105</f>
        <v>7.66</v>
      </c>
      <c r="G103" s="125"/>
      <c r="H103" s="133"/>
      <c r="I103" s="133"/>
      <c r="J103" s="126"/>
      <c r="K103" s="126"/>
      <c r="L103" s="126">
        <f t="shared" si="20"/>
        <v>7.66</v>
      </c>
      <c r="M103" s="124">
        <v>0</v>
      </c>
      <c r="N103" s="126">
        <v>6.62</v>
      </c>
      <c r="O103" s="124">
        <f>N103-L103-M103</f>
        <v>-1.04</v>
      </c>
      <c r="P103" s="205">
        <f>MIN(O103:O105)</f>
        <v>-1.04</v>
      </c>
      <c r="Q103" s="202" t="s">
        <v>47</v>
      </c>
      <c r="R103" s="202">
        <v>0.94</v>
      </c>
      <c r="S103" s="15"/>
      <c r="T103" s="182">
        <v>73</v>
      </c>
      <c r="U103" s="39" t="s">
        <v>145</v>
      </c>
      <c r="V103" s="102" t="s">
        <v>8</v>
      </c>
      <c r="W103" s="154"/>
      <c r="X103" s="44"/>
      <c r="Y103" s="76">
        <f>Y104+Y105</f>
        <v>13.605858830481083</v>
      </c>
      <c r="Z103" s="7"/>
      <c r="AA103" s="7"/>
      <c r="AB103" s="3"/>
      <c r="AC103" s="3"/>
      <c r="AD103" s="7">
        <f t="shared" si="24"/>
        <v>13.605858830481083</v>
      </c>
      <c r="AE103" s="8">
        <v>0</v>
      </c>
      <c r="AF103" s="52">
        <v>6.62</v>
      </c>
      <c r="AG103" s="9">
        <f>AF103-AD103-AE103</f>
        <v>-6.9858588304810825</v>
      </c>
      <c r="AH103" s="217">
        <f>MIN(AG103:AG105)</f>
        <v>-6.9858588304810825</v>
      </c>
      <c r="AI103" s="214" t="s">
        <v>47</v>
      </c>
    </row>
    <row r="104" spans="1:35" s="4" customFormat="1" ht="11.25">
      <c r="A104" s="200"/>
      <c r="B104" s="131" t="s">
        <v>75</v>
      </c>
      <c r="C104" s="124" t="s">
        <v>8</v>
      </c>
      <c r="D104" s="124"/>
      <c r="E104" s="124"/>
      <c r="F104" s="126">
        <f t="shared" si="27"/>
        <v>4.45</v>
      </c>
      <c r="G104" s="125"/>
      <c r="H104" s="126">
        <v>4.45</v>
      </c>
      <c r="I104" s="126">
        <v>0</v>
      </c>
      <c r="J104" s="126"/>
      <c r="K104" s="126"/>
      <c r="L104" s="126">
        <f t="shared" si="20"/>
        <v>4.45</v>
      </c>
      <c r="M104" s="124">
        <v>0</v>
      </c>
      <c r="N104" s="126">
        <v>6.62</v>
      </c>
      <c r="O104" s="124">
        <f>N104-F104</f>
        <v>2.17</v>
      </c>
      <c r="P104" s="206"/>
      <c r="Q104" s="203"/>
      <c r="R104" s="203"/>
      <c r="S104" s="15"/>
      <c r="T104" s="183"/>
      <c r="U104" s="40" t="s">
        <v>75</v>
      </c>
      <c r="V104" s="102" t="s">
        <v>8</v>
      </c>
      <c r="W104" s="154"/>
      <c r="X104" s="44"/>
      <c r="Y104" s="38">
        <f>F104+X139+X131/2+X68/2+X15</f>
        <v>8.459688617715125</v>
      </c>
      <c r="Z104" s="5"/>
      <c r="AA104" s="5"/>
      <c r="AB104" s="3"/>
      <c r="AC104" s="3"/>
      <c r="AD104" s="7">
        <f t="shared" si="24"/>
        <v>8.459688617715125</v>
      </c>
      <c r="AE104" s="8">
        <v>0</v>
      </c>
      <c r="AF104" s="52">
        <v>6.62</v>
      </c>
      <c r="AG104" s="9">
        <f>AF104-Y104</f>
        <v>-1.839688617715125</v>
      </c>
      <c r="AH104" s="218"/>
      <c r="AI104" s="215"/>
    </row>
    <row r="105" spans="1:35" s="4" customFormat="1" ht="11.25">
      <c r="A105" s="201"/>
      <c r="B105" s="131" t="s">
        <v>76</v>
      </c>
      <c r="C105" s="124" t="s">
        <v>8</v>
      </c>
      <c r="D105" s="124"/>
      <c r="E105" s="124"/>
      <c r="F105" s="126">
        <f t="shared" si="27"/>
        <v>3.21</v>
      </c>
      <c r="G105" s="125"/>
      <c r="H105" s="126">
        <v>1.68</v>
      </c>
      <c r="I105" s="126">
        <v>1.53</v>
      </c>
      <c r="J105" s="126"/>
      <c r="K105" s="126"/>
      <c r="L105" s="126">
        <f t="shared" si="20"/>
        <v>3.21</v>
      </c>
      <c r="M105" s="124">
        <v>0</v>
      </c>
      <c r="N105" s="126">
        <v>6.62</v>
      </c>
      <c r="O105" s="124">
        <f>N105-L105-M105</f>
        <v>3.41</v>
      </c>
      <c r="P105" s="207"/>
      <c r="Q105" s="204"/>
      <c r="R105" s="204"/>
      <c r="S105" s="15"/>
      <c r="T105" s="184"/>
      <c r="U105" s="40" t="s">
        <v>76</v>
      </c>
      <c r="V105" s="102" t="s">
        <v>8</v>
      </c>
      <c r="W105" s="154">
        <v>1.82</v>
      </c>
      <c r="X105" s="44">
        <f>W105/R103</f>
        <v>1.9361702127659577</v>
      </c>
      <c r="Y105" s="38">
        <f>X105+F105</f>
        <v>5.146170212765957</v>
      </c>
      <c r="Z105" s="5"/>
      <c r="AA105" s="5"/>
      <c r="AB105" s="3"/>
      <c r="AC105" s="3"/>
      <c r="AD105" s="7">
        <f t="shared" si="24"/>
        <v>5.146170212765957</v>
      </c>
      <c r="AE105" s="8">
        <v>0</v>
      </c>
      <c r="AF105" s="52">
        <v>6.62</v>
      </c>
      <c r="AG105" s="9">
        <f>AF105-AD105-AE105</f>
        <v>1.4738297872340427</v>
      </c>
      <c r="AH105" s="219"/>
      <c r="AI105" s="216"/>
    </row>
    <row r="106" spans="1:35" s="4" customFormat="1" ht="11.25">
      <c r="A106" s="182">
        <v>74</v>
      </c>
      <c r="B106" s="39" t="s">
        <v>146</v>
      </c>
      <c r="C106" s="99" t="s">
        <v>11</v>
      </c>
      <c r="D106" s="99">
        <v>25</v>
      </c>
      <c r="E106" s="99">
        <v>25</v>
      </c>
      <c r="F106" s="37">
        <f>F107+F108</f>
        <v>22.29</v>
      </c>
      <c r="G106" s="106"/>
      <c r="H106" s="37"/>
      <c r="I106" s="37"/>
      <c r="J106" s="37"/>
      <c r="K106" s="37"/>
      <c r="L106" s="37">
        <f t="shared" si="20"/>
        <v>22.29</v>
      </c>
      <c r="M106" s="99">
        <v>0</v>
      </c>
      <c r="N106" s="37">
        <v>26.25</v>
      </c>
      <c r="O106" s="99">
        <f>N106-L106-M106</f>
        <v>3.960000000000001</v>
      </c>
      <c r="P106" s="179">
        <f>MIN(O106:O108)</f>
        <v>3.960000000000001</v>
      </c>
      <c r="Q106" s="196" t="s">
        <v>44</v>
      </c>
      <c r="R106" s="196">
        <v>0.93</v>
      </c>
      <c r="S106" s="15"/>
      <c r="T106" s="182">
        <v>74</v>
      </c>
      <c r="U106" s="39" t="s">
        <v>146</v>
      </c>
      <c r="V106" s="102" t="s">
        <v>11</v>
      </c>
      <c r="W106" s="154"/>
      <c r="X106" s="44"/>
      <c r="Y106" s="76">
        <f>Y107+Y108</f>
        <v>35.99741275580105</v>
      </c>
      <c r="Z106" s="7"/>
      <c r="AA106" s="7"/>
      <c r="AB106" s="3"/>
      <c r="AC106" s="3"/>
      <c r="AD106" s="8">
        <f t="shared" si="24"/>
        <v>35.99741275580105</v>
      </c>
      <c r="AE106" s="8">
        <v>0</v>
      </c>
      <c r="AF106" s="52">
        <v>26.25</v>
      </c>
      <c r="AG106" s="9">
        <f>AF106-AD106-AE106</f>
        <v>-9.74741275580105</v>
      </c>
      <c r="AH106" s="217">
        <f>MIN(AG106:AG108)</f>
        <v>-9.74741275580105</v>
      </c>
      <c r="AI106" s="214" t="s">
        <v>47</v>
      </c>
    </row>
    <row r="107" spans="1:35" s="4" customFormat="1" ht="11.25">
      <c r="A107" s="183"/>
      <c r="B107" s="40" t="s">
        <v>147</v>
      </c>
      <c r="C107" s="99" t="s">
        <v>11</v>
      </c>
      <c r="D107" s="99"/>
      <c r="E107" s="99"/>
      <c r="F107" s="37">
        <f t="shared" si="27"/>
        <v>18.04</v>
      </c>
      <c r="G107" s="106"/>
      <c r="H107" s="37">
        <v>6.47</v>
      </c>
      <c r="I107" s="37">
        <v>11.57</v>
      </c>
      <c r="J107" s="37"/>
      <c r="K107" s="37"/>
      <c r="L107" s="37">
        <f t="shared" si="20"/>
        <v>18.04</v>
      </c>
      <c r="M107" s="99">
        <v>0</v>
      </c>
      <c r="N107" s="37">
        <v>26.25</v>
      </c>
      <c r="O107" s="99">
        <f>N107-F107</f>
        <v>8.21</v>
      </c>
      <c r="P107" s="185"/>
      <c r="Q107" s="197"/>
      <c r="R107" s="197"/>
      <c r="S107" s="15"/>
      <c r="T107" s="183"/>
      <c r="U107" s="40" t="s">
        <v>147</v>
      </c>
      <c r="V107" s="102" t="s">
        <v>11</v>
      </c>
      <c r="W107" s="154"/>
      <c r="X107" s="44"/>
      <c r="Y107" s="38">
        <f>F107+X124+X145+X144+X122+X121</f>
        <v>27.1392407127903</v>
      </c>
      <c r="Z107" s="5"/>
      <c r="AA107" s="5"/>
      <c r="AB107" s="3"/>
      <c r="AC107" s="3"/>
      <c r="AD107" s="8">
        <f t="shared" si="24"/>
        <v>27.1392407127903</v>
      </c>
      <c r="AE107" s="8">
        <v>0</v>
      </c>
      <c r="AF107" s="52">
        <v>26.25</v>
      </c>
      <c r="AG107" s="9">
        <f>AF107-Y107</f>
        <v>-0.8892407127903006</v>
      </c>
      <c r="AH107" s="218"/>
      <c r="AI107" s="215"/>
    </row>
    <row r="108" spans="1:35" s="4" customFormat="1" ht="11.25">
      <c r="A108" s="184"/>
      <c r="B108" s="40" t="s">
        <v>76</v>
      </c>
      <c r="C108" s="99" t="s">
        <v>11</v>
      </c>
      <c r="D108" s="99"/>
      <c r="E108" s="99"/>
      <c r="F108" s="37">
        <f t="shared" si="27"/>
        <v>4.25</v>
      </c>
      <c r="G108" s="106"/>
      <c r="H108" s="37">
        <v>2.34</v>
      </c>
      <c r="I108" s="37">
        <v>1.91</v>
      </c>
      <c r="J108" s="37"/>
      <c r="K108" s="37"/>
      <c r="L108" s="37">
        <f t="shared" si="20"/>
        <v>4.25</v>
      </c>
      <c r="M108" s="99">
        <v>0</v>
      </c>
      <c r="N108" s="37">
        <v>26.25</v>
      </c>
      <c r="O108" s="99">
        <f>N108-L108-M108</f>
        <v>22</v>
      </c>
      <c r="P108" s="180"/>
      <c r="Q108" s="198"/>
      <c r="R108" s="198"/>
      <c r="S108" s="15"/>
      <c r="T108" s="184"/>
      <c r="U108" s="40" t="s">
        <v>76</v>
      </c>
      <c r="V108" s="102" t="s">
        <v>11</v>
      </c>
      <c r="W108" s="154">
        <v>4.285600000000001</v>
      </c>
      <c r="X108" s="44">
        <f>W108/R106</f>
        <v>4.608172043010754</v>
      </c>
      <c r="Y108" s="38">
        <f aca="true" t="shared" si="28" ref="Y108:Y152">X108+F108</f>
        <v>8.858172043010754</v>
      </c>
      <c r="Z108" s="5"/>
      <c r="AA108" s="5"/>
      <c r="AB108" s="3"/>
      <c r="AC108" s="3"/>
      <c r="AD108" s="8">
        <f t="shared" si="24"/>
        <v>8.858172043010754</v>
      </c>
      <c r="AE108" s="8">
        <v>0</v>
      </c>
      <c r="AF108" s="52">
        <v>26.25</v>
      </c>
      <c r="AG108" s="9">
        <f>AF108-AD108-AE108</f>
        <v>17.391827956989246</v>
      </c>
      <c r="AH108" s="219"/>
      <c r="AI108" s="216"/>
    </row>
    <row r="109" spans="1:35" s="4" customFormat="1" ht="11.25">
      <c r="A109" s="35">
        <v>75</v>
      </c>
      <c r="B109" s="39" t="s">
        <v>148</v>
      </c>
      <c r="C109" s="99" t="s">
        <v>4</v>
      </c>
      <c r="D109" s="99">
        <v>10</v>
      </c>
      <c r="E109" s="99">
        <v>10</v>
      </c>
      <c r="F109" s="37">
        <f t="shared" si="27"/>
        <v>3.87</v>
      </c>
      <c r="G109" s="106"/>
      <c r="H109" s="37">
        <v>2.23</v>
      </c>
      <c r="I109" s="37">
        <v>1.64</v>
      </c>
      <c r="J109" s="37">
        <v>0.727</v>
      </c>
      <c r="K109" s="37">
        <v>120</v>
      </c>
      <c r="L109" s="99">
        <f t="shared" si="20"/>
        <v>3.1430000000000002</v>
      </c>
      <c r="M109" s="99">
        <v>0</v>
      </c>
      <c r="N109" s="37">
        <v>10.5</v>
      </c>
      <c r="O109" s="99">
        <f>N109-M109-L109</f>
        <v>7.356999999999999</v>
      </c>
      <c r="P109" s="108">
        <f aca="true" t="shared" si="29" ref="P109:P132">O109</f>
        <v>7.356999999999999</v>
      </c>
      <c r="Q109" s="173" t="s">
        <v>44</v>
      </c>
      <c r="R109" s="109">
        <v>0.9</v>
      </c>
      <c r="S109" s="15"/>
      <c r="T109" s="35">
        <v>75</v>
      </c>
      <c r="U109" s="39" t="s">
        <v>148</v>
      </c>
      <c r="V109" s="102" t="s">
        <v>4</v>
      </c>
      <c r="W109" s="154">
        <v>0.8589000000000002</v>
      </c>
      <c r="X109" s="44">
        <f aca="true" t="shared" si="30" ref="X109:X152">W109/R109</f>
        <v>0.9543333333333336</v>
      </c>
      <c r="Y109" s="76">
        <f t="shared" si="28"/>
        <v>4.824333333333334</v>
      </c>
      <c r="Z109" s="7"/>
      <c r="AA109" s="7"/>
      <c r="AB109" s="3">
        <v>0.727</v>
      </c>
      <c r="AC109" s="3">
        <v>120</v>
      </c>
      <c r="AD109" s="8">
        <f t="shared" si="24"/>
        <v>4.097333333333333</v>
      </c>
      <c r="AE109" s="8">
        <v>0</v>
      </c>
      <c r="AF109" s="52">
        <v>10.5</v>
      </c>
      <c r="AG109" s="12">
        <f>AF109-AE109-AD109</f>
        <v>6.402666666666667</v>
      </c>
      <c r="AH109" s="18">
        <f aca="true" t="shared" si="31" ref="AH109:AH115">AG109</f>
        <v>6.402666666666667</v>
      </c>
      <c r="AI109" s="52" t="s">
        <v>44</v>
      </c>
    </row>
    <row r="110" spans="1:35" s="4" customFormat="1" ht="11.25">
      <c r="A110" s="35">
        <v>76</v>
      </c>
      <c r="B110" s="39" t="s">
        <v>149</v>
      </c>
      <c r="C110" s="99" t="s">
        <v>4</v>
      </c>
      <c r="D110" s="99">
        <v>10</v>
      </c>
      <c r="E110" s="99">
        <v>10</v>
      </c>
      <c r="F110" s="37">
        <f t="shared" si="27"/>
        <v>2.16</v>
      </c>
      <c r="G110" s="106"/>
      <c r="H110" s="37">
        <v>1.17</v>
      </c>
      <c r="I110" s="37">
        <v>0.99</v>
      </c>
      <c r="J110" s="37">
        <v>0.953</v>
      </c>
      <c r="K110" s="37">
        <v>120</v>
      </c>
      <c r="L110" s="99">
        <f t="shared" si="20"/>
        <v>1.2070000000000003</v>
      </c>
      <c r="M110" s="99">
        <v>0</v>
      </c>
      <c r="N110" s="37">
        <v>10.5</v>
      </c>
      <c r="O110" s="99">
        <f>N110-M110-L110</f>
        <v>9.293</v>
      </c>
      <c r="P110" s="108">
        <f t="shared" si="29"/>
        <v>9.293</v>
      </c>
      <c r="Q110" s="173" t="s">
        <v>44</v>
      </c>
      <c r="R110" s="109">
        <v>0.93</v>
      </c>
      <c r="S110" s="15"/>
      <c r="T110" s="35">
        <v>76</v>
      </c>
      <c r="U110" s="39" t="s">
        <v>149</v>
      </c>
      <c r="V110" s="102" t="s">
        <v>4</v>
      </c>
      <c r="W110" s="154">
        <v>0.074</v>
      </c>
      <c r="X110" s="44">
        <f t="shared" si="30"/>
        <v>0.07956989247311827</v>
      </c>
      <c r="Y110" s="76">
        <f t="shared" si="28"/>
        <v>2.2395698924731184</v>
      </c>
      <c r="Z110" s="7"/>
      <c r="AA110" s="7"/>
      <c r="AB110" s="3">
        <v>0.953</v>
      </c>
      <c r="AC110" s="3">
        <v>120</v>
      </c>
      <c r="AD110" s="8">
        <f t="shared" si="24"/>
        <v>1.2865698924731186</v>
      </c>
      <c r="AE110" s="8">
        <v>0</v>
      </c>
      <c r="AF110" s="52">
        <v>10.5</v>
      </c>
      <c r="AG110" s="12">
        <f>AF110-AE110-AD110</f>
        <v>9.213430107526882</v>
      </c>
      <c r="AH110" s="18">
        <f t="shared" si="31"/>
        <v>9.213430107526882</v>
      </c>
      <c r="AI110" s="52" t="s">
        <v>44</v>
      </c>
    </row>
    <row r="111" spans="1:35" s="4" customFormat="1" ht="11.25">
      <c r="A111" s="35">
        <v>77</v>
      </c>
      <c r="B111" s="39" t="s">
        <v>150</v>
      </c>
      <c r="C111" s="99" t="s">
        <v>4</v>
      </c>
      <c r="D111" s="99">
        <v>10</v>
      </c>
      <c r="E111" s="99">
        <v>10</v>
      </c>
      <c r="F111" s="37">
        <f t="shared" si="27"/>
        <v>6.84</v>
      </c>
      <c r="G111" s="106"/>
      <c r="H111" s="37">
        <v>3.72</v>
      </c>
      <c r="I111" s="37">
        <v>3.12</v>
      </c>
      <c r="J111" s="37">
        <v>0.935</v>
      </c>
      <c r="K111" s="37">
        <v>120</v>
      </c>
      <c r="L111" s="99">
        <f t="shared" si="20"/>
        <v>5.904999999999999</v>
      </c>
      <c r="M111" s="99">
        <v>0</v>
      </c>
      <c r="N111" s="37">
        <v>10.5</v>
      </c>
      <c r="O111" s="99">
        <f>N111-M111-L111</f>
        <v>4.595000000000001</v>
      </c>
      <c r="P111" s="108">
        <f t="shared" si="29"/>
        <v>4.595000000000001</v>
      </c>
      <c r="Q111" s="173" t="s">
        <v>44</v>
      </c>
      <c r="R111" s="109">
        <v>0.89</v>
      </c>
      <c r="S111" s="15"/>
      <c r="T111" s="35">
        <v>77</v>
      </c>
      <c r="U111" s="39" t="s">
        <v>150</v>
      </c>
      <c r="V111" s="102" t="s">
        <v>4</v>
      </c>
      <c r="W111" s="154">
        <v>1.5152099999999975</v>
      </c>
      <c r="X111" s="44">
        <f t="shared" si="30"/>
        <v>1.7024831460674128</v>
      </c>
      <c r="Y111" s="76">
        <f t="shared" si="28"/>
        <v>8.542483146067413</v>
      </c>
      <c r="Z111" s="7"/>
      <c r="AA111" s="7"/>
      <c r="AB111" s="3">
        <v>0.935</v>
      </c>
      <c r="AC111" s="3">
        <v>120</v>
      </c>
      <c r="AD111" s="7">
        <f t="shared" si="24"/>
        <v>7.607483146067413</v>
      </c>
      <c r="AE111" s="8">
        <v>0</v>
      </c>
      <c r="AF111" s="52">
        <v>10.5</v>
      </c>
      <c r="AG111" s="12">
        <f>AF111-AE111-AD111</f>
        <v>2.8925168539325874</v>
      </c>
      <c r="AH111" s="18">
        <f t="shared" si="31"/>
        <v>2.8925168539325874</v>
      </c>
      <c r="AI111" s="52" t="s">
        <v>44</v>
      </c>
    </row>
    <row r="112" spans="1:35" s="4" customFormat="1" ht="11.25">
      <c r="A112" s="35">
        <v>78</v>
      </c>
      <c r="B112" s="39" t="s">
        <v>151</v>
      </c>
      <c r="C112" s="99" t="s">
        <v>5</v>
      </c>
      <c r="D112" s="99">
        <v>2.5</v>
      </c>
      <c r="E112" s="99">
        <v>2.5</v>
      </c>
      <c r="F112" s="37">
        <f t="shared" si="27"/>
        <v>0.69</v>
      </c>
      <c r="G112" s="106"/>
      <c r="H112" s="37">
        <v>0.09</v>
      </c>
      <c r="I112" s="37">
        <v>0.6</v>
      </c>
      <c r="J112" s="37"/>
      <c r="K112" s="37"/>
      <c r="L112" s="99">
        <f t="shared" si="20"/>
        <v>0.69</v>
      </c>
      <c r="M112" s="99">
        <v>0</v>
      </c>
      <c r="N112" s="37">
        <v>2.63</v>
      </c>
      <c r="O112" s="99">
        <f>N112-M112-L112</f>
        <v>1.94</v>
      </c>
      <c r="P112" s="108">
        <f t="shared" si="29"/>
        <v>1.94</v>
      </c>
      <c r="Q112" s="173" t="s">
        <v>44</v>
      </c>
      <c r="R112" s="109">
        <v>0.99</v>
      </c>
      <c r="S112" s="15"/>
      <c r="T112" s="35">
        <v>78</v>
      </c>
      <c r="U112" s="39" t="s">
        <v>151</v>
      </c>
      <c r="V112" s="102" t="s">
        <v>5</v>
      </c>
      <c r="W112" s="154">
        <v>0.018</v>
      </c>
      <c r="X112" s="44">
        <f t="shared" si="30"/>
        <v>0.01818181818181818</v>
      </c>
      <c r="Y112" s="76">
        <f t="shared" si="28"/>
        <v>0.7081818181818181</v>
      </c>
      <c r="Z112" s="7"/>
      <c r="AA112" s="7"/>
      <c r="AB112" s="3"/>
      <c r="AC112" s="3"/>
      <c r="AD112" s="8">
        <f t="shared" si="24"/>
        <v>0.7081818181818181</v>
      </c>
      <c r="AE112" s="8">
        <v>0</v>
      </c>
      <c r="AF112" s="52">
        <v>2.63</v>
      </c>
      <c r="AG112" s="12">
        <f>AF112-AE112-AD112</f>
        <v>1.9218181818181819</v>
      </c>
      <c r="AH112" s="18">
        <f t="shared" si="31"/>
        <v>1.9218181818181819</v>
      </c>
      <c r="AI112" s="52" t="s">
        <v>44</v>
      </c>
    </row>
    <row r="113" spans="1:35" s="4" customFormat="1" ht="11.25">
      <c r="A113" s="35">
        <v>79</v>
      </c>
      <c r="B113" s="39" t="s">
        <v>152</v>
      </c>
      <c r="C113" s="99" t="s">
        <v>7</v>
      </c>
      <c r="D113" s="99">
        <v>1.6</v>
      </c>
      <c r="E113" s="99">
        <v>1.6</v>
      </c>
      <c r="F113" s="37">
        <f t="shared" si="27"/>
        <v>1.03</v>
      </c>
      <c r="G113" s="106"/>
      <c r="H113" s="37">
        <v>1.03</v>
      </c>
      <c r="I113" s="37">
        <v>0</v>
      </c>
      <c r="J113" s="37"/>
      <c r="K113" s="37"/>
      <c r="L113" s="99">
        <f t="shared" si="20"/>
        <v>1.03</v>
      </c>
      <c r="M113" s="99">
        <v>0</v>
      </c>
      <c r="N113" s="99">
        <v>1.68</v>
      </c>
      <c r="O113" s="99">
        <f>N113-M113-L113</f>
        <v>0.6499999999999999</v>
      </c>
      <c r="P113" s="108">
        <f t="shared" si="29"/>
        <v>0.6499999999999999</v>
      </c>
      <c r="Q113" s="173" t="s">
        <v>44</v>
      </c>
      <c r="R113" s="109">
        <v>0.98</v>
      </c>
      <c r="S113" s="15"/>
      <c r="T113" s="35">
        <v>79</v>
      </c>
      <c r="U113" s="39" t="s">
        <v>152</v>
      </c>
      <c r="V113" s="102" t="s">
        <v>7</v>
      </c>
      <c r="W113" s="154">
        <v>0.787</v>
      </c>
      <c r="X113" s="44">
        <f t="shared" si="30"/>
        <v>0.803061224489796</v>
      </c>
      <c r="Y113" s="76">
        <f t="shared" si="28"/>
        <v>1.833061224489796</v>
      </c>
      <c r="Z113" s="7"/>
      <c r="AA113" s="7"/>
      <c r="AB113" s="3"/>
      <c r="AC113" s="3"/>
      <c r="AD113" s="7">
        <f t="shared" si="24"/>
        <v>1.833061224489796</v>
      </c>
      <c r="AE113" s="8">
        <v>0</v>
      </c>
      <c r="AF113" s="100">
        <v>1.68</v>
      </c>
      <c r="AG113" s="12">
        <f>AF113-AE113-AD113</f>
        <v>-0.15306122448979598</v>
      </c>
      <c r="AH113" s="150">
        <f t="shared" si="31"/>
        <v>-0.15306122448979598</v>
      </c>
      <c r="AI113" s="52" t="s">
        <v>47</v>
      </c>
    </row>
    <row r="114" spans="1:35" s="4" customFormat="1" ht="11.25">
      <c r="A114" s="35">
        <v>80</v>
      </c>
      <c r="B114" s="39" t="s">
        <v>153</v>
      </c>
      <c r="C114" s="99" t="s">
        <v>36</v>
      </c>
      <c r="D114" s="99">
        <v>1.6</v>
      </c>
      <c r="E114" s="99"/>
      <c r="F114" s="37">
        <f t="shared" si="27"/>
        <v>0.19</v>
      </c>
      <c r="G114" s="106"/>
      <c r="H114" s="37">
        <v>0.19</v>
      </c>
      <c r="I114" s="37"/>
      <c r="J114" s="37">
        <v>3.031</v>
      </c>
      <c r="K114" s="37" t="s">
        <v>43</v>
      </c>
      <c r="L114" s="99">
        <f>F114</f>
        <v>0.19</v>
      </c>
      <c r="M114" s="99">
        <v>0</v>
      </c>
      <c r="N114" s="99">
        <f>J114</f>
        <v>3.031</v>
      </c>
      <c r="O114" s="99">
        <f>N114-L114-M114</f>
        <v>2.841</v>
      </c>
      <c r="P114" s="99">
        <f t="shared" si="29"/>
        <v>2.841</v>
      </c>
      <c r="Q114" s="173" t="s">
        <v>44</v>
      </c>
      <c r="R114" s="109">
        <v>0.95</v>
      </c>
      <c r="S114" s="15"/>
      <c r="T114" s="35">
        <v>80</v>
      </c>
      <c r="U114" s="39" t="s">
        <v>153</v>
      </c>
      <c r="V114" s="102" t="s">
        <v>36</v>
      </c>
      <c r="W114" s="154">
        <v>0.045</v>
      </c>
      <c r="X114" s="44">
        <f t="shared" si="30"/>
        <v>0.04736842105263158</v>
      </c>
      <c r="Y114" s="76">
        <f t="shared" si="28"/>
        <v>0.2373684210526316</v>
      </c>
      <c r="Z114" s="7"/>
      <c r="AA114" s="7"/>
      <c r="AB114" s="37">
        <v>3.031</v>
      </c>
      <c r="AC114" s="3" t="s">
        <v>43</v>
      </c>
      <c r="AD114" s="8">
        <f>Y114</f>
        <v>0.2373684210526316</v>
      </c>
      <c r="AE114" s="8">
        <v>0</v>
      </c>
      <c r="AF114" s="100">
        <f>AB114</f>
        <v>3.031</v>
      </c>
      <c r="AG114" s="9">
        <f>AF114-AD114-AE114</f>
        <v>2.7936315789473687</v>
      </c>
      <c r="AH114" s="149">
        <f t="shared" si="31"/>
        <v>2.7936315789473687</v>
      </c>
      <c r="AI114" s="52" t="s">
        <v>44</v>
      </c>
    </row>
    <row r="115" spans="1:35" s="4" customFormat="1" ht="11.25">
      <c r="A115" s="35">
        <v>81</v>
      </c>
      <c r="B115" s="39" t="s">
        <v>154</v>
      </c>
      <c r="C115" s="99" t="s">
        <v>5</v>
      </c>
      <c r="D115" s="99">
        <v>2.5</v>
      </c>
      <c r="E115" s="99">
        <v>2.5</v>
      </c>
      <c r="F115" s="37">
        <f t="shared" si="27"/>
        <v>1.35</v>
      </c>
      <c r="G115" s="106"/>
      <c r="H115" s="37">
        <v>1.12</v>
      </c>
      <c r="I115" s="37">
        <v>0.23</v>
      </c>
      <c r="J115" s="37">
        <v>0.242</v>
      </c>
      <c r="K115" s="37"/>
      <c r="L115" s="99">
        <f>F115-J115</f>
        <v>1.108</v>
      </c>
      <c r="M115" s="99">
        <v>0</v>
      </c>
      <c r="N115" s="99">
        <v>2.63</v>
      </c>
      <c r="O115" s="99">
        <f>N115-M115-L115</f>
        <v>1.5219999999999998</v>
      </c>
      <c r="P115" s="99">
        <f>O115</f>
        <v>1.5219999999999998</v>
      </c>
      <c r="Q115" s="173" t="s">
        <v>44</v>
      </c>
      <c r="R115" s="109">
        <v>0.96</v>
      </c>
      <c r="S115" s="15"/>
      <c r="T115" s="35">
        <v>81</v>
      </c>
      <c r="U115" s="39" t="s">
        <v>154</v>
      </c>
      <c r="V115" s="102" t="s">
        <v>5</v>
      </c>
      <c r="W115" s="154">
        <v>0.107</v>
      </c>
      <c r="X115" s="44">
        <f t="shared" si="30"/>
        <v>0.11145833333333334</v>
      </c>
      <c r="Y115" s="76">
        <f t="shared" si="28"/>
        <v>1.4614583333333335</v>
      </c>
      <c r="Z115" s="7"/>
      <c r="AA115" s="7"/>
      <c r="AB115" s="3">
        <v>0.242</v>
      </c>
      <c r="AC115" s="3"/>
      <c r="AD115" s="3">
        <f>Y115-AB115</f>
        <v>1.2194583333333335</v>
      </c>
      <c r="AE115" s="8">
        <v>0</v>
      </c>
      <c r="AF115" s="100">
        <v>2.63</v>
      </c>
      <c r="AG115" s="9">
        <f>AF115-AE115-AD115</f>
        <v>1.4105416666666664</v>
      </c>
      <c r="AH115" s="19">
        <f t="shared" si="31"/>
        <v>1.4105416666666664</v>
      </c>
      <c r="AI115" s="52" t="s">
        <v>44</v>
      </c>
    </row>
    <row r="116" spans="1:35" s="4" customFormat="1" ht="11.25">
      <c r="A116" s="35">
        <v>82</v>
      </c>
      <c r="B116" s="39" t="s">
        <v>155</v>
      </c>
      <c r="C116" s="99" t="s">
        <v>38</v>
      </c>
      <c r="D116" s="99">
        <v>1.8</v>
      </c>
      <c r="E116" s="99">
        <v>1.6</v>
      </c>
      <c r="F116" s="37">
        <f t="shared" si="27"/>
        <v>0.48</v>
      </c>
      <c r="G116" s="106"/>
      <c r="H116" s="37">
        <v>0.24</v>
      </c>
      <c r="I116" s="37">
        <v>0.24</v>
      </c>
      <c r="J116" s="37">
        <v>0.329</v>
      </c>
      <c r="K116" s="37">
        <v>120</v>
      </c>
      <c r="L116" s="99">
        <f aca="true" t="shared" si="32" ref="L116:L123">F116-J116</f>
        <v>0.15099999999999997</v>
      </c>
      <c r="M116" s="99">
        <v>0</v>
      </c>
      <c r="N116" s="37">
        <v>1.68</v>
      </c>
      <c r="O116" s="99">
        <f aca="true" t="shared" si="33" ref="O116:O123">N116-M116-L116</f>
        <v>1.529</v>
      </c>
      <c r="P116" s="108">
        <f t="shared" si="29"/>
        <v>1.529</v>
      </c>
      <c r="Q116" s="173" t="s">
        <v>44</v>
      </c>
      <c r="R116" s="111">
        <v>0.997</v>
      </c>
      <c r="S116" s="15"/>
      <c r="T116" s="35">
        <v>82</v>
      </c>
      <c r="U116" s="39" t="s">
        <v>155</v>
      </c>
      <c r="V116" s="102" t="s">
        <v>38</v>
      </c>
      <c r="W116" s="154">
        <v>0</v>
      </c>
      <c r="X116" s="44">
        <f t="shared" si="30"/>
        <v>0</v>
      </c>
      <c r="Y116" s="76">
        <f t="shared" si="28"/>
        <v>0.48</v>
      </c>
      <c r="Z116" s="7"/>
      <c r="AA116" s="7"/>
      <c r="AB116" s="3">
        <v>0.329</v>
      </c>
      <c r="AC116" s="3">
        <v>120</v>
      </c>
      <c r="AD116" s="7">
        <f aca="true" t="shared" si="34" ref="AD116:AD123">Y116-AB116</f>
        <v>0.15099999999999997</v>
      </c>
      <c r="AE116" s="8">
        <v>0</v>
      </c>
      <c r="AF116" s="52">
        <v>1.68</v>
      </c>
      <c r="AG116" s="12">
        <f>AF116-AE116-AD116</f>
        <v>1.529</v>
      </c>
      <c r="AH116" s="18">
        <f aca="true" t="shared" si="35" ref="AH116:AH152">AG116</f>
        <v>1.529</v>
      </c>
      <c r="AI116" s="52" t="s">
        <v>44</v>
      </c>
    </row>
    <row r="117" spans="1:35" s="4" customFormat="1" ht="11.25">
      <c r="A117" s="35">
        <v>83</v>
      </c>
      <c r="B117" s="39" t="s">
        <v>156</v>
      </c>
      <c r="C117" s="99" t="s">
        <v>6</v>
      </c>
      <c r="D117" s="99">
        <v>1.6</v>
      </c>
      <c r="E117" s="99">
        <v>2.5</v>
      </c>
      <c r="F117" s="37">
        <f t="shared" si="27"/>
        <v>0.8</v>
      </c>
      <c r="G117" s="106"/>
      <c r="H117" s="37">
        <v>0.48</v>
      </c>
      <c r="I117" s="37">
        <v>0.32</v>
      </c>
      <c r="J117" s="37">
        <v>0.52</v>
      </c>
      <c r="K117" s="37">
        <v>120</v>
      </c>
      <c r="L117" s="99">
        <f t="shared" si="32"/>
        <v>0.28</v>
      </c>
      <c r="M117" s="99">
        <v>0</v>
      </c>
      <c r="N117" s="99">
        <v>1.68</v>
      </c>
      <c r="O117" s="99">
        <f>N117-M117-L117</f>
        <v>1.4</v>
      </c>
      <c r="P117" s="108">
        <f t="shared" si="29"/>
        <v>1.4</v>
      </c>
      <c r="Q117" s="173" t="s">
        <v>44</v>
      </c>
      <c r="R117" s="109">
        <v>0.84</v>
      </c>
      <c r="S117" s="15"/>
      <c r="T117" s="35">
        <v>83</v>
      </c>
      <c r="U117" s="39" t="s">
        <v>156</v>
      </c>
      <c r="V117" s="102" t="s">
        <v>6</v>
      </c>
      <c r="W117" s="154">
        <v>0.913</v>
      </c>
      <c r="X117" s="44">
        <f t="shared" si="30"/>
        <v>1.086904761904762</v>
      </c>
      <c r="Y117" s="76">
        <f t="shared" si="28"/>
        <v>1.886904761904762</v>
      </c>
      <c r="Z117" s="7"/>
      <c r="AA117" s="7"/>
      <c r="AB117" s="3">
        <v>0.52</v>
      </c>
      <c r="AC117" s="3">
        <v>120</v>
      </c>
      <c r="AD117" s="8">
        <f t="shared" si="34"/>
        <v>1.366904761904762</v>
      </c>
      <c r="AE117" s="8">
        <v>0</v>
      </c>
      <c r="AF117" s="100">
        <v>1.68</v>
      </c>
      <c r="AG117" s="12">
        <f>AF117-AE117-AD117</f>
        <v>0.31309523809523787</v>
      </c>
      <c r="AH117" s="18">
        <f t="shared" si="35"/>
        <v>0.31309523809523787</v>
      </c>
      <c r="AI117" s="52" t="s">
        <v>44</v>
      </c>
    </row>
    <row r="118" spans="1:35" s="4" customFormat="1" ht="11.25">
      <c r="A118" s="35">
        <v>84</v>
      </c>
      <c r="B118" s="39" t="s">
        <v>157</v>
      </c>
      <c r="C118" s="99" t="s">
        <v>5</v>
      </c>
      <c r="D118" s="99">
        <v>2.5</v>
      </c>
      <c r="E118" s="99">
        <v>2.5</v>
      </c>
      <c r="F118" s="37">
        <f t="shared" si="27"/>
        <v>2.44</v>
      </c>
      <c r="G118" s="106"/>
      <c r="H118" s="37">
        <v>0.3</v>
      </c>
      <c r="I118" s="37">
        <v>2.14</v>
      </c>
      <c r="J118" s="37"/>
      <c r="K118" s="37"/>
      <c r="L118" s="99">
        <f t="shared" si="32"/>
        <v>2.44</v>
      </c>
      <c r="M118" s="99">
        <v>0</v>
      </c>
      <c r="N118" s="37">
        <v>2.63</v>
      </c>
      <c r="O118" s="99">
        <f t="shared" si="33"/>
        <v>0.18999999999999995</v>
      </c>
      <c r="P118" s="108">
        <f t="shared" si="29"/>
        <v>0.18999999999999995</v>
      </c>
      <c r="Q118" s="173" t="s">
        <v>44</v>
      </c>
      <c r="R118" s="109">
        <v>0.96</v>
      </c>
      <c r="S118" s="15"/>
      <c r="T118" s="35">
        <v>84</v>
      </c>
      <c r="U118" s="39" t="s">
        <v>157</v>
      </c>
      <c r="V118" s="102" t="s">
        <v>5</v>
      </c>
      <c r="W118" s="154">
        <v>3.0231000000000035</v>
      </c>
      <c r="X118" s="44">
        <f t="shared" si="30"/>
        <v>3.149062500000004</v>
      </c>
      <c r="Y118" s="76">
        <f t="shared" si="28"/>
        <v>5.589062500000004</v>
      </c>
      <c r="Z118" s="7"/>
      <c r="AA118" s="7"/>
      <c r="AB118" s="3"/>
      <c r="AC118" s="3"/>
      <c r="AD118" s="8">
        <f t="shared" si="34"/>
        <v>5.589062500000004</v>
      </c>
      <c r="AE118" s="8">
        <v>0</v>
      </c>
      <c r="AF118" s="52">
        <v>2.63</v>
      </c>
      <c r="AG118" s="12">
        <f aca="true" t="shared" si="36" ref="AG118:AG123">AF118-AE118-AD118</f>
        <v>-2.9590625000000044</v>
      </c>
      <c r="AH118" s="150">
        <f t="shared" si="35"/>
        <v>-2.9590625000000044</v>
      </c>
      <c r="AI118" s="52" t="s">
        <v>47</v>
      </c>
    </row>
    <row r="119" spans="1:35" s="4" customFormat="1" ht="11.25">
      <c r="A119" s="35">
        <v>85</v>
      </c>
      <c r="B119" s="39" t="s">
        <v>158</v>
      </c>
      <c r="C119" s="99" t="s">
        <v>5</v>
      </c>
      <c r="D119" s="99">
        <v>2.5</v>
      </c>
      <c r="E119" s="99">
        <v>2.5</v>
      </c>
      <c r="F119" s="37">
        <f t="shared" si="27"/>
        <v>1.0499999999999998</v>
      </c>
      <c r="G119" s="106"/>
      <c r="H119" s="37">
        <v>0.57</v>
      </c>
      <c r="I119" s="37">
        <v>0.48</v>
      </c>
      <c r="J119" s="37"/>
      <c r="K119" s="37"/>
      <c r="L119" s="99">
        <f t="shared" si="32"/>
        <v>1.0499999999999998</v>
      </c>
      <c r="M119" s="99">
        <v>0</v>
      </c>
      <c r="N119" s="37">
        <v>2.63</v>
      </c>
      <c r="O119" s="99">
        <f t="shared" si="33"/>
        <v>1.58</v>
      </c>
      <c r="P119" s="108">
        <f t="shared" si="29"/>
        <v>1.58</v>
      </c>
      <c r="Q119" s="173" t="s">
        <v>44</v>
      </c>
      <c r="R119" s="109">
        <v>0.91</v>
      </c>
      <c r="S119" s="15"/>
      <c r="T119" s="35">
        <v>85</v>
      </c>
      <c r="U119" s="39" t="s">
        <v>158</v>
      </c>
      <c r="V119" s="102" t="s">
        <v>5</v>
      </c>
      <c r="W119" s="154">
        <v>0.2480000000000001</v>
      </c>
      <c r="X119" s="44">
        <f t="shared" si="30"/>
        <v>0.2725274725274726</v>
      </c>
      <c r="Y119" s="76">
        <f t="shared" si="28"/>
        <v>1.3225274725274725</v>
      </c>
      <c r="Z119" s="7"/>
      <c r="AA119" s="7"/>
      <c r="AB119" s="3"/>
      <c r="AC119" s="3"/>
      <c r="AD119" s="8">
        <f t="shared" si="34"/>
        <v>1.3225274725274725</v>
      </c>
      <c r="AE119" s="8">
        <v>0</v>
      </c>
      <c r="AF119" s="52">
        <v>2.63</v>
      </c>
      <c r="AG119" s="12">
        <f t="shared" si="36"/>
        <v>1.3074725274725274</v>
      </c>
      <c r="AH119" s="18">
        <f t="shared" si="35"/>
        <v>1.3074725274725274</v>
      </c>
      <c r="AI119" s="52" t="s">
        <v>44</v>
      </c>
    </row>
    <row r="120" spans="1:35" s="4" customFormat="1" ht="11.25">
      <c r="A120" s="35">
        <v>86</v>
      </c>
      <c r="B120" s="39" t="s">
        <v>159</v>
      </c>
      <c r="C120" s="99" t="s">
        <v>7</v>
      </c>
      <c r="D120" s="99">
        <v>1.6</v>
      </c>
      <c r="E120" s="99">
        <v>1.6</v>
      </c>
      <c r="F120" s="37">
        <f t="shared" si="27"/>
        <v>1.19</v>
      </c>
      <c r="G120" s="106"/>
      <c r="H120" s="37">
        <v>0.73</v>
      </c>
      <c r="I120" s="37">
        <v>0.46</v>
      </c>
      <c r="J120" s="37"/>
      <c r="K120" s="37"/>
      <c r="L120" s="99">
        <f t="shared" si="32"/>
        <v>1.19</v>
      </c>
      <c r="M120" s="99">
        <v>0</v>
      </c>
      <c r="N120" s="99">
        <v>1.68</v>
      </c>
      <c r="O120" s="99">
        <f t="shared" si="33"/>
        <v>0.49</v>
      </c>
      <c r="P120" s="108">
        <f t="shared" si="29"/>
        <v>0.49</v>
      </c>
      <c r="Q120" s="173" t="s">
        <v>44</v>
      </c>
      <c r="R120" s="109">
        <v>0.98</v>
      </c>
      <c r="S120" s="15"/>
      <c r="T120" s="35">
        <v>86</v>
      </c>
      <c r="U120" s="39" t="s">
        <v>159</v>
      </c>
      <c r="V120" s="102" t="s">
        <v>7</v>
      </c>
      <c r="W120" s="154">
        <v>0.07500000000000001</v>
      </c>
      <c r="X120" s="44">
        <f t="shared" si="30"/>
        <v>0.07653061224489797</v>
      </c>
      <c r="Y120" s="76">
        <f t="shared" si="28"/>
        <v>1.2665306122448978</v>
      </c>
      <c r="Z120" s="7"/>
      <c r="AA120" s="7"/>
      <c r="AB120" s="3"/>
      <c r="AC120" s="3"/>
      <c r="AD120" s="8">
        <f t="shared" si="34"/>
        <v>1.2665306122448978</v>
      </c>
      <c r="AE120" s="8">
        <v>0</v>
      </c>
      <c r="AF120" s="100">
        <v>1.68</v>
      </c>
      <c r="AG120" s="12">
        <f t="shared" si="36"/>
        <v>0.4134693877551021</v>
      </c>
      <c r="AH120" s="18">
        <f t="shared" si="35"/>
        <v>0.4134693877551021</v>
      </c>
      <c r="AI120" s="52" t="s">
        <v>44</v>
      </c>
    </row>
    <row r="121" spans="1:35" s="4" customFormat="1" ht="11.25">
      <c r="A121" s="35">
        <v>87</v>
      </c>
      <c r="B121" s="39" t="s">
        <v>160</v>
      </c>
      <c r="C121" s="99" t="s">
        <v>13</v>
      </c>
      <c r="D121" s="99">
        <v>2.5</v>
      </c>
      <c r="E121" s="99">
        <v>1.6</v>
      </c>
      <c r="F121" s="37">
        <f t="shared" si="27"/>
        <v>1.16</v>
      </c>
      <c r="G121" s="106"/>
      <c r="H121" s="37">
        <v>0.47</v>
      </c>
      <c r="I121" s="37">
        <v>0.69</v>
      </c>
      <c r="J121" s="37"/>
      <c r="K121" s="37"/>
      <c r="L121" s="99">
        <f t="shared" si="32"/>
        <v>1.16</v>
      </c>
      <c r="M121" s="99">
        <v>0</v>
      </c>
      <c r="N121" s="99">
        <v>1.68</v>
      </c>
      <c r="O121" s="99">
        <f t="shared" si="33"/>
        <v>0.52</v>
      </c>
      <c r="P121" s="108">
        <f t="shared" si="29"/>
        <v>0.52</v>
      </c>
      <c r="Q121" s="173" t="s">
        <v>44</v>
      </c>
      <c r="R121" s="109">
        <v>0.95</v>
      </c>
      <c r="S121" s="15"/>
      <c r="T121" s="35">
        <v>87</v>
      </c>
      <c r="U121" s="39" t="s">
        <v>160</v>
      </c>
      <c r="V121" s="102" t="s">
        <v>13</v>
      </c>
      <c r="W121" s="154">
        <v>0.18800000000000003</v>
      </c>
      <c r="X121" s="44">
        <f t="shared" si="30"/>
        <v>0.1978947368421053</v>
      </c>
      <c r="Y121" s="76">
        <f t="shared" si="28"/>
        <v>1.3578947368421053</v>
      </c>
      <c r="Z121" s="7"/>
      <c r="AA121" s="7"/>
      <c r="AB121" s="3"/>
      <c r="AC121" s="3"/>
      <c r="AD121" s="8">
        <f t="shared" si="34"/>
        <v>1.3578947368421053</v>
      </c>
      <c r="AE121" s="8">
        <v>0</v>
      </c>
      <c r="AF121" s="100">
        <v>1.68</v>
      </c>
      <c r="AG121" s="12">
        <f t="shared" si="36"/>
        <v>0.3221052631578947</v>
      </c>
      <c r="AH121" s="18">
        <f t="shared" si="35"/>
        <v>0.3221052631578947</v>
      </c>
      <c r="AI121" s="52" t="s">
        <v>44</v>
      </c>
    </row>
    <row r="122" spans="1:35" s="4" customFormat="1" ht="11.25">
      <c r="A122" s="35">
        <v>88</v>
      </c>
      <c r="B122" s="39" t="s">
        <v>161</v>
      </c>
      <c r="C122" s="99" t="s">
        <v>5</v>
      </c>
      <c r="D122" s="99">
        <v>2.5</v>
      </c>
      <c r="E122" s="99">
        <v>2.5</v>
      </c>
      <c r="F122" s="37">
        <f t="shared" si="27"/>
        <v>1.38</v>
      </c>
      <c r="G122" s="106"/>
      <c r="H122" s="37">
        <v>0.95</v>
      </c>
      <c r="I122" s="37">
        <v>0.43</v>
      </c>
      <c r="J122" s="37"/>
      <c r="K122" s="37"/>
      <c r="L122" s="99">
        <f t="shared" si="32"/>
        <v>1.38</v>
      </c>
      <c r="M122" s="99">
        <v>0</v>
      </c>
      <c r="N122" s="37">
        <v>2.63</v>
      </c>
      <c r="O122" s="99">
        <f t="shared" si="33"/>
        <v>1.25</v>
      </c>
      <c r="P122" s="108">
        <f t="shared" si="29"/>
        <v>1.25</v>
      </c>
      <c r="Q122" s="173" t="s">
        <v>44</v>
      </c>
      <c r="R122" s="109">
        <v>0.94</v>
      </c>
      <c r="S122" s="15"/>
      <c r="T122" s="35">
        <v>88</v>
      </c>
      <c r="U122" s="39" t="s">
        <v>161</v>
      </c>
      <c r="V122" s="102" t="s">
        <v>5</v>
      </c>
      <c r="W122" s="154">
        <v>0.1345</v>
      </c>
      <c r="X122" s="44">
        <f t="shared" si="30"/>
        <v>0.14308510638297875</v>
      </c>
      <c r="Y122" s="76">
        <f t="shared" si="28"/>
        <v>1.5230851063829787</v>
      </c>
      <c r="Z122" s="7"/>
      <c r="AA122" s="7"/>
      <c r="AB122" s="3"/>
      <c r="AC122" s="3"/>
      <c r="AD122" s="8">
        <f t="shared" si="34"/>
        <v>1.5230851063829787</v>
      </c>
      <c r="AE122" s="8">
        <v>0</v>
      </c>
      <c r="AF122" s="52">
        <v>2.63</v>
      </c>
      <c r="AG122" s="12">
        <f t="shared" si="36"/>
        <v>1.1069148936170212</v>
      </c>
      <c r="AH122" s="18">
        <f t="shared" si="35"/>
        <v>1.1069148936170212</v>
      </c>
      <c r="AI122" s="52" t="s">
        <v>44</v>
      </c>
    </row>
    <row r="123" spans="1:35" s="4" customFormat="1" ht="11.25">
      <c r="A123" s="35">
        <v>89</v>
      </c>
      <c r="B123" s="39" t="s">
        <v>162</v>
      </c>
      <c r="C123" s="99" t="s">
        <v>8</v>
      </c>
      <c r="D123" s="99">
        <v>6.3</v>
      </c>
      <c r="E123" s="99">
        <v>6.3</v>
      </c>
      <c r="F123" s="37">
        <f t="shared" si="27"/>
        <v>2.0300000000000002</v>
      </c>
      <c r="G123" s="106"/>
      <c r="H123" s="37">
        <v>0.68</v>
      </c>
      <c r="I123" s="37">
        <v>1.35</v>
      </c>
      <c r="J123" s="37"/>
      <c r="K123" s="37"/>
      <c r="L123" s="99">
        <f t="shared" si="32"/>
        <v>2.0300000000000002</v>
      </c>
      <c r="M123" s="99">
        <v>0</v>
      </c>
      <c r="N123" s="37">
        <v>6.62</v>
      </c>
      <c r="O123" s="99">
        <f t="shared" si="33"/>
        <v>4.59</v>
      </c>
      <c r="P123" s="108">
        <f t="shared" si="29"/>
        <v>4.59</v>
      </c>
      <c r="Q123" s="173" t="s">
        <v>44</v>
      </c>
      <c r="R123" s="109">
        <v>0.96</v>
      </c>
      <c r="S123" s="15"/>
      <c r="T123" s="35">
        <v>89</v>
      </c>
      <c r="U123" s="39" t="s">
        <v>162</v>
      </c>
      <c r="V123" s="102" t="s">
        <v>8</v>
      </c>
      <c r="W123" s="154">
        <v>1.2449999999999997</v>
      </c>
      <c r="X123" s="44">
        <f t="shared" si="30"/>
        <v>1.2968749999999998</v>
      </c>
      <c r="Y123" s="76">
        <f t="shared" si="28"/>
        <v>3.3268750000000002</v>
      </c>
      <c r="Z123" s="7"/>
      <c r="AA123" s="7"/>
      <c r="AB123" s="3"/>
      <c r="AC123" s="3"/>
      <c r="AD123" s="8">
        <f t="shared" si="34"/>
        <v>3.3268750000000002</v>
      </c>
      <c r="AE123" s="8">
        <v>0</v>
      </c>
      <c r="AF123" s="52">
        <v>6.62</v>
      </c>
      <c r="AG123" s="12">
        <f t="shared" si="36"/>
        <v>3.293125</v>
      </c>
      <c r="AH123" s="18">
        <f t="shared" si="35"/>
        <v>3.293125</v>
      </c>
      <c r="AI123" s="52" t="s">
        <v>44</v>
      </c>
    </row>
    <row r="124" spans="1:35" s="4" customFormat="1" ht="11.25">
      <c r="A124" s="35">
        <v>90</v>
      </c>
      <c r="B124" s="39" t="s">
        <v>163</v>
      </c>
      <c r="C124" s="99" t="s">
        <v>36</v>
      </c>
      <c r="D124" s="99">
        <v>1.6</v>
      </c>
      <c r="E124" s="99"/>
      <c r="F124" s="37">
        <f t="shared" si="27"/>
        <v>0.34</v>
      </c>
      <c r="G124" s="106"/>
      <c r="H124" s="37">
        <v>0.34</v>
      </c>
      <c r="I124" s="37"/>
      <c r="J124" s="37">
        <v>0.588</v>
      </c>
      <c r="K124" s="37" t="s">
        <v>43</v>
      </c>
      <c r="L124" s="99">
        <f>F124</f>
        <v>0.34</v>
      </c>
      <c r="M124" s="99">
        <v>0</v>
      </c>
      <c r="N124" s="99">
        <f>J124</f>
        <v>0.588</v>
      </c>
      <c r="O124" s="99">
        <f>N124-L124-M124</f>
        <v>0.24799999999999994</v>
      </c>
      <c r="P124" s="99">
        <f t="shared" si="29"/>
        <v>0.24799999999999994</v>
      </c>
      <c r="Q124" s="173" t="s">
        <v>44</v>
      </c>
      <c r="R124" s="109">
        <v>0.94</v>
      </c>
      <c r="S124" s="15"/>
      <c r="T124" s="35">
        <v>90</v>
      </c>
      <c r="U124" s="39" t="s">
        <v>163</v>
      </c>
      <c r="V124" s="102" t="s">
        <v>36</v>
      </c>
      <c r="W124" s="154">
        <v>0</v>
      </c>
      <c r="X124" s="44">
        <f t="shared" si="30"/>
        <v>0</v>
      </c>
      <c r="Y124" s="76">
        <f t="shared" si="28"/>
        <v>0.34</v>
      </c>
      <c r="Z124" s="7"/>
      <c r="AA124" s="7"/>
      <c r="AB124" s="3">
        <v>0.588</v>
      </c>
      <c r="AC124" s="3" t="s">
        <v>43</v>
      </c>
      <c r="AD124" s="8">
        <f>Y124</f>
        <v>0.34</v>
      </c>
      <c r="AE124" s="8">
        <v>0</v>
      </c>
      <c r="AF124" s="100">
        <f>AB124</f>
        <v>0.588</v>
      </c>
      <c r="AG124" s="9">
        <f>AF124-AD124-AE124</f>
        <v>0.24799999999999994</v>
      </c>
      <c r="AH124" s="19">
        <f t="shared" si="35"/>
        <v>0.24799999999999994</v>
      </c>
      <c r="AI124" s="52" t="s">
        <v>44</v>
      </c>
    </row>
    <row r="125" spans="1:35" s="4" customFormat="1" ht="11.25">
      <c r="A125" s="35">
        <v>91</v>
      </c>
      <c r="B125" s="39" t="s">
        <v>164</v>
      </c>
      <c r="C125" s="99" t="s">
        <v>17</v>
      </c>
      <c r="D125" s="99">
        <v>4</v>
      </c>
      <c r="E125" s="99">
        <v>4</v>
      </c>
      <c r="F125" s="37">
        <f t="shared" si="27"/>
        <v>2.2800000000000002</v>
      </c>
      <c r="G125" s="106"/>
      <c r="H125" s="37">
        <v>0.66</v>
      </c>
      <c r="I125" s="37">
        <v>1.62</v>
      </c>
      <c r="J125" s="37">
        <v>0.866</v>
      </c>
      <c r="K125" s="37">
        <v>120</v>
      </c>
      <c r="L125" s="99">
        <f aca="true" t="shared" si="37" ref="L125:L132">F125-J125</f>
        <v>1.4140000000000001</v>
      </c>
      <c r="M125" s="99">
        <v>0</v>
      </c>
      <c r="N125" s="107">
        <v>4.2</v>
      </c>
      <c r="O125" s="99">
        <f aca="true" t="shared" si="38" ref="O125:O132">N125-M125-L125</f>
        <v>2.786</v>
      </c>
      <c r="P125" s="108">
        <f t="shared" si="29"/>
        <v>2.786</v>
      </c>
      <c r="Q125" s="173" t="s">
        <v>44</v>
      </c>
      <c r="R125" s="109">
        <v>0.97</v>
      </c>
      <c r="S125" s="15"/>
      <c r="T125" s="35">
        <v>91</v>
      </c>
      <c r="U125" s="39" t="s">
        <v>164</v>
      </c>
      <c r="V125" s="102" t="s">
        <v>17</v>
      </c>
      <c r="W125" s="154">
        <v>2.23</v>
      </c>
      <c r="X125" s="44">
        <f t="shared" si="30"/>
        <v>2.2989690721649483</v>
      </c>
      <c r="Y125" s="76">
        <f t="shared" si="28"/>
        <v>4.5789690721649485</v>
      </c>
      <c r="Z125" s="7"/>
      <c r="AA125" s="7"/>
      <c r="AB125" s="3">
        <v>0.866</v>
      </c>
      <c r="AC125" s="3">
        <v>120</v>
      </c>
      <c r="AD125" s="8">
        <f aca="true" t="shared" si="39" ref="AD125:AD132">Y125-AB125</f>
        <v>3.7129690721649484</v>
      </c>
      <c r="AE125" s="8">
        <v>0</v>
      </c>
      <c r="AF125" s="122">
        <v>4.2</v>
      </c>
      <c r="AG125" s="12">
        <f aca="true" t="shared" si="40" ref="AG125:AG132">AF125-AE125-AD125</f>
        <v>0.48703092783505175</v>
      </c>
      <c r="AH125" s="150">
        <f t="shared" si="35"/>
        <v>0.48703092783505175</v>
      </c>
      <c r="AI125" s="52" t="s">
        <v>44</v>
      </c>
    </row>
    <row r="126" spans="1:35" s="4" customFormat="1" ht="11.25">
      <c r="A126" s="35">
        <v>92</v>
      </c>
      <c r="B126" s="39" t="s">
        <v>165</v>
      </c>
      <c r="C126" s="99" t="s">
        <v>5</v>
      </c>
      <c r="D126" s="99">
        <v>2.5</v>
      </c>
      <c r="E126" s="99">
        <v>2.5</v>
      </c>
      <c r="F126" s="37">
        <f t="shared" si="27"/>
        <v>1.63</v>
      </c>
      <c r="G126" s="106"/>
      <c r="H126" s="37">
        <v>1.23</v>
      </c>
      <c r="I126" s="37">
        <v>0.4</v>
      </c>
      <c r="J126" s="37"/>
      <c r="K126" s="37"/>
      <c r="L126" s="99">
        <f t="shared" si="37"/>
        <v>1.63</v>
      </c>
      <c r="M126" s="99">
        <v>0</v>
      </c>
      <c r="N126" s="37">
        <v>2.63</v>
      </c>
      <c r="O126" s="99">
        <f t="shared" si="38"/>
        <v>1</v>
      </c>
      <c r="P126" s="108">
        <f t="shared" si="29"/>
        <v>1</v>
      </c>
      <c r="Q126" s="173" t="s">
        <v>44</v>
      </c>
      <c r="R126" s="109">
        <v>0.78</v>
      </c>
      <c r="S126" s="15"/>
      <c r="T126" s="35">
        <v>92</v>
      </c>
      <c r="U126" s="39" t="s">
        <v>165</v>
      </c>
      <c r="V126" s="102" t="s">
        <v>5</v>
      </c>
      <c r="W126" s="154">
        <v>1.0228000000000002</v>
      </c>
      <c r="X126" s="44">
        <f t="shared" si="30"/>
        <v>1.3112820512820513</v>
      </c>
      <c r="Y126" s="76">
        <f t="shared" si="28"/>
        <v>2.9412820512820512</v>
      </c>
      <c r="Z126" s="7"/>
      <c r="AA126" s="7"/>
      <c r="AB126" s="3"/>
      <c r="AC126" s="3"/>
      <c r="AD126" s="7">
        <f t="shared" si="39"/>
        <v>2.9412820512820512</v>
      </c>
      <c r="AE126" s="8">
        <v>0</v>
      </c>
      <c r="AF126" s="52">
        <v>2.63</v>
      </c>
      <c r="AG126" s="12">
        <f t="shared" si="40"/>
        <v>-0.31128205128205133</v>
      </c>
      <c r="AH126" s="150">
        <f t="shared" si="35"/>
        <v>-0.31128205128205133</v>
      </c>
      <c r="AI126" s="52" t="s">
        <v>47</v>
      </c>
    </row>
    <row r="127" spans="1:35" s="4" customFormat="1" ht="11.25">
      <c r="A127" s="35">
        <v>93</v>
      </c>
      <c r="B127" s="39" t="s">
        <v>166</v>
      </c>
      <c r="C127" s="99" t="s">
        <v>5</v>
      </c>
      <c r="D127" s="99">
        <v>2.5</v>
      </c>
      <c r="E127" s="99">
        <v>2.5</v>
      </c>
      <c r="F127" s="37">
        <f t="shared" si="27"/>
        <v>2.29</v>
      </c>
      <c r="G127" s="106"/>
      <c r="H127" s="37">
        <v>1.45</v>
      </c>
      <c r="I127" s="37">
        <v>0.84</v>
      </c>
      <c r="J127" s="37"/>
      <c r="K127" s="37"/>
      <c r="L127" s="99">
        <f t="shared" si="37"/>
        <v>2.29</v>
      </c>
      <c r="M127" s="99">
        <v>0</v>
      </c>
      <c r="N127" s="37">
        <v>2.63</v>
      </c>
      <c r="O127" s="99">
        <f t="shared" si="38"/>
        <v>0.33999999999999986</v>
      </c>
      <c r="P127" s="108">
        <f t="shared" si="29"/>
        <v>0.33999999999999986</v>
      </c>
      <c r="Q127" s="173" t="s">
        <v>44</v>
      </c>
      <c r="R127" s="109">
        <v>0.99</v>
      </c>
      <c r="S127" s="15"/>
      <c r="T127" s="35">
        <v>93</v>
      </c>
      <c r="U127" s="39" t="s">
        <v>166</v>
      </c>
      <c r="V127" s="102" t="s">
        <v>5</v>
      </c>
      <c r="W127" s="154">
        <v>1.1955999999999998</v>
      </c>
      <c r="X127" s="44">
        <f t="shared" si="30"/>
        <v>1.2076767676767675</v>
      </c>
      <c r="Y127" s="76">
        <f t="shared" si="28"/>
        <v>3.4976767676767677</v>
      </c>
      <c r="Z127" s="7"/>
      <c r="AA127" s="7"/>
      <c r="AB127" s="3"/>
      <c r="AC127" s="3"/>
      <c r="AD127" s="8">
        <f t="shared" si="39"/>
        <v>3.4976767676767677</v>
      </c>
      <c r="AE127" s="8">
        <v>0</v>
      </c>
      <c r="AF127" s="52">
        <v>2.63</v>
      </c>
      <c r="AG127" s="9">
        <f t="shared" si="40"/>
        <v>-0.8676767676767678</v>
      </c>
      <c r="AH127" s="150">
        <f t="shared" si="35"/>
        <v>-0.8676767676767678</v>
      </c>
      <c r="AI127" s="52" t="s">
        <v>47</v>
      </c>
    </row>
    <row r="128" spans="1:35" s="4" customFormat="1" ht="11.25">
      <c r="A128" s="35">
        <v>94</v>
      </c>
      <c r="B128" s="39" t="s">
        <v>167</v>
      </c>
      <c r="C128" s="99" t="s">
        <v>5</v>
      </c>
      <c r="D128" s="99">
        <v>2.5</v>
      </c>
      <c r="E128" s="99">
        <v>2.5</v>
      </c>
      <c r="F128" s="37">
        <f t="shared" si="27"/>
        <v>0.98</v>
      </c>
      <c r="G128" s="106"/>
      <c r="H128" s="37">
        <v>0.57</v>
      </c>
      <c r="I128" s="37">
        <v>0.41</v>
      </c>
      <c r="J128" s="37">
        <v>0.537</v>
      </c>
      <c r="K128" s="37">
        <v>120</v>
      </c>
      <c r="L128" s="99">
        <f t="shared" si="37"/>
        <v>0.44299999999999995</v>
      </c>
      <c r="M128" s="99">
        <v>0</v>
      </c>
      <c r="N128" s="37">
        <v>2.63</v>
      </c>
      <c r="O128" s="99">
        <f t="shared" si="38"/>
        <v>2.187</v>
      </c>
      <c r="P128" s="108">
        <f t="shared" si="29"/>
        <v>2.187</v>
      </c>
      <c r="Q128" s="173" t="s">
        <v>44</v>
      </c>
      <c r="R128" s="109">
        <v>0.96</v>
      </c>
      <c r="S128" s="15"/>
      <c r="T128" s="35">
        <v>94</v>
      </c>
      <c r="U128" s="39" t="s">
        <v>167</v>
      </c>
      <c r="V128" s="102" t="s">
        <v>5</v>
      </c>
      <c r="W128" s="154">
        <v>0.2330000000000001</v>
      </c>
      <c r="X128" s="44">
        <f t="shared" si="30"/>
        <v>0.24270833333333344</v>
      </c>
      <c r="Y128" s="76">
        <f t="shared" si="28"/>
        <v>1.2227083333333335</v>
      </c>
      <c r="Z128" s="7"/>
      <c r="AA128" s="7"/>
      <c r="AB128" s="3">
        <v>0.537</v>
      </c>
      <c r="AC128" s="3">
        <v>120</v>
      </c>
      <c r="AD128" s="8">
        <f t="shared" si="39"/>
        <v>0.6857083333333335</v>
      </c>
      <c r="AE128" s="8">
        <v>0</v>
      </c>
      <c r="AF128" s="52">
        <v>2.63</v>
      </c>
      <c r="AG128" s="12">
        <f t="shared" si="40"/>
        <v>1.9442916666666665</v>
      </c>
      <c r="AH128" s="18">
        <f t="shared" si="35"/>
        <v>1.9442916666666665</v>
      </c>
      <c r="AI128" s="52" t="s">
        <v>44</v>
      </c>
    </row>
    <row r="129" spans="1:35" s="4" customFormat="1" ht="11.25">
      <c r="A129" s="35">
        <v>95</v>
      </c>
      <c r="B129" s="39" t="s">
        <v>168</v>
      </c>
      <c r="C129" s="99" t="s">
        <v>17</v>
      </c>
      <c r="D129" s="99">
        <v>4</v>
      </c>
      <c r="E129" s="99">
        <v>4</v>
      </c>
      <c r="F129" s="37">
        <f t="shared" si="27"/>
        <v>2.9400000000000004</v>
      </c>
      <c r="G129" s="106"/>
      <c r="H129" s="37">
        <v>1.33</v>
      </c>
      <c r="I129" s="37">
        <v>1.61</v>
      </c>
      <c r="J129" s="37"/>
      <c r="K129" s="37"/>
      <c r="L129" s="99">
        <f t="shared" si="37"/>
        <v>2.9400000000000004</v>
      </c>
      <c r="M129" s="99">
        <v>0</v>
      </c>
      <c r="N129" s="37">
        <v>4.2</v>
      </c>
      <c r="O129" s="99">
        <f t="shared" si="38"/>
        <v>1.2599999999999998</v>
      </c>
      <c r="P129" s="108">
        <f t="shared" si="29"/>
        <v>1.2599999999999998</v>
      </c>
      <c r="Q129" s="173" t="s">
        <v>44</v>
      </c>
      <c r="R129" s="109">
        <v>0.92</v>
      </c>
      <c r="S129" s="15"/>
      <c r="T129" s="35">
        <v>95</v>
      </c>
      <c r="U129" s="39" t="s">
        <v>168</v>
      </c>
      <c r="V129" s="102" t="s">
        <v>17</v>
      </c>
      <c r="W129" s="154">
        <v>1.956999999999996</v>
      </c>
      <c r="X129" s="44">
        <f t="shared" si="30"/>
        <v>2.1271739130434737</v>
      </c>
      <c r="Y129" s="76">
        <f t="shared" si="28"/>
        <v>5.067173913043474</v>
      </c>
      <c r="Z129" s="7"/>
      <c r="AA129" s="7"/>
      <c r="AB129" s="3"/>
      <c r="AC129" s="3"/>
      <c r="AD129" s="8">
        <f t="shared" si="39"/>
        <v>5.067173913043474</v>
      </c>
      <c r="AE129" s="8">
        <v>0</v>
      </c>
      <c r="AF129" s="52">
        <v>4.2</v>
      </c>
      <c r="AG129" s="12">
        <f t="shared" si="40"/>
        <v>-0.8671739130434739</v>
      </c>
      <c r="AH129" s="150">
        <f t="shared" si="35"/>
        <v>-0.8671739130434739</v>
      </c>
      <c r="AI129" s="52" t="s">
        <v>47</v>
      </c>
    </row>
    <row r="130" spans="1:35" s="4" customFormat="1" ht="11.25">
      <c r="A130" s="35">
        <v>96</v>
      </c>
      <c r="B130" s="39" t="s">
        <v>169</v>
      </c>
      <c r="C130" s="99" t="s">
        <v>17</v>
      </c>
      <c r="D130" s="99">
        <v>4</v>
      </c>
      <c r="E130" s="99">
        <v>4</v>
      </c>
      <c r="F130" s="37">
        <f t="shared" si="27"/>
        <v>1.79</v>
      </c>
      <c r="G130" s="106"/>
      <c r="H130" s="37">
        <v>1.14</v>
      </c>
      <c r="I130" s="37">
        <v>0.65</v>
      </c>
      <c r="J130" s="37">
        <v>0.07</v>
      </c>
      <c r="K130" s="37">
        <v>120</v>
      </c>
      <c r="L130" s="99">
        <f t="shared" si="37"/>
        <v>1.72</v>
      </c>
      <c r="M130" s="99">
        <v>0</v>
      </c>
      <c r="N130" s="37">
        <v>4.2</v>
      </c>
      <c r="O130" s="99">
        <f t="shared" si="38"/>
        <v>2.4800000000000004</v>
      </c>
      <c r="P130" s="108">
        <f t="shared" si="29"/>
        <v>2.4800000000000004</v>
      </c>
      <c r="Q130" s="173" t="s">
        <v>44</v>
      </c>
      <c r="R130" s="109">
        <v>0.94</v>
      </c>
      <c r="S130" s="15"/>
      <c r="T130" s="35">
        <v>96</v>
      </c>
      <c r="U130" s="39" t="s">
        <v>169</v>
      </c>
      <c r="V130" s="102" t="s">
        <v>17</v>
      </c>
      <c r="W130" s="154">
        <v>0.2490000000000001</v>
      </c>
      <c r="X130" s="44">
        <f t="shared" si="30"/>
        <v>0.26489361702127673</v>
      </c>
      <c r="Y130" s="76">
        <f t="shared" si="28"/>
        <v>2.0548936170212766</v>
      </c>
      <c r="Z130" s="7"/>
      <c r="AA130" s="7"/>
      <c r="AB130" s="3">
        <v>0.07</v>
      </c>
      <c r="AC130" s="3">
        <v>120</v>
      </c>
      <c r="AD130" s="7">
        <f t="shared" si="39"/>
        <v>1.9848936170212765</v>
      </c>
      <c r="AE130" s="8">
        <v>0</v>
      </c>
      <c r="AF130" s="52">
        <v>4.2</v>
      </c>
      <c r="AG130" s="12">
        <f t="shared" si="40"/>
        <v>2.215106382978724</v>
      </c>
      <c r="AH130" s="18">
        <f t="shared" si="35"/>
        <v>2.215106382978724</v>
      </c>
      <c r="AI130" s="52" t="s">
        <v>44</v>
      </c>
    </row>
    <row r="131" spans="1:35" s="4" customFormat="1" ht="11.25">
      <c r="A131" s="35">
        <v>97</v>
      </c>
      <c r="B131" s="39" t="s">
        <v>170</v>
      </c>
      <c r="C131" s="99" t="s">
        <v>5</v>
      </c>
      <c r="D131" s="99">
        <v>2.5</v>
      </c>
      <c r="E131" s="99">
        <v>2.5</v>
      </c>
      <c r="F131" s="37">
        <f t="shared" si="27"/>
        <v>0.98</v>
      </c>
      <c r="G131" s="106"/>
      <c r="H131" s="37">
        <v>0.74</v>
      </c>
      <c r="I131" s="37">
        <v>0.24</v>
      </c>
      <c r="J131" s="37"/>
      <c r="K131" s="37"/>
      <c r="L131" s="99">
        <f t="shared" si="37"/>
        <v>0.98</v>
      </c>
      <c r="M131" s="99">
        <v>0</v>
      </c>
      <c r="N131" s="37">
        <v>2.63</v>
      </c>
      <c r="O131" s="99">
        <f t="shared" si="38"/>
        <v>1.65</v>
      </c>
      <c r="P131" s="108">
        <f t="shared" si="29"/>
        <v>1.65</v>
      </c>
      <c r="Q131" s="173" t="s">
        <v>44</v>
      </c>
      <c r="R131" s="109">
        <v>0.98</v>
      </c>
      <c r="S131" s="15"/>
      <c r="T131" s="35">
        <v>97</v>
      </c>
      <c r="U131" s="39" t="s">
        <v>170</v>
      </c>
      <c r="V131" s="102" t="s">
        <v>5</v>
      </c>
      <c r="W131" s="154">
        <v>0.36000000000000004</v>
      </c>
      <c r="X131" s="44">
        <f t="shared" si="30"/>
        <v>0.3673469387755103</v>
      </c>
      <c r="Y131" s="76">
        <f t="shared" si="28"/>
        <v>1.3473469387755102</v>
      </c>
      <c r="Z131" s="7"/>
      <c r="AA131" s="7"/>
      <c r="AB131" s="3"/>
      <c r="AC131" s="3"/>
      <c r="AD131" s="8">
        <f t="shared" si="39"/>
        <v>1.3473469387755102</v>
      </c>
      <c r="AE131" s="8">
        <v>0</v>
      </c>
      <c r="AF131" s="52">
        <v>2.63</v>
      </c>
      <c r="AG131" s="12">
        <f t="shared" si="40"/>
        <v>1.2826530612244897</v>
      </c>
      <c r="AH131" s="18">
        <f t="shared" si="35"/>
        <v>1.2826530612244897</v>
      </c>
      <c r="AI131" s="52" t="s">
        <v>44</v>
      </c>
    </row>
    <row r="132" spans="1:35" s="4" customFormat="1" ht="11.25">
      <c r="A132" s="101">
        <v>98</v>
      </c>
      <c r="B132" s="39" t="s">
        <v>171</v>
      </c>
      <c r="C132" s="99" t="s">
        <v>5</v>
      </c>
      <c r="D132" s="99">
        <v>2.5</v>
      </c>
      <c r="E132" s="99">
        <v>2.5</v>
      </c>
      <c r="F132" s="37">
        <f t="shared" si="27"/>
        <v>0.35</v>
      </c>
      <c r="G132" s="106"/>
      <c r="H132" s="37">
        <v>0.29</v>
      </c>
      <c r="I132" s="37">
        <v>0.06</v>
      </c>
      <c r="J132" s="37">
        <v>0.02</v>
      </c>
      <c r="K132" s="37">
        <v>120</v>
      </c>
      <c r="L132" s="99">
        <f t="shared" si="37"/>
        <v>0.32999999999999996</v>
      </c>
      <c r="M132" s="99">
        <v>0</v>
      </c>
      <c r="N132" s="37">
        <v>2.63</v>
      </c>
      <c r="O132" s="99">
        <f t="shared" si="38"/>
        <v>2.3</v>
      </c>
      <c r="P132" s="108">
        <f t="shared" si="29"/>
        <v>2.3</v>
      </c>
      <c r="Q132" s="173" t="s">
        <v>44</v>
      </c>
      <c r="R132" s="109">
        <v>0.81</v>
      </c>
      <c r="S132" s="15"/>
      <c r="T132" s="101">
        <v>98</v>
      </c>
      <c r="U132" s="39" t="s">
        <v>171</v>
      </c>
      <c r="V132" s="102" t="s">
        <v>5</v>
      </c>
      <c r="W132" s="154">
        <v>0.131</v>
      </c>
      <c r="X132" s="44">
        <f t="shared" si="30"/>
        <v>0.1617283950617284</v>
      </c>
      <c r="Y132" s="76">
        <f t="shared" si="28"/>
        <v>0.5117283950617284</v>
      </c>
      <c r="Z132" s="7"/>
      <c r="AA132" s="7"/>
      <c r="AB132" s="3">
        <v>0.02</v>
      </c>
      <c r="AC132" s="3">
        <v>120</v>
      </c>
      <c r="AD132" s="8">
        <f t="shared" si="39"/>
        <v>0.4917283950617284</v>
      </c>
      <c r="AE132" s="8">
        <v>0</v>
      </c>
      <c r="AF132" s="52">
        <v>2.63</v>
      </c>
      <c r="AG132" s="12">
        <f t="shared" si="40"/>
        <v>2.1382716049382715</v>
      </c>
      <c r="AH132" s="18">
        <f t="shared" si="35"/>
        <v>2.1382716049382715</v>
      </c>
      <c r="AI132" s="52" t="s">
        <v>44</v>
      </c>
    </row>
    <row r="133" spans="1:35" s="4" customFormat="1" ht="11.25">
      <c r="A133" s="35">
        <v>99</v>
      </c>
      <c r="B133" s="39" t="s">
        <v>172</v>
      </c>
      <c r="C133" s="99" t="s">
        <v>5</v>
      </c>
      <c r="D133" s="99">
        <v>2.5</v>
      </c>
      <c r="E133" s="99">
        <v>2.5</v>
      </c>
      <c r="F133" s="37">
        <f t="shared" si="27"/>
        <v>1.36</v>
      </c>
      <c r="G133" s="106"/>
      <c r="H133" s="37">
        <v>0.91</v>
      </c>
      <c r="I133" s="37">
        <v>0.45</v>
      </c>
      <c r="J133" s="37"/>
      <c r="K133" s="37"/>
      <c r="L133" s="99">
        <f>F133-J133</f>
        <v>1.36</v>
      </c>
      <c r="M133" s="99">
        <v>0</v>
      </c>
      <c r="N133" s="99">
        <v>2.63</v>
      </c>
      <c r="O133" s="99">
        <f>N133-M133-L133</f>
        <v>1.2699999999999998</v>
      </c>
      <c r="P133" s="108">
        <f aca="true" t="shared" si="41" ref="P133:P152">O133</f>
        <v>1.2699999999999998</v>
      </c>
      <c r="Q133" s="173" t="s">
        <v>44</v>
      </c>
      <c r="R133" s="109">
        <v>0.95</v>
      </c>
      <c r="S133" s="15"/>
      <c r="T133" s="35">
        <v>99</v>
      </c>
      <c r="U133" s="39" t="s">
        <v>172</v>
      </c>
      <c r="V133" s="102" t="s">
        <v>5</v>
      </c>
      <c r="W133" s="154">
        <v>0.16400000000000003</v>
      </c>
      <c r="X133" s="44">
        <f t="shared" si="30"/>
        <v>0.17263157894736847</v>
      </c>
      <c r="Y133" s="76">
        <f t="shared" si="28"/>
        <v>1.5326315789473686</v>
      </c>
      <c r="Z133" s="7"/>
      <c r="AA133" s="7"/>
      <c r="AB133" s="3"/>
      <c r="AC133" s="3"/>
      <c r="AD133" s="8">
        <f>Y133-AB133</f>
        <v>1.5326315789473686</v>
      </c>
      <c r="AE133" s="8">
        <v>0</v>
      </c>
      <c r="AF133" s="100">
        <v>2.63</v>
      </c>
      <c r="AG133" s="12">
        <f>AF133-AE133-AD133</f>
        <v>1.0973684210526313</v>
      </c>
      <c r="AH133" s="150">
        <f t="shared" si="35"/>
        <v>1.0973684210526313</v>
      </c>
      <c r="AI133" s="52" t="s">
        <v>44</v>
      </c>
    </row>
    <row r="134" spans="1:35" s="4" customFormat="1" ht="11.25">
      <c r="A134" s="129">
        <v>100</v>
      </c>
      <c r="B134" s="127" t="s">
        <v>173</v>
      </c>
      <c r="C134" s="124" t="s">
        <v>12</v>
      </c>
      <c r="D134" s="124">
        <v>1</v>
      </c>
      <c r="E134" s="124">
        <v>1.6</v>
      </c>
      <c r="F134" s="126">
        <f t="shared" si="27"/>
        <v>1.35</v>
      </c>
      <c r="G134" s="125"/>
      <c r="H134" s="126">
        <v>0.37</v>
      </c>
      <c r="I134" s="126">
        <v>0.98</v>
      </c>
      <c r="J134" s="126"/>
      <c r="K134" s="126"/>
      <c r="L134" s="124">
        <f>F134-J134</f>
        <v>1.35</v>
      </c>
      <c r="M134" s="124">
        <v>0</v>
      </c>
      <c r="N134" s="126">
        <v>1.05</v>
      </c>
      <c r="O134" s="124">
        <f>N134-M134-L134</f>
        <v>-0.30000000000000004</v>
      </c>
      <c r="P134" s="128">
        <f t="shared" si="41"/>
        <v>-0.30000000000000004</v>
      </c>
      <c r="Q134" s="174" t="s">
        <v>47</v>
      </c>
      <c r="R134" s="132">
        <v>0.98</v>
      </c>
      <c r="S134" s="15"/>
      <c r="T134" s="35">
        <v>100</v>
      </c>
      <c r="U134" s="39" t="s">
        <v>173</v>
      </c>
      <c r="V134" s="102" t="s">
        <v>12</v>
      </c>
      <c r="W134" s="154">
        <v>0.8020000000000003</v>
      </c>
      <c r="X134" s="44">
        <f t="shared" si="30"/>
        <v>0.8183673469387758</v>
      </c>
      <c r="Y134" s="76">
        <f t="shared" si="28"/>
        <v>2.168367346938776</v>
      </c>
      <c r="Z134" s="7"/>
      <c r="AA134" s="7"/>
      <c r="AB134" s="3"/>
      <c r="AC134" s="3"/>
      <c r="AD134" s="8">
        <f>Y134-AB134</f>
        <v>2.168367346938776</v>
      </c>
      <c r="AE134" s="8">
        <v>0</v>
      </c>
      <c r="AF134" s="52">
        <v>1.05</v>
      </c>
      <c r="AG134" s="12">
        <f>AF134-AE134-AD134</f>
        <v>-1.1183673469387758</v>
      </c>
      <c r="AH134" s="150">
        <f t="shared" si="35"/>
        <v>-1.1183673469387758</v>
      </c>
      <c r="AI134" s="52" t="s">
        <v>47</v>
      </c>
    </row>
    <row r="135" spans="1:35" s="4" customFormat="1" ht="11.25">
      <c r="A135" s="35">
        <v>101</v>
      </c>
      <c r="B135" s="39" t="s">
        <v>174</v>
      </c>
      <c r="C135" s="99" t="s">
        <v>5</v>
      </c>
      <c r="D135" s="99">
        <v>2.5</v>
      </c>
      <c r="E135" s="99">
        <v>2.5</v>
      </c>
      <c r="F135" s="37">
        <f t="shared" si="27"/>
        <v>1.08</v>
      </c>
      <c r="G135" s="106"/>
      <c r="H135" s="37">
        <v>0.3</v>
      </c>
      <c r="I135" s="37">
        <v>0.78</v>
      </c>
      <c r="J135" s="37">
        <v>0.693</v>
      </c>
      <c r="K135" s="37">
        <v>120</v>
      </c>
      <c r="L135" s="99">
        <f>F135-J135</f>
        <v>0.3870000000000001</v>
      </c>
      <c r="M135" s="99">
        <v>0</v>
      </c>
      <c r="N135" s="37">
        <v>2.63</v>
      </c>
      <c r="O135" s="99">
        <f>N135-M135-L135</f>
        <v>2.243</v>
      </c>
      <c r="P135" s="108">
        <f t="shared" si="41"/>
        <v>2.243</v>
      </c>
      <c r="Q135" s="173" t="s">
        <v>44</v>
      </c>
      <c r="R135" s="109">
        <v>0.96</v>
      </c>
      <c r="S135" s="15"/>
      <c r="T135" s="35">
        <v>101</v>
      </c>
      <c r="U135" s="39" t="s">
        <v>174</v>
      </c>
      <c r="V135" s="102" t="s">
        <v>5</v>
      </c>
      <c r="W135" s="154">
        <v>1.7359999999999989</v>
      </c>
      <c r="X135" s="44">
        <f t="shared" si="30"/>
        <v>1.8083333333333322</v>
      </c>
      <c r="Y135" s="76">
        <f t="shared" si="28"/>
        <v>2.8883333333333323</v>
      </c>
      <c r="Z135" s="7"/>
      <c r="AA135" s="7"/>
      <c r="AB135" s="3">
        <v>0.693</v>
      </c>
      <c r="AC135" s="3">
        <v>120</v>
      </c>
      <c r="AD135" s="8">
        <f>Y135-AB135</f>
        <v>2.1953333333333322</v>
      </c>
      <c r="AE135" s="8">
        <v>0</v>
      </c>
      <c r="AF135" s="52">
        <v>2.63</v>
      </c>
      <c r="AG135" s="12">
        <f>AF135-AE135-AD135</f>
        <v>0.43466666666666764</v>
      </c>
      <c r="AH135" s="18">
        <f t="shared" si="35"/>
        <v>0.43466666666666764</v>
      </c>
      <c r="AI135" s="52" t="s">
        <v>44</v>
      </c>
    </row>
    <row r="136" spans="1:35" s="4" customFormat="1" ht="11.25">
      <c r="A136" s="35">
        <v>102</v>
      </c>
      <c r="B136" s="39" t="s">
        <v>175</v>
      </c>
      <c r="C136" s="99" t="s">
        <v>17</v>
      </c>
      <c r="D136" s="99">
        <v>4</v>
      </c>
      <c r="E136" s="99">
        <v>4</v>
      </c>
      <c r="F136" s="37">
        <f t="shared" si="27"/>
        <v>1.12</v>
      </c>
      <c r="G136" s="106"/>
      <c r="H136" s="37">
        <v>0.32</v>
      </c>
      <c r="I136" s="37">
        <v>0.8</v>
      </c>
      <c r="J136" s="37">
        <v>0.07</v>
      </c>
      <c r="K136" s="37">
        <v>120</v>
      </c>
      <c r="L136" s="99">
        <f>F136-J136</f>
        <v>1.05</v>
      </c>
      <c r="M136" s="99">
        <v>0</v>
      </c>
      <c r="N136" s="37">
        <v>4.2</v>
      </c>
      <c r="O136" s="99">
        <f>N136-M136-L136</f>
        <v>3.1500000000000004</v>
      </c>
      <c r="P136" s="108">
        <f t="shared" si="41"/>
        <v>3.1500000000000004</v>
      </c>
      <c r="Q136" s="173" t="s">
        <v>44</v>
      </c>
      <c r="R136" s="109">
        <v>0.96</v>
      </c>
      <c r="S136" s="15"/>
      <c r="T136" s="35">
        <v>102</v>
      </c>
      <c r="U136" s="39" t="s">
        <v>175</v>
      </c>
      <c r="V136" s="102" t="s">
        <v>17</v>
      </c>
      <c r="W136" s="154">
        <v>0.3130000000000001</v>
      </c>
      <c r="X136" s="44">
        <f t="shared" si="30"/>
        <v>0.3260416666666668</v>
      </c>
      <c r="Y136" s="76">
        <f t="shared" si="28"/>
        <v>1.446041666666667</v>
      </c>
      <c r="Z136" s="7"/>
      <c r="AA136" s="7"/>
      <c r="AB136" s="3">
        <v>0.07</v>
      </c>
      <c r="AC136" s="3">
        <v>120</v>
      </c>
      <c r="AD136" s="8">
        <f>Y136-AB136</f>
        <v>1.3760416666666668</v>
      </c>
      <c r="AE136" s="8">
        <v>0</v>
      </c>
      <c r="AF136" s="52">
        <v>4.2</v>
      </c>
      <c r="AG136" s="12">
        <f>AF136-AE136-AD136</f>
        <v>2.8239583333333336</v>
      </c>
      <c r="AH136" s="18">
        <f t="shared" si="35"/>
        <v>2.8239583333333336</v>
      </c>
      <c r="AI136" s="52" t="s">
        <v>44</v>
      </c>
    </row>
    <row r="137" spans="1:35" s="4" customFormat="1" ht="11.25">
      <c r="A137" s="35">
        <v>103</v>
      </c>
      <c r="B137" s="39" t="s">
        <v>176</v>
      </c>
      <c r="C137" s="99" t="s">
        <v>7</v>
      </c>
      <c r="D137" s="99">
        <v>1.6</v>
      </c>
      <c r="E137" s="99">
        <v>1.6</v>
      </c>
      <c r="F137" s="37">
        <f t="shared" si="27"/>
        <v>1.11</v>
      </c>
      <c r="G137" s="106"/>
      <c r="H137" s="37">
        <v>0.03</v>
      </c>
      <c r="I137" s="37">
        <v>1.08</v>
      </c>
      <c r="J137" s="37"/>
      <c r="K137" s="37"/>
      <c r="L137" s="99">
        <f>F137-J137</f>
        <v>1.11</v>
      </c>
      <c r="M137" s="99">
        <v>0</v>
      </c>
      <c r="N137" s="99">
        <v>1.68</v>
      </c>
      <c r="O137" s="99">
        <f>N137-M137-L137</f>
        <v>0.5699999999999998</v>
      </c>
      <c r="P137" s="108">
        <f t="shared" si="41"/>
        <v>0.5699999999999998</v>
      </c>
      <c r="Q137" s="173" t="s">
        <v>44</v>
      </c>
      <c r="R137" s="109">
        <v>0.96</v>
      </c>
      <c r="S137" s="15"/>
      <c r="T137" s="35">
        <v>103</v>
      </c>
      <c r="U137" s="39" t="s">
        <v>176</v>
      </c>
      <c r="V137" s="102" t="s">
        <v>7</v>
      </c>
      <c r="W137" s="154">
        <v>3.4096</v>
      </c>
      <c r="X137" s="44">
        <f t="shared" si="30"/>
        <v>3.551666666666667</v>
      </c>
      <c r="Y137" s="76">
        <f t="shared" si="28"/>
        <v>4.661666666666667</v>
      </c>
      <c r="Z137" s="7"/>
      <c r="AA137" s="7"/>
      <c r="AB137" s="3"/>
      <c r="AC137" s="3"/>
      <c r="AD137" s="7">
        <f>Y137-AB137</f>
        <v>4.661666666666667</v>
      </c>
      <c r="AE137" s="8">
        <v>0</v>
      </c>
      <c r="AF137" s="100">
        <v>1.68</v>
      </c>
      <c r="AG137" s="12">
        <f>AF137-AE137-AD137</f>
        <v>-2.9816666666666674</v>
      </c>
      <c r="AH137" s="150">
        <f t="shared" si="35"/>
        <v>-2.9816666666666674</v>
      </c>
      <c r="AI137" s="52" t="s">
        <v>47</v>
      </c>
    </row>
    <row r="138" spans="1:35" s="4" customFormat="1" ht="11.25">
      <c r="A138" s="129">
        <v>104</v>
      </c>
      <c r="B138" s="127" t="s">
        <v>177</v>
      </c>
      <c r="C138" s="124">
        <v>2.5</v>
      </c>
      <c r="D138" s="124">
        <v>2.5</v>
      </c>
      <c r="E138" s="124"/>
      <c r="F138" s="126">
        <f t="shared" si="27"/>
        <v>1.16</v>
      </c>
      <c r="G138" s="125"/>
      <c r="H138" s="126">
        <v>1.16</v>
      </c>
      <c r="I138" s="126"/>
      <c r="J138" s="126">
        <v>0.918</v>
      </c>
      <c r="K138" s="126" t="s">
        <v>43</v>
      </c>
      <c r="L138" s="124">
        <f>F138</f>
        <v>1.16</v>
      </c>
      <c r="M138" s="124">
        <v>0</v>
      </c>
      <c r="N138" s="124">
        <f>J138</f>
        <v>0.918</v>
      </c>
      <c r="O138" s="124">
        <f>N138-L138-M138</f>
        <v>-0.24199999999999988</v>
      </c>
      <c r="P138" s="124">
        <f t="shared" si="41"/>
        <v>-0.24199999999999988</v>
      </c>
      <c r="Q138" s="174" t="s">
        <v>47</v>
      </c>
      <c r="R138" s="132">
        <v>0.93</v>
      </c>
      <c r="S138" s="15"/>
      <c r="T138" s="35">
        <v>104</v>
      </c>
      <c r="U138" s="39" t="s">
        <v>177</v>
      </c>
      <c r="V138" s="102">
        <v>2.5</v>
      </c>
      <c r="W138" s="154">
        <v>2.040999999999997</v>
      </c>
      <c r="X138" s="44">
        <f t="shared" si="30"/>
        <v>2.194623655913975</v>
      </c>
      <c r="Y138" s="76">
        <f t="shared" si="28"/>
        <v>3.354623655913975</v>
      </c>
      <c r="Z138" s="7"/>
      <c r="AA138" s="7"/>
      <c r="AB138" s="3">
        <v>0.918</v>
      </c>
      <c r="AC138" s="3" t="s">
        <v>43</v>
      </c>
      <c r="AD138" s="8">
        <f>Y138</f>
        <v>3.354623655913975</v>
      </c>
      <c r="AE138" s="8">
        <v>0</v>
      </c>
      <c r="AF138" s="100">
        <f>AB138</f>
        <v>0.918</v>
      </c>
      <c r="AG138" s="9">
        <f>AF138-AD138-AE138</f>
        <v>-2.4366236559139747</v>
      </c>
      <c r="AH138" s="19">
        <f t="shared" si="35"/>
        <v>-2.4366236559139747</v>
      </c>
      <c r="AI138" s="52" t="s">
        <v>47</v>
      </c>
    </row>
    <row r="139" spans="1:35" s="4" customFormat="1" ht="11.25">
      <c r="A139" s="35">
        <v>105</v>
      </c>
      <c r="B139" s="39" t="s">
        <v>178</v>
      </c>
      <c r="C139" s="99" t="s">
        <v>17</v>
      </c>
      <c r="D139" s="99">
        <v>4</v>
      </c>
      <c r="E139" s="99">
        <v>4</v>
      </c>
      <c r="F139" s="37">
        <f t="shared" si="27"/>
        <v>1.69</v>
      </c>
      <c r="G139" s="106"/>
      <c r="H139" s="37">
        <v>0.61</v>
      </c>
      <c r="I139" s="37">
        <v>1.08</v>
      </c>
      <c r="J139" s="37">
        <v>0.277</v>
      </c>
      <c r="K139" s="37">
        <v>120</v>
      </c>
      <c r="L139" s="99">
        <f aca="true" t="shared" si="42" ref="L139:L155">F139-J139</f>
        <v>1.4129999999999998</v>
      </c>
      <c r="M139" s="99">
        <v>0</v>
      </c>
      <c r="N139" s="37">
        <v>4.2</v>
      </c>
      <c r="O139" s="99">
        <f aca="true" t="shared" si="43" ref="O139:O155">N139-M139-L139</f>
        <v>2.7870000000000004</v>
      </c>
      <c r="P139" s="108">
        <f t="shared" si="41"/>
        <v>2.7870000000000004</v>
      </c>
      <c r="Q139" s="173" t="s">
        <v>44</v>
      </c>
      <c r="R139" s="109">
        <v>0.82</v>
      </c>
      <c r="S139" s="15"/>
      <c r="T139" s="35">
        <v>105</v>
      </c>
      <c r="U139" s="39" t="s">
        <v>178</v>
      </c>
      <c r="V139" s="102" t="s">
        <v>17</v>
      </c>
      <c r="W139" s="154">
        <v>1.721999999999999</v>
      </c>
      <c r="X139" s="44">
        <f t="shared" si="30"/>
        <v>2.099999999999999</v>
      </c>
      <c r="Y139" s="76">
        <f t="shared" si="28"/>
        <v>3.789999999999999</v>
      </c>
      <c r="Z139" s="7"/>
      <c r="AA139" s="7"/>
      <c r="AB139" s="3">
        <v>0.277</v>
      </c>
      <c r="AC139" s="3">
        <v>120</v>
      </c>
      <c r="AD139" s="7">
        <f aca="true" t="shared" si="44" ref="AD139:AD198">Y139-AB139</f>
        <v>3.512999999999999</v>
      </c>
      <c r="AE139" s="8">
        <v>0</v>
      </c>
      <c r="AF139" s="52">
        <v>4.2</v>
      </c>
      <c r="AG139" s="12">
        <f aca="true" t="shared" si="45" ref="AG139:AG153">AF139-AE139-AD139</f>
        <v>0.6870000000000012</v>
      </c>
      <c r="AH139" s="18">
        <f t="shared" si="35"/>
        <v>0.6870000000000012</v>
      </c>
      <c r="AI139" s="52" t="s">
        <v>44</v>
      </c>
    </row>
    <row r="140" spans="1:35" s="4" customFormat="1" ht="11.25">
      <c r="A140" s="35">
        <v>106</v>
      </c>
      <c r="B140" s="39" t="s">
        <v>179</v>
      </c>
      <c r="C140" s="99" t="s">
        <v>5</v>
      </c>
      <c r="D140" s="99">
        <v>2.5</v>
      </c>
      <c r="E140" s="99">
        <v>2.5</v>
      </c>
      <c r="F140" s="37">
        <f t="shared" si="27"/>
        <v>0.28</v>
      </c>
      <c r="G140" s="106"/>
      <c r="H140" s="37">
        <v>0.25</v>
      </c>
      <c r="I140" s="37">
        <v>0.03</v>
      </c>
      <c r="J140" s="37">
        <v>0.02</v>
      </c>
      <c r="K140" s="37">
        <v>120</v>
      </c>
      <c r="L140" s="99">
        <f t="shared" si="42"/>
        <v>0.26</v>
      </c>
      <c r="M140" s="99">
        <v>0</v>
      </c>
      <c r="N140" s="37">
        <v>2.63</v>
      </c>
      <c r="O140" s="99">
        <f t="shared" si="43"/>
        <v>2.37</v>
      </c>
      <c r="P140" s="108">
        <f t="shared" si="41"/>
        <v>2.37</v>
      </c>
      <c r="Q140" s="173" t="s">
        <v>44</v>
      </c>
      <c r="R140" s="109">
        <v>0.97</v>
      </c>
      <c r="S140" s="15"/>
      <c r="T140" s="35">
        <v>106</v>
      </c>
      <c r="U140" s="39" t="s">
        <v>179</v>
      </c>
      <c r="V140" s="102" t="s">
        <v>5</v>
      </c>
      <c r="W140" s="154">
        <v>0.05499999999999999</v>
      </c>
      <c r="X140" s="44">
        <f t="shared" si="30"/>
        <v>0.056701030927835044</v>
      </c>
      <c r="Y140" s="76">
        <f t="shared" si="28"/>
        <v>0.3367010309278351</v>
      </c>
      <c r="Z140" s="7"/>
      <c r="AA140" s="7"/>
      <c r="AB140" s="3">
        <v>0.02</v>
      </c>
      <c r="AC140" s="3">
        <v>120</v>
      </c>
      <c r="AD140" s="8">
        <f t="shared" si="44"/>
        <v>0.3167010309278351</v>
      </c>
      <c r="AE140" s="8">
        <v>0</v>
      </c>
      <c r="AF140" s="52">
        <v>2.63</v>
      </c>
      <c r="AG140" s="12">
        <f t="shared" si="45"/>
        <v>2.313298969072165</v>
      </c>
      <c r="AH140" s="18">
        <f t="shared" si="35"/>
        <v>2.313298969072165</v>
      </c>
      <c r="AI140" s="52" t="s">
        <v>44</v>
      </c>
    </row>
    <row r="141" spans="1:35" s="4" customFormat="1" ht="11.25">
      <c r="A141" s="35">
        <v>107</v>
      </c>
      <c r="B141" s="39" t="s">
        <v>180</v>
      </c>
      <c r="C141" s="99" t="s">
        <v>5</v>
      </c>
      <c r="D141" s="99">
        <v>2.5</v>
      </c>
      <c r="E141" s="99">
        <v>2.5</v>
      </c>
      <c r="F141" s="37">
        <f t="shared" si="27"/>
        <v>1.6300000000000001</v>
      </c>
      <c r="G141" s="106"/>
      <c r="H141" s="37">
        <v>0.34</v>
      </c>
      <c r="I141" s="37">
        <v>1.29</v>
      </c>
      <c r="J141" s="37"/>
      <c r="K141" s="37"/>
      <c r="L141" s="99">
        <f t="shared" si="42"/>
        <v>1.6300000000000001</v>
      </c>
      <c r="M141" s="99">
        <v>0</v>
      </c>
      <c r="N141" s="37">
        <v>2.63</v>
      </c>
      <c r="O141" s="99">
        <f t="shared" si="43"/>
        <v>0.9999999999999998</v>
      </c>
      <c r="P141" s="108">
        <f t="shared" si="41"/>
        <v>0.9999999999999998</v>
      </c>
      <c r="Q141" s="173" t="s">
        <v>44</v>
      </c>
      <c r="R141" s="109">
        <v>0.93</v>
      </c>
      <c r="S141" s="15"/>
      <c r="T141" s="35">
        <v>107</v>
      </c>
      <c r="U141" s="39" t="s">
        <v>180</v>
      </c>
      <c r="V141" s="102" t="s">
        <v>5</v>
      </c>
      <c r="W141" s="154">
        <v>0.8670000000000002</v>
      </c>
      <c r="X141" s="44">
        <f t="shared" si="30"/>
        <v>0.9322580645161292</v>
      </c>
      <c r="Y141" s="76">
        <f t="shared" si="28"/>
        <v>2.5622580645161293</v>
      </c>
      <c r="Z141" s="7"/>
      <c r="AA141" s="7"/>
      <c r="AB141" s="3"/>
      <c r="AC141" s="3"/>
      <c r="AD141" s="8">
        <f t="shared" si="44"/>
        <v>2.5622580645161293</v>
      </c>
      <c r="AE141" s="8">
        <v>0</v>
      </c>
      <c r="AF141" s="52">
        <v>2.63</v>
      </c>
      <c r="AG141" s="12">
        <f t="shared" si="45"/>
        <v>0.06774193548387064</v>
      </c>
      <c r="AH141" s="150">
        <f t="shared" si="35"/>
        <v>0.06774193548387064</v>
      </c>
      <c r="AI141" s="52" t="s">
        <v>44</v>
      </c>
    </row>
    <row r="142" spans="1:35" s="4" customFormat="1" ht="11.25">
      <c r="A142" s="35">
        <v>108</v>
      </c>
      <c r="B142" s="39" t="s">
        <v>181</v>
      </c>
      <c r="C142" s="99" t="s">
        <v>5</v>
      </c>
      <c r="D142" s="99">
        <v>2.5</v>
      </c>
      <c r="E142" s="99">
        <v>2.5</v>
      </c>
      <c r="F142" s="37">
        <f t="shared" si="27"/>
        <v>0.28</v>
      </c>
      <c r="G142" s="106"/>
      <c r="H142" s="37">
        <v>0.09</v>
      </c>
      <c r="I142" s="37">
        <v>0.19</v>
      </c>
      <c r="J142" s="37"/>
      <c r="K142" s="37"/>
      <c r="L142" s="99">
        <f t="shared" si="42"/>
        <v>0.28</v>
      </c>
      <c r="M142" s="99">
        <v>0</v>
      </c>
      <c r="N142" s="37">
        <v>2.63</v>
      </c>
      <c r="O142" s="99">
        <f t="shared" si="43"/>
        <v>2.3499999999999996</v>
      </c>
      <c r="P142" s="108">
        <f t="shared" si="41"/>
        <v>2.3499999999999996</v>
      </c>
      <c r="Q142" s="173" t="s">
        <v>44</v>
      </c>
      <c r="R142" s="109">
        <v>0.89</v>
      </c>
      <c r="S142" s="15"/>
      <c r="T142" s="35">
        <v>108</v>
      </c>
      <c r="U142" s="39" t="s">
        <v>181</v>
      </c>
      <c r="V142" s="102" t="s">
        <v>5</v>
      </c>
      <c r="W142" s="154">
        <v>0.15199999999999997</v>
      </c>
      <c r="X142" s="44">
        <f t="shared" si="30"/>
        <v>0.17078651685393254</v>
      </c>
      <c r="Y142" s="76">
        <f t="shared" si="28"/>
        <v>0.45078651685393256</v>
      </c>
      <c r="Z142" s="7"/>
      <c r="AA142" s="7"/>
      <c r="AB142" s="3"/>
      <c r="AC142" s="3"/>
      <c r="AD142" s="8">
        <f t="shared" si="44"/>
        <v>0.45078651685393256</v>
      </c>
      <c r="AE142" s="8">
        <v>0</v>
      </c>
      <c r="AF142" s="52">
        <v>2.63</v>
      </c>
      <c r="AG142" s="12">
        <f t="shared" si="45"/>
        <v>2.1792134831460674</v>
      </c>
      <c r="AH142" s="18">
        <f t="shared" si="35"/>
        <v>2.1792134831460674</v>
      </c>
      <c r="AI142" s="52" t="s">
        <v>44</v>
      </c>
    </row>
    <row r="143" spans="1:35" s="4" customFormat="1" ht="11.25">
      <c r="A143" s="35">
        <v>109</v>
      </c>
      <c r="B143" s="39" t="s">
        <v>182</v>
      </c>
      <c r="C143" s="99" t="s">
        <v>5</v>
      </c>
      <c r="D143" s="99">
        <v>2.5</v>
      </c>
      <c r="E143" s="99">
        <v>2.5</v>
      </c>
      <c r="F143" s="37">
        <f t="shared" si="27"/>
        <v>0.99</v>
      </c>
      <c r="G143" s="106"/>
      <c r="H143" s="37">
        <v>0.48</v>
      </c>
      <c r="I143" s="37">
        <v>0.51</v>
      </c>
      <c r="J143" s="37">
        <v>0.277</v>
      </c>
      <c r="K143" s="37">
        <v>120</v>
      </c>
      <c r="L143" s="99">
        <f t="shared" si="42"/>
        <v>0.713</v>
      </c>
      <c r="M143" s="99">
        <v>0</v>
      </c>
      <c r="N143" s="37">
        <v>2.63</v>
      </c>
      <c r="O143" s="99">
        <f t="shared" si="43"/>
        <v>1.9169999999999998</v>
      </c>
      <c r="P143" s="108">
        <f t="shared" si="41"/>
        <v>1.9169999999999998</v>
      </c>
      <c r="Q143" s="173" t="s">
        <v>44</v>
      </c>
      <c r="R143" s="109">
        <v>0.73</v>
      </c>
      <c r="S143" s="15"/>
      <c r="T143" s="35">
        <v>109</v>
      </c>
      <c r="U143" s="39" t="s">
        <v>182</v>
      </c>
      <c r="V143" s="102" t="s">
        <v>5</v>
      </c>
      <c r="W143" s="154">
        <v>0.07400000000000001</v>
      </c>
      <c r="X143" s="44">
        <f t="shared" si="30"/>
        <v>0.10136986301369864</v>
      </c>
      <c r="Y143" s="76">
        <f t="shared" si="28"/>
        <v>1.0913698630136985</v>
      </c>
      <c r="Z143" s="7"/>
      <c r="AA143" s="7"/>
      <c r="AB143" s="3">
        <v>0.277</v>
      </c>
      <c r="AC143" s="3">
        <v>120</v>
      </c>
      <c r="AD143" s="8">
        <f t="shared" si="44"/>
        <v>0.8143698630136985</v>
      </c>
      <c r="AE143" s="8">
        <v>0</v>
      </c>
      <c r="AF143" s="52">
        <v>2.63</v>
      </c>
      <c r="AG143" s="12">
        <f t="shared" si="45"/>
        <v>1.8156301369863015</v>
      </c>
      <c r="AH143" s="18">
        <f t="shared" si="35"/>
        <v>1.8156301369863015</v>
      </c>
      <c r="AI143" s="52" t="s">
        <v>44</v>
      </c>
    </row>
    <row r="144" spans="1:35" s="4" customFormat="1" ht="11.25">
      <c r="A144" s="35">
        <v>110</v>
      </c>
      <c r="B144" s="39" t="s">
        <v>183</v>
      </c>
      <c r="C144" s="99" t="s">
        <v>4</v>
      </c>
      <c r="D144" s="99">
        <v>10</v>
      </c>
      <c r="E144" s="99">
        <v>10</v>
      </c>
      <c r="F144" s="37">
        <f aca="true" t="shared" si="46" ref="F144:F210">H144+I144</f>
        <v>1.9</v>
      </c>
      <c r="G144" s="106"/>
      <c r="H144" s="37">
        <v>0.87</v>
      </c>
      <c r="I144" s="37">
        <v>1.03</v>
      </c>
      <c r="J144" s="37"/>
      <c r="K144" s="37"/>
      <c r="L144" s="99">
        <f t="shared" si="42"/>
        <v>1.9</v>
      </c>
      <c r="M144" s="99">
        <v>0</v>
      </c>
      <c r="N144" s="37">
        <v>10.5</v>
      </c>
      <c r="O144" s="99">
        <f t="shared" si="43"/>
        <v>8.6</v>
      </c>
      <c r="P144" s="108">
        <f t="shared" si="41"/>
        <v>8.6</v>
      </c>
      <c r="Q144" s="173" t="s">
        <v>44</v>
      </c>
      <c r="R144" s="109">
        <v>0.8</v>
      </c>
      <c r="S144" s="15"/>
      <c r="T144" s="35">
        <v>110</v>
      </c>
      <c r="U144" s="39" t="s">
        <v>183</v>
      </c>
      <c r="V144" s="102" t="s">
        <v>4</v>
      </c>
      <c r="W144" s="154">
        <v>6.5</v>
      </c>
      <c r="X144" s="44">
        <f t="shared" si="30"/>
        <v>8.125</v>
      </c>
      <c r="Y144" s="76">
        <f t="shared" si="28"/>
        <v>10.025</v>
      </c>
      <c r="Z144" s="7"/>
      <c r="AA144" s="7"/>
      <c r="AB144" s="3"/>
      <c r="AC144" s="3"/>
      <c r="AD144" s="8">
        <f t="shared" si="44"/>
        <v>10.025</v>
      </c>
      <c r="AE144" s="8">
        <v>0</v>
      </c>
      <c r="AF144" s="52">
        <v>10.5</v>
      </c>
      <c r="AG144" s="12">
        <f t="shared" si="45"/>
        <v>0.47499999999999964</v>
      </c>
      <c r="AH144" s="18">
        <f t="shared" si="35"/>
        <v>0.47499999999999964</v>
      </c>
      <c r="AI144" s="52" t="s">
        <v>44</v>
      </c>
    </row>
    <row r="145" spans="1:35" s="4" customFormat="1" ht="11.25">
      <c r="A145" s="129">
        <v>111</v>
      </c>
      <c r="B145" s="134" t="s">
        <v>184</v>
      </c>
      <c r="C145" s="124" t="s">
        <v>4</v>
      </c>
      <c r="D145" s="124">
        <v>10</v>
      </c>
      <c r="E145" s="124">
        <v>10</v>
      </c>
      <c r="F145" s="126">
        <f t="shared" si="46"/>
        <v>10.67</v>
      </c>
      <c r="G145" s="125"/>
      <c r="H145" s="126">
        <v>5.99</v>
      </c>
      <c r="I145" s="126">
        <v>4.68</v>
      </c>
      <c r="J145" s="126"/>
      <c r="K145" s="126"/>
      <c r="L145" s="124">
        <f t="shared" si="42"/>
        <v>10.67</v>
      </c>
      <c r="M145" s="124">
        <v>0</v>
      </c>
      <c r="N145" s="126">
        <v>10.5</v>
      </c>
      <c r="O145" s="124">
        <f t="shared" si="43"/>
        <v>-0.16999999999999993</v>
      </c>
      <c r="P145" s="128">
        <f t="shared" si="41"/>
        <v>-0.16999999999999993</v>
      </c>
      <c r="Q145" s="174" t="s">
        <v>47</v>
      </c>
      <c r="R145" s="132">
        <v>0.92</v>
      </c>
      <c r="S145" s="15"/>
      <c r="T145" s="35">
        <v>111</v>
      </c>
      <c r="U145" s="85" t="s">
        <v>184</v>
      </c>
      <c r="V145" s="102" t="s">
        <v>4</v>
      </c>
      <c r="W145" s="154">
        <v>0.5826000000000002</v>
      </c>
      <c r="X145" s="44">
        <f t="shared" si="30"/>
        <v>0.6332608695652177</v>
      </c>
      <c r="Y145" s="76">
        <f t="shared" si="28"/>
        <v>11.303260869565218</v>
      </c>
      <c r="Z145" s="7"/>
      <c r="AA145" s="7"/>
      <c r="AB145" s="3"/>
      <c r="AC145" s="3"/>
      <c r="AD145" s="8">
        <f t="shared" si="44"/>
        <v>11.303260869565218</v>
      </c>
      <c r="AE145" s="8">
        <v>0</v>
      </c>
      <c r="AF145" s="52">
        <v>10.5</v>
      </c>
      <c r="AG145" s="12">
        <f t="shared" si="45"/>
        <v>-0.8032608695652179</v>
      </c>
      <c r="AH145" s="150">
        <f t="shared" si="35"/>
        <v>-0.8032608695652179</v>
      </c>
      <c r="AI145" s="52" t="s">
        <v>47</v>
      </c>
    </row>
    <row r="146" spans="1:35" s="4" customFormat="1" ht="11.25">
      <c r="A146" s="114">
        <v>112</v>
      </c>
      <c r="B146" s="101" t="s">
        <v>185</v>
      </c>
      <c r="C146" s="83" t="s">
        <v>11</v>
      </c>
      <c r="D146" s="83">
        <v>25</v>
      </c>
      <c r="E146" s="83">
        <v>25</v>
      </c>
      <c r="F146" s="37">
        <f t="shared" si="46"/>
        <v>20.150000000000002</v>
      </c>
      <c r="G146" s="106"/>
      <c r="H146" s="107">
        <v>12.46</v>
      </c>
      <c r="I146" s="37">
        <v>7.69</v>
      </c>
      <c r="J146" s="37"/>
      <c r="K146" s="37"/>
      <c r="L146" s="99">
        <f t="shared" si="42"/>
        <v>20.150000000000002</v>
      </c>
      <c r="M146" s="99">
        <v>0</v>
      </c>
      <c r="N146" s="37">
        <v>26.25</v>
      </c>
      <c r="O146" s="99">
        <f>N146-M146-L146</f>
        <v>6.099999999999998</v>
      </c>
      <c r="P146" s="108">
        <f t="shared" si="41"/>
        <v>6.099999999999998</v>
      </c>
      <c r="Q146" s="173" t="s">
        <v>44</v>
      </c>
      <c r="R146" s="109">
        <v>0.99</v>
      </c>
      <c r="S146" s="15"/>
      <c r="T146" s="114">
        <v>112</v>
      </c>
      <c r="U146" s="101" t="s">
        <v>185</v>
      </c>
      <c r="V146" s="51" t="s">
        <v>11</v>
      </c>
      <c r="W146" s="154">
        <v>0.0938</v>
      </c>
      <c r="X146" s="44">
        <f t="shared" si="30"/>
        <v>0.09474747474747475</v>
      </c>
      <c r="Y146" s="76">
        <f t="shared" si="28"/>
        <v>20.244747474747477</v>
      </c>
      <c r="Z146" s="7"/>
      <c r="AA146" s="7"/>
      <c r="AB146" s="3"/>
      <c r="AC146" s="3"/>
      <c r="AD146" s="8">
        <f t="shared" si="44"/>
        <v>20.244747474747477</v>
      </c>
      <c r="AE146" s="8">
        <v>0</v>
      </c>
      <c r="AF146" s="52">
        <v>26.25</v>
      </c>
      <c r="AG146" s="12">
        <f t="shared" si="45"/>
        <v>6.005252525252523</v>
      </c>
      <c r="AH146" s="18">
        <f t="shared" si="35"/>
        <v>6.005252525252523</v>
      </c>
      <c r="AI146" s="52"/>
    </row>
    <row r="147" spans="1:35" s="4" customFormat="1" ht="22.5">
      <c r="A147" s="114">
        <v>113</v>
      </c>
      <c r="B147" s="101" t="s">
        <v>186</v>
      </c>
      <c r="C147" s="83" t="s">
        <v>8</v>
      </c>
      <c r="D147" s="83">
        <v>6.3</v>
      </c>
      <c r="E147" s="83">
        <v>6.3</v>
      </c>
      <c r="F147" s="37">
        <f t="shared" si="46"/>
        <v>1.6</v>
      </c>
      <c r="G147" s="106"/>
      <c r="H147" s="37">
        <v>0.12</v>
      </c>
      <c r="I147" s="37">
        <v>1.48</v>
      </c>
      <c r="J147" s="37"/>
      <c r="K147" s="37"/>
      <c r="L147" s="99">
        <f t="shared" si="42"/>
        <v>1.6</v>
      </c>
      <c r="M147" s="99">
        <v>0</v>
      </c>
      <c r="N147" s="37">
        <v>6.62</v>
      </c>
      <c r="O147" s="99">
        <f t="shared" si="43"/>
        <v>5.02</v>
      </c>
      <c r="P147" s="108">
        <f t="shared" si="41"/>
        <v>5.02</v>
      </c>
      <c r="Q147" s="173" t="s">
        <v>44</v>
      </c>
      <c r="R147" s="109">
        <v>0.99</v>
      </c>
      <c r="S147" s="15"/>
      <c r="T147" s="114">
        <v>113</v>
      </c>
      <c r="U147" s="101" t="s">
        <v>186</v>
      </c>
      <c r="V147" s="51" t="s">
        <v>8</v>
      </c>
      <c r="W147" s="154">
        <v>0</v>
      </c>
      <c r="X147" s="44">
        <f t="shared" si="30"/>
        <v>0</v>
      </c>
      <c r="Y147" s="76">
        <f t="shared" si="28"/>
        <v>1.6</v>
      </c>
      <c r="Z147" s="7"/>
      <c r="AA147" s="7"/>
      <c r="AB147" s="3"/>
      <c r="AC147" s="3"/>
      <c r="AD147" s="8">
        <f t="shared" si="44"/>
        <v>1.6</v>
      </c>
      <c r="AE147" s="8">
        <v>0</v>
      </c>
      <c r="AF147" s="52">
        <v>6.62</v>
      </c>
      <c r="AG147" s="12">
        <f t="shared" si="45"/>
        <v>5.02</v>
      </c>
      <c r="AH147" s="18">
        <f t="shared" si="35"/>
        <v>5.02</v>
      </c>
      <c r="AI147" s="52" t="s">
        <v>44</v>
      </c>
    </row>
    <row r="148" spans="1:35" s="4" customFormat="1" ht="11.25">
      <c r="A148" s="114">
        <v>114</v>
      </c>
      <c r="B148" s="101" t="s">
        <v>187</v>
      </c>
      <c r="C148" s="83" t="s">
        <v>8</v>
      </c>
      <c r="D148" s="83">
        <v>6.3</v>
      </c>
      <c r="E148" s="83">
        <v>6.3</v>
      </c>
      <c r="F148" s="37">
        <f t="shared" si="46"/>
        <v>2.16</v>
      </c>
      <c r="G148" s="106"/>
      <c r="H148" s="37">
        <v>0.73</v>
      </c>
      <c r="I148" s="37">
        <v>1.43</v>
      </c>
      <c r="J148" s="37">
        <v>0.052</v>
      </c>
      <c r="K148" s="37">
        <v>120</v>
      </c>
      <c r="L148" s="99">
        <f t="shared" si="42"/>
        <v>2.108</v>
      </c>
      <c r="M148" s="99">
        <v>0</v>
      </c>
      <c r="N148" s="37">
        <v>6.62</v>
      </c>
      <c r="O148" s="99">
        <f t="shared" si="43"/>
        <v>4.5120000000000005</v>
      </c>
      <c r="P148" s="108">
        <f t="shared" si="41"/>
        <v>4.5120000000000005</v>
      </c>
      <c r="Q148" s="173" t="s">
        <v>44</v>
      </c>
      <c r="R148" s="109">
        <v>0.92</v>
      </c>
      <c r="S148" s="15"/>
      <c r="T148" s="114">
        <v>114</v>
      </c>
      <c r="U148" s="101" t="s">
        <v>187</v>
      </c>
      <c r="V148" s="51" t="s">
        <v>8</v>
      </c>
      <c r="W148" s="154">
        <v>0.022</v>
      </c>
      <c r="X148" s="44">
        <f t="shared" si="30"/>
        <v>0.023913043478260867</v>
      </c>
      <c r="Y148" s="76">
        <f t="shared" si="28"/>
        <v>2.183913043478261</v>
      </c>
      <c r="Z148" s="7"/>
      <c r="AA148" s="7"/>
      <c r="AB148" s="3">
        <v>0.052</v>
      </c>
      <c r="AC148" s="3">
        <v>120</v>
      </c>
      <c r="AD148" s="8">
        <f t="shared" si="44"/>
        <v>2.131913043478261</v>
      </c>
      <c r="AE148" s="8">
        <v>0</v>
      </c>
      <c r="AF148" s="52">
        <v>6.62</v>
      </c>
      <c r="AG148" s="12">
        <f t="shared" si="45"/>
        <v>4.488086956521739</v>
      </c>
      <c r="AH148" s="18">
        <f t="shared" si="35"/>
        <v>4.488086956521739</v>
      </c>
      <c r="AI148" s="52" t="s">
        <v>44</v>
      </c>
    </row>
    <row r="149" spans="1:35" s="4" customFormat="1" ht="11.25">
      <c r="A149" s="114">
        <v>115</v>
      </c>
      <c r="B149" s="101" t="s">
        <v>188</v>
      </c>
      <c r="C149" s="83" t="s">
        <v>11</v>
      </c>
      <c r="D149" s="83">
        <v>25</v>
      </c>
      <c r="E149" s="83">
        <v>25</v>
      </c>
      <c r="F149" s="37">
        <f t="shared" si="46"/>
        <v>16.939999999999998</v>
      </c>
      <c r="G149" s="106"/>
      <c r="H149" s="37">
        <v>8.43</v>
      </c>
      <c r="I149" s="37">
        <v>8.51</v>
      </c>
      <c r="J149" s="37"/>
      <c r="K149" s="37"/>
      <c r="L149" s="99">
        <f t="shared" si="42"/>
        <v>16.939999999999998</v>
      </c>
      <c r="M149" s="99">
        <v>0</v>
      </c>
      <c r="N149" s="37">
        <v>26.25</v>
      </c>
      <c r="O149" s="99">
        <f t="shared" si="43"/>
        <v>9.310000000000002</v>
      </c>
      <c r="P149" s="108">
        <f t="shared" si="41"/>
        <v>9.310000000000002</v>
      </c>
      <c r="Q149" s="173" t="s">
        <v>44</v>
      </c>
      <c r="R149" s="109">
        <v>0.94</v>
      </c>
      <c r="S149" s="15"/>
      <c r="T149" s="114">
        <v>115</v>
      </c>
      <c r="U149" s="101" t="s">
        <v>188</v>
      </c>
      <c r="V149" s="51" t="s">
        <v>11</v>
      </c>
      <c r="W149" s="154">
        <v>0.09925999999999999</v>
      </c>
      <c r="X149" s="44">
        <f t="shared" si="30"/>
        <v>0.10559574468085106</v>
      </c>
      <c r="Y149" s="76">
        <f t="shared" si="28"/>
        <v>17.04559574468085</v>
      </c>
      <c r="Z149" s="7"/>
      <c r="AA149" s="7"/>
      <c r="AB149" s="3"/>
      <c r="AC149" s="3"/>
      <c r="AD149" s="7">
        <f t="shared" si="44"/>
        <v>17.04559574468085</v>
      </c>
      <c r="AE149" s="8">
        <v>0</v>
      </c>
      <c r="AF149" s="52">
        <v>26.25</v>
      </c>
      <c r="AG149" s="12">
        <f t="shared" si="45"/>
        <v>9.204404255319151</v>
      </c>
      <c r="AH149" s="18">
        <f t="shared" si="35"/>
        <v>9.204404255319151</v>
      </c>
      <c r="AI149" s="52" t="s">
        <v>44</v>
      </c>
    </row>
    <row r="150" spans="1:35" s="4" customFormat="1" ht="11.25">
      <c r="A150" s="114">
        <v>116</v>
      </c>
      <c r="B150" s="101" t="s">
        <v>189</v>
      </c>
      <c r="C150" s="83" t="s">
        <v>4</v>
      </c>
      <c r="D150" s="83">
        <v>10</v>
      </c>
      <c r="E150" s="83">
        <v>10</v>
      </c>
      <c r="F150" s="37">
        <f t="shared" si="46"/>
        <v>5.6899999999999995</v>
      </c>
      <c r="G150" s="106"/>
      <c r="H150" s="37">
        <v>3.16</v>
      </c>
      <c r="I150" s="37">
        <v>2.53</v>
      </c>
      <c r="J150" s="37">
        <v>0.52</v>
      </c>
      <c r="K150" s="37">
        <v>120</v>
      </c>
      <c r="L150" s="99">
        <f t="shared" si="42"/>
        <v>5.17</v>
      </c>
      <c r="M150" s="99">
        <v>0</v>
      </c>
      <c r="N150" s="37">
        <v>10.5</v>
      </c>
      <c r="O150" s="99">
        <f t="shared" si="43"/>
        <v>5.33</v>
      </c>
      <c r="P150" s="108">
        <f t="shared" si="41"/>
        <v>5.33</v>
      </c>
      <c r="Q150" s="173" t="s">
        <v>44</v>
      </c>
      <c r="R150" s="109">
        <v>0.95</v>
      </c>
      <c r="S150" s="15"/>
      <c r="T150" s="114">
        <v>116</v>
      </c>
      <c r="U150" s="101" t="s">
        <v>189</v>
      </c>
      <c r="V150" s="51" t="s">
        <v>4</v>
      </c>
      <c r="W150" s="154">
        <v>0.4380000000000002</v>
      </c>
      <c r="X150" s="44">
        <f t="shared" si="30"/>
        <v>0.4610526315789476</v>
      </c>
      <c r="Y150" s="76">
        <f t="shared" si="28"/>
        <v>6.151052631578947</v>
      </c>
      <c r="Z150" s="7"/>
      <c r="AA150" s="7"/>
      <c r="AB150" s="3">
        <v>0.52</v>
      </c>
      <c r="AC150" s="3">
        <v>120</v>
      </c>
      <c r="AD150" s="8">
        <f t="shared" si="44"/>
        <v>5.631052631578948</v>
      </c>
      <c r="AE150" s="8">
        <v>0</v>
      </c>
      <c r="AF150" s="52">
        <v>10.5</v>
      </c>
      <c r="AG150" s="12">
        <f t="shared" si="45"/>
        <v>4.868947368421052</v>
      </c>
      <c r="AH150" s="18">
        <f t="shared" si="35"/>
        <v>4.868947368421052</v>
      </c>
      <c r="AI150" s="52" t="s">
        <v>44</v>
      </c>
    </row>
    <row r="151" spans="1:35" s="4" customFormat="1" ht="11.25">
      <c r="A151" s="114">
        <v>117</v>
      </c>
      <c r="B151" s="101" t="s">
        <v>190</v>
      </c>
      <c r="C151" s="83" t="s">
        <v>9</v>
      </c>
      <c r="D151" s="83">
        <v>16</v>
      </c>
      <c r="E151" s="83">
        <v>16</v>
      </c>
      <c r="F151" s="37">
        <f t="shared" si="46"/>
        <v>10.43</v>
      </c>
      <c r="G151" s="106"/>
      <c r="H151" s="37">
        <v>5.78</v>
      </c>
      <c r="I151" s="37">
        <v>4.65</v>
      </c>
      <c r="J151" s="37"/>
      <c r="K151" s="37"/>
      <c r="L151" s="99">
        <f t="shared" si="42"/>
        <v>10.43</v>
      </c>
      <c r="M151" s="99">
        <v>0</v>
      </c>
      <c r="N151" s="37">
        <v>16.8</v>
      </c>
      <c r="O151" s="99">
        <f t="shared" si="43"/>
        <v>6.370000000000001</v>
      </c>
      <c r="P151" s="108">
        <f t="shared" si="41"/>
        <v>6.370000000000001</v>
      </c>
      <c r="Q151" s="173" t="s">
        <v>44</v>
      </c>
      <c r="R151" s="109">
        <v>0.95</v>
      </c>
      <c r="S151" s="15"/>
      <c r="T151" s="114">
        <v>117</v>
      </c>
      <c r="U151" s="101" t="s">
        <v>190</v>
      </c>
      <c r="V151" s="51" t="s">
        <v>9</v>
      </c>
      <c r="W151" s="154">
        <v>0</v>
      </c>
      <c r="X151" s="44">
        <f t="shared" si="30"/>
        <v>0</v>
      </c>
      <c r="Y151" s="76">
        <f t="shared" si="28"/>
        <v>10.43</v>
      </c>
      <c r="Z151" s="7"/>
      <c r="AA151" s="7"/>
      <c r="AB151" s="3"/>
      <c r="AC151" s="3"/>
      <c r="AD151" s="7">
        <f t="shared" si="44"/>
        <v>10.43</v>
      </c>
      <c r="AE151" s="8">
        <v>0</v>
      </c>
      <c r="AF151" s="52">
        <v>16.8</v>
      </c>
      <c r="AG151" s="12">
        <f t="shared" si="45"/>
        <v>6.370000000000001</v>
      </c>
      <c r="AH151" s="18">
        <f t="shared" si="35"/>
        <v>6.370000000000001</v>
      </c>
      <c r="AI151" s="52" t="s">
        <v>44</v>
      </c>
    </row>
    <row r="152" spans="1:35" s="4" customFormat="1" ht="11.25">
      <c r="A152" s="114">
        <v>118</v>
      </c>
      <c r="B152" s="101" t="s">
        <v>191</v>
      </c>
      <c r="C152" s="83" t="s">
        <v>16</v>
      </c>
      <c r="D152" s="83">
        <v>63</v>
      </c>
      <c r="E152" s="83">
        <v>63</v>
      </c>
      <c r="F152" s="141">
        <f t="shared" si="46"/>
        <v>34.459999999999994</v>
      </c>
      <c r="G152" s="106"/>
      <c r="H152" s="140">
        <v>17.83</v>
      </c>
      <c r="I152" s="141">
        <v>16.63</v>
      </c>
      <c r="J152" s="37"/>
      <c r="K152" s="37"/>
      <c r="L152" s="99">
        <f t="shared" si="42"/>
        <v>34.459999999999994</v>
      </c>
      <c r="M152" s="99">
        <v>0</v>
      </c>
      <c r="N152" s="37">
        <v>66.15</v>
      </c>
      <c r="O152" s="99">
        <f t="shared" si="43"/>
        <v>31.690000000000012</v>
      </c>
      <c r="P152" s="108">
        <f t="shared" si="41"/>
        <v>31.690000000000012</v>
      </c>
      <c r="Q152" s="173" t="s">
        <v>44</v>
      </c>
      <c r="R152" s="142">
        <v>0.87</v>
      </c>
      <c r="S152" s="15"/>
      <c r="T152" s="114">
        <v>118</v>
      </c>
      <c r="U152" s="101" t="s">
        <v>191</v>
      </c>
      <c r="V152" s="51" t="s">
        <v>16</v>
      </c>
      <c r="W152" s="154">
        <v>0.3609</v>
      </c>
      <c r="X152" s="44">
        <f t="shared" si="30"/>
        <v>0.4148275862068965</v>
      </c>
      <c r="Y152" s="76">
        <f t="shared" si="28"/>
        <v>34.87482758620689</v>
      </c>
      <c r="Z152" s="7"/>
      <c r="AA152" s="7"/>
      <c r="AB152" s="3"/>
      <c r="AC152" s="3"/>
      <c r="AD152" s="7">
        <f t="shared" si="44"/>
        <v>34.87482758620689</v>
      </c>
      <c r="AE152" s="8">
        <v>0</v>
      </c>
      <c r="AF152" s="52">
        <v>66.15</v>
      </c>
      <c r="AG152" s="12">
        <f t="shared" si="45"/>
        <v>31.275172413793115</v>
      </c>
      <c r="AH152" s="18">
        <f t="shared" si="35"/>
        <v>31.275172413793115</v>
      </c>
      <c r="AI152" s="52" t="s">
        <v>44</v>
      </c>
    </row>
    <row r="153" spans="1:35" s="4" customFormat="1" ht="22.5">
      <c r="A153" s="208">
        <v>119</v>
      </c>
      <c r="B153" s="101" t="s">
        <v>192</v>
      </c>
      <c r="C153" s="83" t="s">
        <v>14</v>
      </c>
      <c r="D153" s="83">
        <v>40</v>
      </c>
      <c r="E153" s="83">
        <v>40</v>
      </c>
      <c r="F153" s="37">
        <f>F154+F155</f>
        <v>15.13</v>
      </c>
      <c r="G153" s="106"/>
      <c r="H153" s="37"/>
      <c r="I153" s="37"/>
      <c r="J153" s="37"/>
      <c r="K153" s="37"/>
      <c r="L153" s="106">
        <f t="shared" si="42"/>
        <v>15.13</v>
      </c>
      <c r="M153" s="99">
        <v>0</v>
      </c>
      <c r="N153" s="99">
        <v>42</v>
      </c>
      <c r="O153" s="99">
        <f t="shared" si="43"/>
        <v>26.869999999999997</v>
      </c>
      <c r="P153" s="179">
        <f>MIN(O153:O155)</f>
        <v>26.869999999999997</v>
      </c>
      <c r="Q153" s="196" t="s">
        <v>44</v>
      </c>
      <c r="R153" s="196">
        <v>0.84</v>
      </c>
      <c r="S153" s="15"/>
      <c r="T153" s="208">
        <v>119</v>
      </c>
      <c r="U153" s="101" t="s">
        <v>192</v>
      </c>
      <c r="V153" s="51" t="s">
        <v>14</v>
      </c>
      <c r="W153" s="154"/>
      <c r="X153" s="44"/>
      <c r="Y153" s="76">
        <f>Y154+Y155</f>
        <v>15.284761904761906</v>
      </c>
      <c r="Z153" s="7"/>
      <c r="AA153" s="7"/>
      <c r="AB153" s="3"/>
      <c r="AC153" s="3"/>
      <c r="AD153" s="7">
        <f t="shared" si="44"/>
        <v>15.284761904761906</v>
      </c>
      <c r="AE153" s="8">
        <v>0</v>
      </c>
      <c r="AF153" s="100">
        <v>42</v>
      </c>
      <c r="AG153" s="12">
        <f t="shared" si="45"/>
        <v>26.715238095238092</v>
      </c>
      <c r="AH153" s="238">
        <f>MIN(AG153:AG155)</f>
        <v>26.715238095238092</v>
      </c>
      <c r="AI153" s="214" t="s">
        <v>44</v>
      </c>
    </row>
    <row r="154" spans="1:35" s="4" customFormat="1" ht="11.25">
      <c r="A154" s="209"/>
      <c r="B154" s="86" t="s">
        <v>75</v>
      </c>
      <c r="C154" s="83" t="s">
        <v>14</v>
      </c>
      <c r="D154" s="83"/>
      <c r="E154" s="83"/>
      <c r="F154" s="37">
        <f t="shared" si="46"/>
        <v>0</v>
      </c>
      <c r="G154" s="106"/>
      <c r="H154" s="37">
        <v>0</v>
      </c>
      <c r="I154" s="37">
        <v>0</v>
      </c>
      <c r="J154" s="37"/>
      <c r="K154" s="37"/>
      <c r="L154" s="115"/>
      <c r="M154" s="99">
        <v>0</v>
      </c>
      <c r="N154" s="99"/>
      <c r="O154" s="99"/>
      <c r="P154" s="185"/>
      <c r="Q154" s="197"/>
      <c r="R154" s="197"/>
      <c r="S154" s="15"/>
      <c r="T154" s="209"/>
      <c r="U154" s="86" t="s">
        <v>75</v>
      </c>
      <c r="V154" s="51" t="s">
        <v>14</v>
      </c>
      <c r="W154" s="154"/>
      <c r="X154" s="44"/>
      <c r="Y154" s="76"/>
      <c r="Z154" s="7"/>
      <c r="AA154" s="7"/>
      <c r="AB154" s="3"/>
      <c r="AC154" s="3"/>
      <c r="AD154" s="8"/>
      <c r="AE154" s="8">
        <v>0</v>
      </c>
      <c r="AF154" s="100"/>
      <c r="AG154" s="12"/>
      <c r="AH154" s="218"/>
      <c r="AI154" s="215"/>
    </row>
    <row r="155" spans="1:35" s="4" customFormat="1" ht="11.25">
      <c r="A155" s="210"/>
      <c r="B155" s="86" t="s">
        <v>76</v>
      </c>
      <c r="C155" s="83" t="s">
        <v>14</v>
      </c>
      <c r="D155" s="83"/>
      <c r="E155" s="83"/>
      <c r="F155" s="37">
        <f t="shared" si="46"/>
        <v>15.13</v>
      </c>
      <c r="G155" s="106"/>
      <c r="H155" s="37">
        <v>6.49</v>
      </c>
      <c r="I155" s="37">
        <v>8.64</v>
      </c>
      <c r="J155" s="37"/>
      <c r="K155" s="37"/>
      <c r="L155" s="106">
        <f t="shared" si="42"/>
        <v>15.13</v>
      </c>
      <c r="M155" s="99">
        <v>0</v>
      </c>
      <c r="N155" s="99">
        <v>42</v>
      </c>
      <c r="O155" s="99">
        <f t="shared" si="43"/>
        <v>26.869999999999997</v>
      </c>
      <c r="P155" s="180"/>
      <c r="Q155" s="198"/>
      <c r="R155" s="198"/>
      <c r="S155" s="15"/>
      <c r="T155" s="210"/>
      <c r="U155" s="86" t="s">
        <v>76</v>
      </c>
      <c r="V155" s="51" t="s">
        <v>14</v>
      </c>
      <c r="W155" s="154">
        <v>0.13</v>
      </c>
      <c r="X155" s="44">
        <f>W155/R153</f>
        <v>0.15476190476190477</v>
      </c>
      <c r="Y155" s="76">
        <f>F155+X155</f>
        <v>15.284761904761906</v>
      </c>
      <c r="Z155" s="7"/>
      <c r="AA155" s="7"/>
      <c r="AB155" s="3"/>
      <c r="AC155" s="3"/>
      <c r="AD155" s="7">
        <f t="shared" si="44"/>
        <v>15.284761904761906</v>
      </c>
      <c r="AE155" s="8">
        <v>0</v>
      </c>
      <c r="AF155" s="100">
        <v>42</v>
      </c>
      <c r="AG155" s="12">
        <f>AF155-AE155-AD155</f>
        <v>26.715238095238092</v>
      </c>
      <c r="AH155" s="219"/>
      <c r="AI155" s="216"/>
    </row>
    <row r="156" spans="1:35" s="4" customFormat="1" ht="22.5">
      <c r="A156" s="182">
        <v>120</v>
      </c>
      <c r="B156" s="101" t="s">
        <v>193</v>
      </c>
      <c r="C156" s="83" t="s">
        <v>9</v>
      </c>
      <c r="D156" s="83">
        <v>16</v>
      </c>
      <c r="E156" s="83">
        <v>16</v>
      </c>
      <c r="F156" s="37">
        <f>F157+F158</f>
        <v>14.040000000000001</v>
      </c>
      <c r="G156" s="106"/>
      <c r="H156" s="37"/>
      <c r="I156" s="37"/>
      <c r="J156" s="37"/>
      <c r="K156" s="37"/>
      <c r="L156" s="37">
        <f aca="true" t="shared" si="47" ref="L156:L198">F156-J156</f>
        <v>14.040000000000001</v>
      </c>
      <c r="M156" s="99">
        <v>0</v>
      </c>
      <c r="N156" s="37">
        <v>16.8</v>
      </c>
      <c r="O156" s="99">
        <f>N156-L156-M156</f>
        <v>2.76</v>
      </c>
      <c r="P156" s="179">
        <f>MIN(O156:O158)</f>
        <v>2.76</v>
      </c>
      <c r="Q156" s="196" t="s">
        <v>44</v>
      </c>
      <c r="R156" s="196">
        <v>0.96</v>
      </c>
      <c r="S156" s="15"/>
      <c r="T156" s="182">
        <v>120</v>
      </c>
      <c r="U156" s="101" t="s">
        <v>193</v>
      </c>
      <c r="V156" s="51" t="s">
        <v>9</v>
      </c>
      <c r="W156" s="154"/>
      <c r="X156" s="44"/>
      <c r="Y156" s="76">
        <f>Y157+Y158</f>
        <v>15.902723776023794</v>
      </c>
      <c r="Z156" s="7"/>
      <c r="AA156" s="7"/>
      <c r="AB156" s="3"/>
      <c r="AC156" s="3"/>
      <c r="AD156" s="8">
        <f t="shared" si="44"/>
        <v>15.902723776023794</v>
      </c>
      <c r="AE156" s="8">
        <v>0</v>
      </c>
      <c r="AF156" s="52">
        <v>16.8</v>
      </c>
      <c r="AG156" s="9">
        <f>AF156-AD156-AE156</f>
        <v>0.8972762239762062</v>
      </c>
      <c r="AH156" s="238">
        <f>MIN(AG156:AG158)</f>
        <v>0.8972762239762062</v>
      </c>
      <c r="AI156" s="214" t="s">
        <v>44</v>
      </c>
    </row>
    <row r="157" spans="1:35" s="4" customFormat="1" ht="11.25">
      <c r="A157" s="183"/>
      <c r="B157" s="40" t="s">
        <v>75</v>
      </c>
      <c r="C157" s="83" t="s">
        <v>9</v>
      </c>
      <c r="D157" s="83"/>
      <c r="E157" s="83"/>
      <c r="F157" s="37">
        <f t="shared" si="46"/>
        <v>8.620000000000001</v>
      </c>
      <c r="G157" s="106"/>
      <c r="H157" s="37">
        <v>3.92</v>
      </c>
      <c r="I157" s="37">
        <v>4.7</v>
      </c>
      <c r="J157" s="37"/>
      <c r="K157" s="37"/>
      <c r="L157" s="37">
        <f t="shared" si="47"/>
        <v>8.620000000000001</v>
      </c>
      <c r="M157" s="99">
        <v>0</v>
      </c>
      <c r="N157" s="37">
        <v>16.8</v>
      </c>
      <c r="O157" s="99">
        <f>N157-F157</f>
        <v>8.18</v>
      </c>
      <c r="P157" s="185"/>
      <c r="Q157" s="197"/>
      <c r="R157" s="197"/>
      <c r="S157" s="15"/>
      <c r="T157" s="183"/>
      <c r="U157" s="40" t="s">
        <v>75</v>
      </c>
      <c r="V157" s="51" t="s">
        <v>9</v>
      </c>
      <c r="W157" s="154"/>
      <c r="X157" s="44"/>
      <c r="Y157" s="38">
        <f>F157+X211+X168+X165+X66/2</f>
        <v>10.440015442690461</v>
      </c>
      <c r="Z157" s="5"/>
      <c r="AA157" s="5"/>
      <c r="AB157" s="3"/>
      <c r="AC157" s="3"/>
      <c r="AD157" s="8">
        <f t="shared" si="44"/>
        <v>10.440015442690461</v>
      </c>
      <c r="AE157" s="8">
        <v>0</v>
      </c>
      <c r="AF157" s="52">
        <v>16.8</v>
      </c>
      <c r="AG157" s="9">
        <f>AF157-Y157</f>
        <v>6.35998455730954</v>
      </c>
      <c r="AH157" s="218"/>
      <c r="AI157" s="215"/>
    </row>
    <row r="158" spans="1:35" s="4" customFormat="1" ht="11.25">
      <c r="A158" s="184"/>
      <c r="B158" s="40" t="s">
        <v>76</v>
      </c>
      <c r="C158" s="83" t="s">
        <v>9</v>
      </c>
      <c r="D158" s="83"/>
      <c r="E158" s="83"/>
      <c r="F158" s="37">
        <f t="shared" si="46"/>
        <v>5.42</v>
      </c>
      <c r="G158" s="106"/>
      <c r="H158" s="37">
        <v>2.28</v>
      </c>
      <c r="I158" s="37">
        <v>3.14</v>
      </c>
      <c r="J158" s="37"/>
      <c r="K158" s="37"/>
      <c r="L158" s="37">
        <f t="shared" si="47"/>
        <v>5.42</v>
      </c>
      <c r="M158" s="99">
        <v>0</v>
      </c>
      <c r="N158" s="37">
        <v>16.8</v>
      </c>
      <c r="O158" s="99">
        <f>N158-L158-M158</f>
        <v>11.38</v>
      </c>
      <c r="P158" s="180"/>
      <c r="Q158" s="198"/>
      <c r="R158" s="198"/>
      <c r="S158" s="15"/>
      <c r="T158" s="184"/>
      <c r="U158" s="40" t="s">
        <v>76</v>
      </c>
      <c r="V158" s="51" t="s">
        <v>9</v>
      </c>
      <c r="W158" s="154">
        <v>0.041</v>
      </c>
      <c r="X158" s="44">
        <f>W158/R156</f>
        <v>0.042708333333333334</v>
      </c>
      <c r="Y158" s="38">
        <f>X158+F158</f>
        <v>5.4627083333333335</v>
      </c>
      <c r="Z158" s="5"/>
      <c r="AA158" s="5"/>
      <c r="AB158" s="3"/>
      <c r="AC158" s="3"/>
      <c r="AD158" s="8">
        <f t="shared" si="44"/>
        <v>5.4627083333333335</v>
      </c>
      <c r="AE158" s="8">
        <v>0</v>
      </c>
      <c r="AF158" s="52">
        <v>16.8</v>
      </c>
      <c r="AG158" s="9">
        <f>AF158-AD158-AE158</f>
        <v>11.337291666666667</v>
      </c>
      <c r="AH158" s="219"/>
      <c r="AI158" s="216"/>
    </row>
    <row r="159" spans="1:35" s="4" customFormat="1" ht="22.5">
      <c r="A159" s="182">
        <v>121</v>
      </c>
      <c r="B159" s="101" t="s">
        <v>194</v>
      </c>
      <c r="C159" s="83" t="s">
        <v>22</v>
      </c>
      <c r="D159" s="83">
        <v>7.5</v>
      </c>
      <c r="E159" s="83">
        <v>7.5</v>
      </c>
      <c r="F159" s="89">
        <f>F160+F161</f>
        <v>1.7</v>
      </c>
      <c r="G159" s="106"/>
      <c r="H159" s="37"/>
      <c r="I159" s="37"/>
      <c r="J159" s="37"/>
      <c r="K159" s="37"/>
      <c r="L159" s="37">
        <f t="shared" si="47"/>
        <v>1.7</v>
      </c>
      <c r="M159" s="99">
        <v>0</v>
      </c>
      <c r="N159" s="37">
        <v>7.88</v>
      </c>
      <c r="O159" s="99">
        <f>N159-L159-M159</f>
        <v>6.18</v>
      </c>
      <c r="P159" s="179">
        <f>MIN(O159:O161)</f>
        <v>6.18</v>
      </c>
      <c r="Q159" s="196" t="s">
        <v>44</v>
      </c>
      <c r="R159" s="196">
        <v>0.93</v>
      </c>
      <c r="S159" s="15"/>
      <c r="T159" s="182">
        <v>121</v>
      </c>
      <c r="U159" s="101" t="s">
        <v>194</v>
      </c>
      <c r="V159" s="51" t="s">
        <v>22</v>
      </c>
      <c r="W159" s="154"/>
      <c r="X159" s="44"/>
      <c r="Y159" s="76">
        <f>Y160+Y161</f>
        <v>1.7</v>
      </c>
      <c r="Z159" s="7"/>
      <c r="AA159" s="7"/>
      <c r="AB159" s="3"/>
      <c r="AC159" s="3"/>
      <c r="AD159" s="8">
        <f t="shared" si="44"/>
        <v>1.7</v>
      </c>
      <c r="AE159" s="8">
        <v>0</v>
      </c>
      <c r="AF159" s="52">
        <v>7.88</v>
      </c>
      <c r="AG159" s="9">
        <f>AF159-AD159-AE159</f>
        <v>6.18</v>
      </c>
      <c r="AH159" s="238">
        <f>MIN(AG159:AG161)</f>
        <v>6.18</v>
      </c>
      <c r="AI159" s="214" t="s">
        <v>44</v>
      </c>
    </row>
    <row r="160" spans="1:35" s="4" customFormat="1" ht="11.25">
      <c r="A160" s="183"/>
      <c r="B160" s="40" t="s">
        <v>75</v>
      </c>
      <c r="C160" s="83" t="s">
        <v>22</v>
      </c>
      <c r="D160" s="83"/>
      <c r="E160" s="83"/>
      <c r="F160" s="37">
        <f t="shared" si="46"/>
        <v>0.95</v>
      </c>
      <c r="G160" s="106"/>
      <c r="H160" s="37">
        <v>0.95</v>
      </c>
      <c r="I160" s="37">
        <v>0</v>
      </c>
      <c r="J160" s="37"/>
      <c r="K160" s="37"/>
      <c r="L160" s="37">
        <f t="shared" si="47"/>
        <v>0.95</v>
      </c>
      <c r="M160" s="99">
        <v>0</v>
      </c>
      <c r="N160" s="37">
        <v>7.88</v>
      </c>
      <c r="O160" s="99">
        <f>N160-F160</f>
        <v>6.93</v>
      </c>
      <c r="P160" s="185"/>
      <c r="Q160" s="197"/>
      <c r="R160" s="197"/>
      <c r="S160" s="15"/>
      <c r="T160" s="183"/>
      <c r="U160" s="40" t="s">
        <v>75</v>
      </c>
      <c r="V160" s="51" t="s">
        <v>22</v>
      </c>
      <c r="W160" s="154"/>
      <c r="X160" s="44"/>
      <c r="Y160" s="38">
        <f>F160</f>
        <v>0.95</v>
      </c>
      <c r="Z160" s="5"/>
      <c r="AA160" s="5"/>
      <c r="AB160" s="3"/>
      <c r="AC160" s="3"/>
      <c r="AD160" s="8">
        <f t="shared" si="44"/>
        <v>0.95</v>
      </c>
      <c r="AE160" s="8">
        <v>0</v>
      </c>
      <c r="AF160" s="52">
        <v>7.88</v>
      </c>
      <c r="AG160" s="9">
        <f>AF160-Y160</f>
        <v>6.93</v>
      </c>
      <c r="AH160" s="218"/>
      <c r="AI160" s="215"/>
    </row>
    <row r="161" spans="1:35" s="4" customFormat="1" ht="11.25">
      <c r="A161" s="184"/>
      <c r="B161" s="40" t="s">
        <v>76</v>
      </c>
      <c r="C161" s="83" t="s">
        <v>22</v>
      </c>
      <c r="D161" s="83"/>
      <c r="E161" s="83"/>
      <c r="F161" s="37">
        <f t="shared" si="46"/>
        <v>0.75</v>
      </c>
      <c r="G161" s="106"/>
      <c r="H161" s="37">
        <v>0.62</v>
      </c>
      <c r="I161" s="37">
        <v>0.13</v>
      </c>
      <c r="J161" s="37"/>
      <c r="K161" s="37"/>
      <c r="L161" s="37">
        <f t="shared" si="47"/>
        <v>0.75</v>
      </c>
      <c r="M161" s="99">
        <v>0</v>
      </c>
      <c r="N161" s="37">
        <v>7.88</v>
      </c>
      <c r="O161" s="99">
        <f>N161-L161-M161</f>
        <v>7.13</v>
      </c>
      <c r="P161" s="180"/>
      <c r="Q161" s="198"/>
      <c r="R161" s="198"/>
      <c r="S161" s="15"/>
      <c r="T161" s="184"/>
      <c r="U161" s="40" t="s">
        <v>76</v>
      </c>
      <c r="V161" s="51" t="s">
        <v>22</v>
      </c>
      <c r="W161" s="154">
        <v>0</v>
      </c>
      <c r="X161" s="44">
        <f>W161/R159</f>
        <v>0</v>
      </c>
      <c r="Y161" s="38">
        <f aca="true" t="shared" si="48" ref="Y161:Y184">X161+F161</f>
        <v>0.75</v>
      </c>
      <c r="Z161" s="5"/>
      <c r="AA161" s="5"/>
      <c r="AB161" s="3"/>
      <c r="AC161" s="3"/>
      <c r="AD161" s="8">
        <f t="shared" si="44"/>
        <v>0.75</v>
      </c>
      <c r="AE161" s="8">
        <v>0</v>
      </c>
      <c r="AF161" s="52">
        <v>7.88</v>
      </c>
      <c r="AG161" s="9">
        <f>AF161-AD161-AE161</f>
        <v>7.13</v>
      </c>
      <c r="AH161" s="219"/>
      <c r="AI161" s="216"/>
    </row>
    <row r="162" spans="1:35" s="4" customFormat="1" ht="11.25">
      <c r="A162" s="114">
        <v>122</v>
      </c>
      <c r="B162" s="101" t="s">
        <v>195</v>
      </c>
      <c r="C162" s="83" t="s">
        <v>4</v>
      </c>
      <c r="D162" s="83">
        <v>10</v>
      </c>
      <c r="E162" s="83">
        <v>10</v>
      </c>
      <c r="F162" s="37">
        <f t="shared" si="46"/>
        <v>5.5</v>
      </c>
      <c r="G162" s="106"/>
      <c r="H162" s="37">
        <v>2.8</v>
      </c>
      <c r="I162" s="37">
        <v>2.7</v>
      </c>
      <c r="J162" s="37"/>
      <c r="K162" s="37"/>
      <c r="L162" s="99">
        <f t="shared" si="47"/>
        <v>5.5</v>
      </c>
      <c r="M162" s="99">
        <v>0</v>
      </c>
      <c r="N162" s="37">
        <v>10.5</v>
      </c>
      <c r="O162" s="99">
        <f aca="true" t="shared" si="49" ref="O162:O184">N162-M162-L162</f>
        <v>5</v>
      </c>
      <c r="P162" s="108">
        <f aca="true" t="shared" si="50" ref="P162:P184">O162</f>
        <v>5</v>
      </c>
      <c r="Q162" s="173" t="s">
        <v>44</v>
      </c>
      <c r="R162" s="109">
        <v>0.93</v>
      </c>
      <c r="S162" s="15"/>
      <c r="T162" s="114">
        <v>122</v>
      </c>
      <c r="U162" s="101" t="s">
        <v>195</v>
      </c>
      <c r="V162" s="51" t="s">
        <v>4</v>
      </c>
      <c r="W162" s="154">
        <v>0.17400000000000002</v>
      </c>
      <c r="X162" s="44">
        <f aca="true" t="shared" si="51" ref="X162:X184">W162/R162</f>
        <v>0.1870967741935484</v>
      </c>
      <c r="Y162" s="76">
        <f t="shared" si="48"/>
        <v>5.687096774193549</v>
      </c>
      <c r="Z162" s="7"/>
      <c r="AA162" s="7"/>
      <c r="AB162" s="3"/>
      <c r="AC162" s="3"/>
      <c r="AD162" s="8">
        <f t="shared" si="44"/>
        <v>5.687096774193549</v>
      </c>
      <c r="AE162" s="8">
        <v>0</v>
      </c>
      <c r="AF162" s="52">
        <v>10.5</v>
      </c>
      <c r="AG162" s="12">
        <f aca="true" t="shared" si="52" ref="AG162:AG184">AF162-AE162-AD162</f>
        <v>4.812903225806451</v>
      </c>
      <c r="AH162" s="18">
        <f aca="true" t="shared" si="53" ref="AH162:AH184">AG162</f>
        <v>4.812903225806451</v>
      </c>
      <c r="AI162" s="52" t="s">
        <v>44</v>
      </c>
    </row>
    <row r="163" spans="1:35" s="4" customFormat="1" ht="11.25">
      <c r="A163" s="114">
        <v>123</v>
      </c>
      <c r="B163" s="101" t="s">
        <v>196</v>
      </c>
      <c r="C163" s="83" t="s">
        <v>8</v>
      </c>
      <c r="D163" s="83">
        <v>6.3</v>
      </c>
      <c r="E163" s="83">
        <v>6.3</v>
      </c>
      <c r="F163" s="37">
        <f t="shared" si="46"/>
        <v>3.62</v>
      </c>
      <c r="G163" s="106"/>
      <c r="H163" s="37">
        <v>2.97</v>
      </c>
      <c r="I163" s="37">
        <v>0.65</v>
      </c>
      <c r="J163" s="37"/>
      <c r="K163" s="37"/>
      <c r="L163" s="99">
        <f t="shared" si="47"/>
        <v>3.62</v>
      </c>
      <c r="M163" s="99">
        <v>0</v>
      </c>
      <c r="N163" s="37">
        <v>6.62</v>
      </c>
      <c r="O163" s="99">
        <f t="shared" si="49"/>
        <v>3</v>
      </c>
      <c r="P163" s="108">
        <f t="shared" si="50"/>
        <v>3</v>
      </c>
      <c r="Q163" s="173" t="s">
        <v>44</v>
      </c>
      <c r="R163" s="109">
        <v>0.96</v>
      </c>
      <c r="S163" s="15"/>
      <c r="T163" s="114">
        <v>123</v>
      </c>
      <c r="U163" s="101" t="s">
        <v>196</v>
      </c>
      <c r="V163" s="51" t="s">
        <v>8</v>
      </c>
      <c r="W163" s="154">
        <v>0.49900000000000033</v>
      </c>
      <c r="X163" s="44">
        <f t="shared" si="51"/>
        <v>0.519791666666667</v>
      </c>
      <c r="Y163" s="76">
        <f t="shared" si="48"/>
        <v>4.139791666666667</v>
      </c>
      <c r="Z163" s="7"/>
      <c r="AA163" s="7"/>
      <c r="AB163" s="3"/>
      <c r="AC163" s="3"/>
      <c r="AD163" s="8">
        <f t="shared" si="44"/>
        <v>4.139791666666667</v>
      </c>
      <c r="AE163" s="8">
        <v>0</v>
      </c>
      <c r="AF163" s="52">
        <v>6.62</v>
      </c>
      <c r="AG163" s="12">
        <f t="shared" si="52"/>
        <v>2.4802083333333327</v>
      </c>
      <c r="AH163" s="18">
        <f t="shared" si="53"/>
        <v>2.4802083333333327</v>
      </c>
      <c r="AI163" s="52" t="s">
        <v>44</v>
      </c>
    </row>
    <row r="164" spans="1:35" s="4" customFormat="1" ht="11.25">
      <c r="A164" s="114">
        <v>124</v>
      </c>
      <c r="B164" s="101" t="s">
        <v>197</v>
      </c>
      <c r="C164" s="83" t="s">
        <v>17</v>
      </c>
      <c r="D164" s="83">
        <v>4</v>
      </c>
      <c r="E164" s="83">
        <v>4</v>
      </c>
      <c r="F164" s="37">
        <f t="shared" si="46"/>
        <v>2.29</v>
      </c>
      <c r="G164" s="106"/>
      <c r="H164" s="37">
        <v>1.32</v>
      </c>
      <c r="I164" s="37">
        <v>0.97</v>
      </c>
      <c r="J164" s="37"/>
      <c r="K164" s="37"/>
      <c r="L164" s="99">
        <f t="shared" si="47"/>
        <v>2.29</v>
      </c>
      <c r="M164" s="99">
        <v>0</v>
      </c>
      <c r="N164" s="37">
        <v>4.2</v>
      </c>
      <c r="O164" s="99">
        <f t="shared" si="49"/>
        <v>1.9100000000000001</v>
      </c>
      <c r="P164" s="108">
        <f t="shared" si="50"/>
        <v>1.9100000000000001</v>
      </c>
      <c r="Q164" s="173" t="s">
        <v>44</v>
      </c>
      <c r="R164" s="109">
        <v>0.91</v>
      </c>
      <c r="S164" s="15"/>
      <c r="T164" s="114">
        <v>124</v>
      </c>
      <c r="U164" s="101" t="s">
        <v>197</v>
      </c>
      <c r="V164" s="51" t="s">
        <v>17</v>
      </c>
      <c r="W164" s="154">
        <v>0.149</v>
      </c>
      <c r="X164" s="44">
        <f t="shared" si="51"/>
        <v>0.16373626373626374</v>
      </c>
      <c r="Y164" s="76">
        <f t="shared" si="48"/>
        <v>2.4537362637362636</v>
      </c>
      <c r="Z164" s="7"/>
      <c r="AA164" s="7"/>
      <c r="AB164" s="3"/>
      <c r="AC164" s="3"/>
      <c r="AD164" s="8">
        <f t="shared" si="44"/>
        <v>2.4537362637362636</v>
      </c>
      <c r="AE164" s="8">
        <v>0</v>
      </c>
      <c r="AF164" s="52">
        <v>4.2</v>
      </c>
      <c r="AG164" s="12">
        <f t="shared" si="52"/>
        <v>1.7462637362637365</v>
      </c>
      <c r="AH164" s="18">
        <f t="shared" si="53"/>
        <v>1.7462637362637365</v>
      </c>
      <c r="AI164" s="52" t="s">
        <v>44</v>
      </c>
    </row>
    <row r="165" spans="1:35" s="4" customFormat="1" ht="11.25">
      <c r="A165" s="114">
        <v>125</v>
      </c>
      <c r="B165" s="101" t="s">
        <v>198</v>
      </c>
      <c r="C165" s="83" t="s">
        <v>7</v>
      </c>
      <c r="D165" s="83">
        <v>1.6</v>
      </c>
      <c r="E165" s="83">
        <v>1.6</v>
      </c>
      <c r="F165" s="37">
        <f t="shared" si="46"/>
        <v>0.6</v>
      </c>
      <c r="G165" s="106"/>
      <c r="H165" s="37">
        <v>0.44</v>
      </c>
      <c r="I165" s="37">
        <v>0.16</v>
      </c>
      <c r="J165" s="37"/>
      <c r="K165" s="37"/>
      <c r="L165" s="99">
        <f t="shared" si="47"/>
        <v>0.6</v>
      </c>
      <c r="M165" s="99">
        <v>0</v>
      </c>
      <c r="N165" s="37">
        <v>1.68</v>
      </c>
      <c r="O165" s="99">
        <f t="shared" si="49"/>
        <v>1.08</v>
      </c>
      <c r="P165" s="108">
        <f t="shared" si="50"/>
        <v>1.08</v>
      </c>
      <c r="Q165" s="173" t="s">
        <v>44</v>
      </c>
      <c r="R165" s="109">
        <v>0.94</v>
      </c>
      <c r="S165" s="15"/>
      <c r="T165" s="114">
        <v>125</v>
      </c>
      <c r="U165" s="101" t="s">
        <v>198</v>
      </c>
      <c r="V165" s="51" t="s">
        <v>7</v>
      </c>
      <c r="W165" s="154">
        <v>0.29100000000000015</v>
      </c>
      <c r="X165" s="44">
        <f t="shared" si="51"/>
        <v>0.3095744680851066</v>
      </c>
      <c r="Y165" s="76">
        <f t="shared" si="48"/>
        <v>0.9095744680851066</v>
      </c>
      <c r="Z165" s="7"/>
      <c r="AA165" s="7"/>
      <c r="AB165" s="3"/>
      <c r="AC165" s="3"/>
      <c r="AD165" s="8">
        <f t="shared" si="44"/>
        <v>0.9095744680851066</v>
      </c>
      <c r="AE165" s="8">
        <v>0</v>
      </c>
      <c r="AF165" s="52">
        <v>1.68</v>
      </c>
      <c r="AG165" s="12">
        <f t="shared" si="52"/>
        <v>0.7704255319148934</v>
      </c>
      <c r="AH165" s="18">
        <f t="shared" si="53"/>
        <v>0.7704255319148934</v>
      </c>
      <c r="AI165" s="52" t="s">
        <v>44</v>
      </c>
    </row>
    <row r="166" spans="1:35" s="4" customFormat="1" ht="11.25">
      <c r="A166" s="114">
        <v>126</v>
      </c>
      <c r="B166" s="101" t="s">
        <v>199</v>
      </c>
      <c r="C166" s="83" t="s">
        <v>11</v>
      </c>
      <c r="D166" s="83">
        <v>25</v>
      </c>
      <c r="E166" s="83">
        <v>25</v>
      </c>
      <c r="F166" s="37">
        <f t="shared" si="46"/>
        <v>17.82</v>
      </c>
      <c r="G166" s="106"/>
      <c r="H166" s="37">
        <v>9.16</v>
      </c>
      <c r="I166" s="37">
        <v>8.66</v>
      </c>
      <c r="J166" s="37"/>
      <c r="K166" s="37"/>
      <c r="L166" s="99">
        <f t="shared" si="47"/>
        <v>17.82</v>
      </c>
      <c r="M166" s="99">
        <v>0</v>
      </c>
      <c r="N166" s="37">
        <v>26.25</v>
      </c>
      <c r="O166" s="99">
        <f t="shared" si="49"/>
        <v>8.43</v>
      </c>
      <c r="P166" s="108">
        <f t="shared" si="50"/>
        <v>8.43</v>
      </c>
      <c r="Q166" s="173" t="s">
        <v>44</v>
      </c>
      <c r="R166" s="109">
        <v>0.92</v>
      </c>
      <c r="S166" s="15"/>
      <c r="T166" s="114">
        <v>126</v>
      </c>
      <c r="U166" s="101" t="s">
        <v>199</v>
      </c>
      <c r="V166" s="51" t="s">
        <v>11</v>
      </c>
      <c r="W166" s="154">
        <v>0.4145000000000002</v>
      </c>
      <c r="X166" s="44">
        <f t="shared" si="51"/>
        <v>0.45054347826086977</v>
      </c>
      <c r="Y166" s="76">
        <f t="shared" si="48"/>
        <v>18.27054347826087</v>
      </c>
      <c r="Z166" s="7"/>
      <c r="AA166" s="7"/>
      <c r="AB166" s="3"/>
      <c r="AC166" s="3"/>
      <c r="AD166" s="7">
        <f t="shared" si="44"/>
        <v>18.27054347826087</v>
      </c>
      <c r="AE166" s="8">
        <v>0</v>
      </c>
      <c r="AF166" s="52">
        <v>26.25</v>
      </c>
      <c r="AG166" s="12">
        <f t="shared" si="52"/>
        <v>7.979456521739131</v>
      </c>
      <c r="AH166" s="18">
        <f t="shared" si="53"/>
        <v>7.979456521739131</v>
      </c>
      <c r="AI166" s="52" t="s">
        <v>44</v>
      </c>
    </row>
    <row r="167" spans="1:35" s="4" customFormat="1" ht="11.25">
      <c r="A167" s="114">
        <v>127</v>
      </c>
      <c r="B167" s="101" t="s">
        <v>200</v>
      </c>
      <c r="C167" s="83" t="s">
        <v>17</v>
      </c>
      <c r="D167" s="83">
        <v>4</v>
      </c>
      <c r="E167" s="83">
        <v>4</v>
      </c>
      <c r="F167" s="37">
        <f t="shared" si="46"/>
        <v>2.29</v>
      </c>
      <c r="G167" s="106"/>
      <c r="H167" s="37">
        <v>1.5</v>
      </c>
      <c r="I167" s="37">
        <v>0.79</v>
      </c>
      <c r="J167" s="37">
        <v>0.52</v>
      </c>
      <c r="K167" s="37">
        <v>120</v>
      </c>
      <c r="L167" s="99">
        <f t="shared" si="47"/>
        <v>1.77</v>
      </c>
      <c r="M167" s="99">
        <v>0</v>
      </c>
      <c r="N167" s="37">
        <v>4.2</v>
      </c>
      <c r="O167" s="99">
        <f t="shared" si="49"/>
        <v>2.43</v>
      </c>
      <c r="P167" s="108">
        <f t="shared" si="50"/>
        <v>2.43</v>
      </c>
      <c r="Q167" s="173" t="s">
        <v>44</v>
      </c>
      <c r="R167" s="109">
        <v>0.96</v>
      </c>
      <c r="S167" s="15"/>
      <c r="T167" s="114">
        <v>127</v>
      </c>
      <c r="U167" s="101" t="s">
        <v>200</v>
      </c>
      <c r="V167" s="51" t="s">
        <v>17</v>
      </c>
      <c r="W167" s="154">
        <v>2.1117999999999952</v>
      </c>
      <c r="X167" s="44">
        <f t="shared" si="51"/>
        <v>2.1997916666666617</v>
      </c>
      <c r="Y167" s="76">
        <f t="shared" si="48"/>
        <v>4.489791666666662</v>
      </c>
      <c r="Z167" s="7"/>
      <c r="AA167" s="7"/>
      <c r="AB167" s="3">
        <v>0.52</v>
      </c>
      <c r="AC167" s="3">
        <v>120</v>
      </c>
      <c r="AD167" s="7">
        <f>Y167-AB167</f>
        <v>3.9697916666666617</v>
      </c>
      <c r="AE167" s="8">
        <v>0</v>
      </c>
      <c r="AF167" s="52">
        <v>4.2</v>
      </c>
      <c r="AG167" s="12">
        <f t="shared" si="52"/>
        <v>0.23020833333333846</v>
      </c>
      <c r="AH167" s="150">
        <f t="shared" si="53"/>
        <v>0.23020833333333846</v>
      </c>
      <c r="AI167" s="52" t="s">
        <v>44</v>
      </c>
    </row>
    <row r="168" spans="1:35" s="4" customFormat="1" ht="11.25">
      <c r="A168" s="114">
        <v>128</v>
      </c>
      <c r="B168" s="101" t="s">
        <v>201</v>
      </c>
      <c r="C168" s="83" t="s">
        <v>5</v>
      </c>
      <c r="D168" s="83">
        <v>2.5</v>
      </c>
      <c r="E168" s="83">
        <v>2.5</v>
      </c>
      <c r="F168" s="37">
        <f t="shared" si="46"/>
        <v>1.26</v>
      </c>
      <c r="G168" s="106"/>
      <c r="H168" s="37">
        <v>0.7</v>
      </c>
      <c r="I168" s="37">
        <v>0.56</v>
      </c>
      <c r="J168" s="37">
        <v>0.035</v>
      </c>
      <c r="K168" s="37">
        <v>120</v>
      </c>
      <c r="L168" s="99">
        <f t="shared" si="47"/>
        <v>1.225</v>
      </c>
      <c r="M168" s="99">
        <v>0</v>
      </c>
      <c r="N168" s="37">
        <v>2.63</v>
      </c>
      <c r="O168" s="99">
        <f t="shared" si="49"/>
        <v>1.4049999999999998</v>
      </c>
      <c r="P168" s="108">
        <f t="shared" si="50"/>
        <v>1.4049999999999998</v>
      </c>
      <c r="Q168" s="173" t="s">
        <v>44</v>
      </c>
      <c r="R168" s="109">
        <v>0.94</v>
      </c>
      <c r="S168" s="15"/>
      <c r="T168" s="114">
        <v>128</v>
      </c>
      <c r="U168" s="101" t="s">
        <v>201</v>
      </c>
      <c r="V168" s="51" t="s">
        <v>5</v>
      </c>
      <c r="W168" s="154">
        <v>0.086</v>
      </c>
      <c r="X168" s="44">
        <f t="shared" si="51"/>
        <v>0.09148936170212765</v>
      </c>
      <c r="Y168" s="76">
        <f t="shared" si="48"/>
        <v>1.3514893617021277</v>
      </c>
      <c r="Z168" s="7"/>
      <c r="AA168" s="7"/>
      <c r="AB168" s="3">
        <v>0.035</v>
      </c>
      <c r="AC168" s="3">
        <v>120</v>
      </c>
      <c r="AD168" s="8">
        <f t="shared" si="44"/>
        <v>1.3164893617021278</v>
      </c>
      <c r="AE168" s="8">
        <v>0</v>
      </c>
      <c r="AF168" s="52">
        <v>2.63</v>
      </c>
      <c r="AG168" s="12">
        <f t="shared" si="52"/>
        <v>1.313510638297872</v>
      </c>
      <c r="AH168" s="18">
        <f t="shared" si="53"/>
        <v>1.313510638297872</v>
      </c>
      <c r="AI168" s="52" t="s">
        <v>44</v>
      </c>
    </row>
    <row r="169" spans="1:35" s="4" customFormat="1" ht="11.25">
      <c r="A169" s="114">
        <v>129</v>
      </c>
      <c r="B169" s="101" t="s">
        <v>202</v>
      </c>
      <c r="C169" s="83" t="s">
        <v>6</v>
      </c>
      <c r="D169" s="83">
        <v>1.6</v>
      </c>
      <c r="E169" s="83">
        <v>2.5</v>
      </c>
      <c r="F169" s="37">
        <f t="shared" si="46"/>
        <v>0.72</v>
      </c>
      <c r="G169" s="106"/>
      <c r="H169" s="37">
        <v>0.07</v>
      </c>
      <c r="I169" s="37">
        <v>0.65</v>
      </c>
      <c r="J169" s="37"/>
      <c r="K169" s="37"/>
      <c r="L169" s="99">
        <f t="shared" si="47"/>
        <v>0.72</v>
      </c>
      <c r="M169" s="99">
        <v>0</v>
      </c>
      <c r="N169" s="37">
        <v>1.68</v>
      </c>
      <c r="O169" s="99">
        <f t="shared" si="49"/>
        <v>0.96</v>
      </c>
      <c r="P169" s="108">
        <f t="shared" si="50"/>
        <v>0.96</v>
      </c>
      <c r="Q169" s="173" t="s">
        <v>44</v>
      </c>
      <c r="R169" s="109">
        <v>0.92</v>
      </c>
      <c r="S169" s="15"/>
      <c r="T169" s="114">
        <v>129</v>
      </c>
      <c r="U169" s="101" t="s">
        <v>202</v>
      </c>
      <c r="V169" s="51" t="s">
        <v>6</v>
      </c>
      <c r="W169" s="154">
        <v>0.117</v>
      </c>
      <c r="X169" s="44">
        <f t="shared" si="51"/>
        <v>0.12717391304347828</v>
      </c>
      <c r="Y169" s="76">
        <f t="shared" si="48"/>
        <v>0.8471739130434782</v>
      </c>
      <c r="Z169" s="7"/>
      <c r="AA169" s="7"/>
      <c r="AB169" s="3"/>
      <c r="AC169" s="3"/>
      <c r="AD169" s="8">
        <f t="shared" si="44"/>
        <v>0.8471739130434782</v>
      </c>
      <c r="AE169" s="8">
        <v>0</v>
      </c>
      <c r="AF169" s="52">
        <v>1.68</v>
      </c>
      <c r="AG169" s="12">
        <f t="shared" si="52"/>
        <v>0.8328260869565217</v>
      </c>
      <c r="AH169" s="18">
        <f t="shared" si="53"/>
        <v>0.8328260869565217</v>
      </c>
      <c r="AI169" s="52" t="s">
        <v>44</v>
      </c>
    </row>
    <row r="170" spans="1:35" s="4" customFormat="1" ht="11.25">
      <c r="A170" s="114">
        <v>130</v>
      </c>
      <c r="B170" s="101" t="s">
        <v>203</v>
      </c>
      <c r="C170" s="83" t="s">
        <v>7</v>
      </c>
      <c r="D170" s="83">
        <v>1.6</v>
      </c>
      <c r="E170" s="83">
        <v>1.6</v>
      </c>
      <c r="F170" s="37">
        <f t="shared" si="46"/>
        <v>0.55</v>
      </c>
      <c r="G170" s="106"/>
      <c r="H170" s="37">
        <v>0.31</v>
      </c>
      <c r="I170" s="37">
        <v>0.24</v>
      </c>
      <c r="J170" s="37">
        <v>0.242</v>
      </c>
      <c r="K170" s="37">
        <v>120</v>
      </c>
      <c r="L170" s="99">
        <f t="shared" si="47"/>
        <v>0.30800000000000005</v>
      </c>
      <c r="M170" s="99">
        <v>0</v>
      </c>
      <c r="N170" s="37">
        <v>1.68</v>
      </c>
      <c r="O170" s="99">
        <f t="shared" si="49"/>
        <v>1.3719999999999999</v>
      </c>
      <c r="P170" s="108">
        <f t="shared" si="50"/>
        <v>1.3719999999999999</v>
      </c>
      <c r="Q170" s="173" t="s">
        <v>44</v>
      </c>
      <c r="R170" s="109">
        <v>0.99</v>
      </c>
      <c r="S170" s="15"/>
      <c r="T170" s="114">
        <v>130</v>
      </c>
      <c r="U170" s="101" t="s">
        <v>203</v>
      </c>
      <c r="V170" s="51" t="s">
        <v>7</v>
      </c>
      <c r="W170" s="154">
        <v>0.014</v>
      </c>
      <c r="X170" s="44">
        <f t="shared" si="51"/>
        <v>0.014141414141414142</v>
      </c>
      <c r="Y170" s="76">
        <f t="shared" si="48"/>
        <v>0.5641414141414142</v>
      </c>
      <c r="Z170" s="7"/>
      <c r="AA170" s="7"/>
      <c r="AB170" s="3">
        <v>0.242</v>
      </c>
      <c r="AC170" s="3">
        <v>120</v>
      </c>
      <c r="AD170" s="8">
        <f t="shared" si="44"/>
        <v>0.3221414141414142</v>
      </c>
      <c r="AE170" s="8">
        <v>0</v>
      </c>
      <c r="AF170" s="52">
        <v>1.68</v>
      </c>
      <c r="AG170" s="12">
        <f t="shared" si="52"/>
        <v>1.3578585858585859</v>
      </c>
      <c r="AH170" s="18">
        <f t="shared" si="53"/>
        <v>1.3578585858585859</v>
      </c>
      <c r="AI170" s="52" t="s">
        <v>44</v>
      </c>
    </row>
    <row r="171" spans="1:35" s="4" customFormat="1" ht="11.25">
      <c r="A171" s="114">
        <v>131</v>
      </c>
      <c r="B171" s="101" t="s">
        <v>204</v>
      </c>
      <c r="C171" s="83" t="s">
        <v>5</v>
      </c>
      <c r="D171" s="83">
        <v>2.5</v>
      </c>
      <c r="E171" s="83">
        <v>2.5</v>
      </c>
      <c r="F171" s="37">
        <f t="shared" si="46"/>
        <v>0.85</v>
      </c>
      <c r="G171" s="106"/>
      <c r="H171" s="37">
        <v>0.61</v>
      </c>
      <c r="I171" s="37">
        <v>0.24</v>
      </c>
      <c r="J171" s="37">
        <v>0.017</v>
      </c>
      <c r="K171" s="37">
        <v>120</v>
      </c>
      <c r="L171" s="99">
        <f t="shared" si="47"/>
        <v>0.833</v>
      </c>
      <c r="M171" s="99">
        <v>0</v>
      </c>
      <c r="N171" s="37">
        <v>2.63</v>
      </c>
      <c r="O171" s="99">
        <f t="shared" si="49"/>
        <v>1.797</v>
      </c>
      <c r="P171" s="108">
        <f t="shared" si="50"/>
        <v>1.797</v>
      </c>
      <c r="Q171" s="173" t="s">
        <v>44</v>
      </c>
      <c r="R171" s="109">
        <v>0.85</v>
      </c>
      <c r="S171" s="15"/>
      <c r="T171" s="114">
        <v>131</v>
      </c>
      <c r="U171" s="101" t="s">
        <v>204</v>
      </c>
      <c r="V171" s="51" t="s">
        <v>5</v>
      </c>
      <c r="W171" s="154">
        <v>0</v>
      </c>
      <c r="X171" s="44">
        <f t="shared" si="51"/>
        <v>0</v>
      </c>
      <c r="Y171" s="76">
        <f t="shared" si="48"/>
        <v>0.85</v>
      </c>
      <c r="Z171" s="7"/>
      <c r="AA171" s="7"/>
      <c r="AB171" s="3">
        <v>0.017</v>
      </c>
      <c r="AC171" s="3">
        <v>120</v>
      </c>
      <c r="AD171" s="8">
        <f t="shared" si="44"/>
        <v>0.833</v>
      </c>
      <c r="AE171" s="8">
        <v>0</v>
      </c>
      <c r="AF171" s="52">
        <v>2.63</v>
      </c>
      <c r="AG171" s="12">
        <f t="shared" si="52"/>
        <v>1.797</v>
      </c>
      <c r="AH171" s="18">
        <f t="shared" si="53"/>
        <v>1.797</v>
      </c>
      <c r="AI171" s="52" t="s">
        <v>44</v>
      </c>
    </row>
    <row r="172" spans="1:35" s="4" customFormat="1" ht="11.25">
      <c r="A172" s="114">
        <v>132</v>
      </c>
      <c r="B172" s="101" t="s">
        <v>205</v>
      </c>
      <c r="C172" s="83" t="s">
        <v>5</v>
      </c>
      <c r="D172" s="83">
        <v>2.5</v>
      </c>
      <c r="E172" s="83">
        <v>2.5</v>
      </c>
      <c r="F172" s="37">
        <f t="shared" si="46"/>
        <v>0.8600000000000001</v>
      </c>
      <c r="G172" s="106"/>
      <c r="H172" s="37">
        <v>0.54</v>
      </c>
      <c r="I172" s="37">
        <v>0.32</v>
      </c>
      <c r="J172" s="37"/>
      <c r="K172" s="37"/>
      <c r="L172" s="99">
        <f t="shared" si="47"/>
        <v>0.8600000000000001</v>
      </c>
      <c r="M172" s="99">
        <v>0</v>
      </c>
      <c r="N172" s="37">
        <v>2.63</v>
      </c>
      <c r="O172" s="99">
        <f t="shared" si="49"/>
        <v>1.7699999999999998</v>
      </c>
      <c r="P172" s="108">
        <f t="shared" si="50"/>
        <v>1.7699999999999998</v>
      </c>
      <c r="Q172" s="173" t="s">
        <v>44</v>
      </c>
      <c r="R172" s="109">
        <v>0.91</v>
      </c>
      <c r="S172" s="15"/>
      <c r="T172" s="114">
        <v>132</v>
      </c>
      <c r="U172" s="101" t="s">
        <v>205</v>
      </c>
      <c r="V172" s="51" t="s">
        <v>5</v>
      </c>
      <c r="W172" s="154">
        <v>0.5080000000000003</v>
      </c>
      <c r="X172" s="44">
        <f t="shared" si="51"/>
        <v>0.5582417582417586</v>
      </c>
      <c r="Y172" s="76">
        <f t="shared" si="48"/>
        <v>1.4182417582417588</v>
      </c>
      <c r="Z172" s="7"/>
      <c r="AA172" s="7"/>
      <c r="AB172" s="3"/>
      <c r="AC172" s="3"/>
      <c r="AD172" s="8">
        <f t="shared" si="44"/>
        <v>1.4182417582417588</v>
      </c>
      <c r="AE172" s="8">
        <v>0</v>
      </c>
      <c r="AF172" s="52">
        <v>2.63</v>
      </c>
      <c r="AG172" s="12">
        <f t="shared" si="52"/>
        <v>1.211758241758241</v>
      </c>
      <c r="AH172" s="18">
        <f t="shared" si="53"/>
        <v>1.211758241758241</v>
      </c>
      <c r="AI172" s="52" t="s">
        <v>44</v>
      </c>
    </row>
    <row r="173" spans="1:35" s="4" customFormat="1" ht="11.25">
      <c r="A173" s="114">
        <v>133</v>
      </c>
      <c r="B173" s="101" t="s">
        <v>206</v>
      </c>
      <c r="C173" s="83" t="s">
        <v>8</v>
      </c>
      <c r="D173" s="83">
        <v>6.3</v>
      </c>
      <c r="E173" s="83">
        <v>6.3</v>
      </c>
      <c r="F173" s="37">
        <f t="shared" si="46"/>
        <v>5.63</v>
      </c>
      <c r="G173" s="106"/>
      <c r="H173" s="37">
        <v>3.26</v>
      </c>
      <c r="I173" s="37">
        <v>2.37</v>
      </c>
      <c r="J173" s="37"/>
      <c r="K173" s="37"/>
      <c r="L173" s="99">
        <f t="shared" si="47"/>
        <v>5.63</v>
      </c>
      <c r="M173" s="99">
        <v>0</v>
      </c>
      <c r="N173" s="37">
        <v>6.62</v>
      </c>
      <c r="O173" s="99">
        <f t="shared" si="49"/>
        <v>0.9900000000000002</v>
      </c>
      <c r="P173" s="108">
        <f t="shared" si="50"/>
        <v>0.9900000000000002</v>
      </c>
      <c r="Q173" s="173" t="s">
        <v>44</v>
      </c>
      <c r="R173" s="109">
        <v>0.95</v>
      </c>
      <c r="S173" s="15"/>
      <c r="T173" s="114">
        <v>133</v>
      </c>
      <c r="U173" s="101" t="s">
        <v>206</v>
      </c>
      <c r="V173" s="51" t="s">
        <v>8</v>
      </c>
      <c r="W173" s="154">
        <v>0.8405000000000004</v>
      </c>
      <c r="X173" s="44">
        <f t="shared" si="51"/>
        <v>0.8847368421052636</v>
      </c>
      <c r="Y173" s="76">
        <f t="shared" si="48"/>
        <v>6.514736842105264</v>
      </c>
      <c r="Z173" s="7"/>
      <c r="AA173" s="7"/>
      <c r="AB173" s="3"/>
      <c r="AC173" s="3"/>
      <c r="AD173" s="7">
        <f t="shared" si="44"/>
        <v>6.514736842105264</v>
      </c>
      <c r="AE173" s="8">
        <v>0</v>
      </c>
      <c r="AF173" s="52">
        <v>6.62</v>
      </c>
      <c r="AG173" s="12">
        <f t="shared" si="52"/>
        <v>0.10526315789473628</v>
      </c>
      <c r="AH173" s="150">
        <f t="shared" si="53"/>
        <v>0.10526315789473628</v>
      </c>
      <c r="AI173" s="52" t="s">
        <v>44</v>
      </c>
    </row>
    <row r="174" spans="1:35" s="4" customFormat="1" ht="11.25">
      <c r="A174" s="114">
        <v>134</v>
      </c>
      <c r="B174" s="101" t="s">
        <v>207</v>
      </c>
      <c r="C174" s="83" t="s">
        <v>8</v>
      </c>
      <c r="D174" s="83">
        <v>6.3</v>
      </c>
      <c r="E174" s="83">
        <v>6.3</v>
      </c>
      <c r="F174" s="37">
        <f t="shared" si="46"/>
        <v>4.34</v>
      </c>
      <c r="G174" s="106"/>
      <c r="H174" s="37">
        <v>2.01</v>
      </c>
      <c r="I174" s="37">
        <v>2.33</v>
      </c>
      <c r="J174" s="37"/>
      <c r="K174" s="37"/>
      <c r="L174" s="99">
        <f t="shared" si="47"/>
        <v>4.34</v>
      </c>
      <c r="M174" s="99">
        <v>0</v>
      </c>
      <c r="N174" s="37">
        <v>6.62</v>
      </c>
      <c r="O174" s="99">
        <f t="shared" si="49"/>
        <v>2.2800000000000002</v>
      </c>
      <c r="P174" s="108">
        <f t="shared" si="50"/>
        <v>2.2800000000000002</v>
      </c>
      <c r="Q174" s="173" t="s">
        <v>44</v>
      </c>
      <c r="R174" s="109">
        <v>0.95</v>
      </c>
      <c r="S174" s="15"/>
      <c r="T174" s="114">
        <v>134</v>
      </c>
      <c r="U174" s="101" t="s">
        <v>207</v>
      </c>
      <c r="V174" s="51" t="s">
        <v>8</v>
      </c>
      <c r="W174" s="154">
        <v>0.989</v>
      </c>
      <c r="X174" s="44">
        <f t="shared" si="51"/>
        <v>1.0410526315789475</v>
      </c>
      <c r="Y174" s="76">
        <f t="shared" si="48"/>
        <v>5.381052631578948</v>
      </c>
      <c r="Z174" s="7"/>
      <c r="AA174" s="7"/>
      <c r="AB174" s="3"/>
      <c r="AC174" s="3"/>
      <c r="AD174" s="8">
        <f t="shared" si="44"/>
        <v>5.381052631578948</v>
      </c>
      <c r="AE174" s="8">
        <v>0</v>
      </c>
      <c r="AF174" s="52">
        <v>6.62</v>
      </c>
      <c r="AG174" s="12">
        <f t="shared" si="52"/>
        <v>1.2389473684210524</v>
      </c>
      <c r="AH174" s="150">
        <f t="shared" si="53"/>
        <v>1.2389473684210524</v>
      </c>
      <c r="AI174" s="52" t="s">
        <v>44</v>
      </c>
    </row>
    <row r="175" spans="1:35" s="4" customFormat="1" ht="11.25">
      <c r="A175" s="114">
        <v>135</v>
      </c>
      <c r="B175" s="101" t="s">
        <v>208</v>
      </c>
      <c r="C175" s="83" t="s">
        <v>7</v>
      </c>
      <c r="D175" s="83">
        <v>1.6</v>
      </c>
      <c r="E175" s="83">
        <v>1.6</v>
      </c>
      <c r="F175" s="37">
        <f t="shared" si="46"/>
        <v>0.68</v>
      </c>
      <c r="G175" s="106"/>
      <c r="H175" s="37">
        <v>0.16</v>
      </c>
      <c r="I175" s="37">
        <v>0.52</v>
      </c>
      <c r="J175" s="37">
        <v>0.208</v>
      </c>
      <c r="K175" s="37">
        <v>120</v>
      </c>
      <c r="L175" s="99">
        <f t="shared" si="47"/>
        <v>0.4720000000000001</v>
      </c>
      <c r="M175" s="99">
        <v>0</v>
      </c>
      <c r="N175" s="37">
        <v>1.68</v>
      </c>
      <c r="O175" s="99">
        <f t="shared" si="49"/>
        <v>1.2079999999999997</v>
      </c>
      <c r="P175" s="108">
        <f t="shared" si="50"/>
        <v>1.2079999999999997</v>
      </c>
      <c r="Q175" s="173" t="s">
        <v>44</v>
      </c>
      <c r="R175" s="109">
        <v>0.94</v>
      </c>
      <c r="S175" s="15"/>
      <c r="T175" s="114">
        <v>135</v>
      </c>
      <c r="U175" s="101" t="s">
        <v>208</v>
      </c>
      <c r="V175" s="51" t="s">
        <v>7</v>
      </c>
      <c r="W175" s="154">
        <v>0.113</v>
      </c>
      <c r="X175" s="44">
        <f t="shared" si="51"/>
        <v>0.12021276595744682</v>
      </c>
      <c r="Y175" s="76">
        <f t="shared" si="48"/>
        <v>0.8002127659574468</v>
      </c>
      <c r="Z175" s="7"/>
      <c r="AA175" s="7"/>
      <c r="AB175" s="3">
        <v>0.208</v>
      </c>
      <c r="AC175" s="3">
        <v>120</v>
      </c>
      <c r="AD175" s="8">
        <f t="shared" si="44"/>
        <v>0.5922127659574469</v>
      </c>
      <c r="AE175" s="8">
        <v>0</v>
      </c>
      <c r="AF175" s="52">
        <v>1.68</v>
      </c>
      <c r="AG175" s="12">
        <f t="shared" si="52"/>
        <v>1.087787234042553</v>
      </c>
      <c r="AH175" s="18">
        <f t="shared" si="53"/>
        <v>1.087787234042553</v>
      </c>
      <c r="AI175" s="52" t="s">
        <v>44</v>
      </c>
    </row>
    <row r="176" spans="1:35" s="4" customFormat="1" ht="11.25">
      <c r="A176" s="114">
        <v>136</v>
      </c>
      <c r="B176" s="101" t="s">
        <v>209</v>
      </c>
      <c r="C176" s="83" t="s">
        <v>5</v>
      </c>
      <c r="D176" s="83">
        <v>2.5</v>
      </c>
      <c r="E176" s="83">
        <v>2.5</v>
      </c>
      <c r="F176" s="37">
        <f t="shared" si="46"/>
        <v>1.01</v>
      </c>
      <c r="G176" s="106"/>
      <c r="H176" s="37">
        <v>0.31</v>
      </c>
      <c r="I176" s="37">
        <v>0.7</v>
      </c>
      <c r="J176" s="37">
        <v>0.173</v>
      </c>
      <c r="K176" s="37">
        <v>120</v>
      </c>
      <c r="L176" s="99">
        <f t="shared" si="47"/>
        <v>0.837</v>
      </c>
      <c r="M176" s="99">
        <v>0</v>
      </c>
      <c r="N176" s="37">
        <v>2.63</v>
      </c>
      <c r="O176" s="99">
        <f t="shared" si="49"/>
        <v>1.793</v>
      </c>
      <c r="P176" s="108">
        <f t="shared" si="50"/>
        <v>1.793</v>
      </c>
      <c r="Q176" s="173" t="s">
        <v>44</v>
      </c>
      <c r="R176" s="109">
        <v>0.92</v>
      </c>
      <c r="S176" s="15"/>
      <c r="T176" s="114">
        <v>136</v>
      </c>
      <c r="U176" s="101" t="s">
        <v>209</v>
      </c>
      <c r="V176" s="51" t="s">
        <v>5</v>
      </c>
      <c r="W176" s="154">
        <v>0.026000000000000002</v>
      </c>
      <c r="X176" s="44">
        <f t="shared" si="51"/>
        <v>0.02826086956521739</v>
      </c>
      <c r="Y176" s="76">
        <f t="shared" si="48"/>
        <v>1.0382608695652173</v>
      </c>
      <c r="Z176" s="7"/>
      <c r="AA176" s="7"/>
      <c r="AB176" s="3">
        <v>0.173</v>
      </c>
      <c r="AC176" s="3">
        <v>120</v>
      </c>
      <c r="AD176" s="8">
        <f t="shared" si="44"/>
        <v>0.8652608695652173</v>
      </c>
      <c r="AE176" s="8">
        <v>0</v>
      </c>
      <c r="AF176" s="52">
        <v>2.63</v>
      </c>
      <c r="AG176" s="12">
        <f t="shared" si="52"/>
        <v>1.7647391304347826</v>
      </c>
      <c r="AH176" s="18">
        <f t="shared" si="53"/>
        <v>1.7647391304347826</v>
      </c>
      <c r="AI176" s="52" t="s">
        <v>44</v>
      </c>
    </row>
    <row r="177" spans="1:35" s="4" customFormat="1" ht="12.75" customHeight="1">
      <c r="A177" s="114">
        <v>137</v>
      </c>
      <c r="B177" s="101" t="s">
        <v>210</v>
      </c>
      <c r="C177" s="83" t="s">
        <v>5</v>
      </c>
      <c r="D177" s="83">
        <v>2.5</v>
      </c>
      <c r="E177" s="83">
        <v>2.5</v>
      </c>
      <c r="F177" s="37">
        <f t="shared" si="46"/>
        <v>1.1400000000000001</v>
      </c>
      <c r="G177" s="106"/>
      <c r="H177" s="37">
        <v>0.63</v>
      </c>
      <c r="I177" s="37">
        <v>0.51</v>
      </c>
      <c r="J177" s="37"/>
      <c r="K177" s="37"/>
      <c r="L177" s="99">
        <f t="shared" si="47"/>
        <v>1.1400000000000001</v>
      </c>
      <c r="M177" s="99">
        <v>0</v>
      </c>
      <c r="N177" s="37">
        <v>2.63</v>
      </c>
      <c r="O177" s="99">
        <f t="shared" si="49"/>
        <v>1.4899999999999998</v>
      </c>
      <c r="P177" s="108">
        <f t="shared" si="50"/>
        <v>1.4899999999999998</v>
      </c>
      <c r="Q177" s="173" t="s">
        <v>44</v>
      </c>
      <c r="R177" s="109">
        <v>0.94</v>
      </c>
      <c r="S177" s="15"/>
      <c r="T177" s="114">
        <v>137</v>
      </c>
      <c r="U177" s="101" t="s">
        <v>210</v>
      </c>
      <c r="V177" s="51" t="s">
        <v>5</v>
      </c>
      <c r="W177" s="154">
        <v>0.093</v>
      </c>
      <c r="X177" s="44">
        <f t="shared" si="51"/>
        <v>0.09893617021276596</v>
      </c>
      <c r="Y177" s="76">
        <f t="shared" si="48"/>
        <v>1.2389361702127661</v>
      </c>
      <c r="Z177" s="7"/>
      <c r="AA177" s="7"/>
      <c r="AB177" s="3"/>
      <c r="AC177" s="3"/>
      <c r="AD177" s="8">
        <f t="shared" si="44"/>
        <v>1.2389361702127661</v>
      </c>
      <c r="AE177" s="8">
        <v>0</v>
      </c>
      <c r="AF177" s="52">
        <v>2.63</v>
      </c>
      <c r="AG177" s="12">
        <f t="shared" si="52"/>
        <v>1.3910638297872338</v>
      </c>
      <c r="AH177" s="18">
        <f t="shared" si="53"/>
        <v>1.3910638297872338</v>
      </c>
      <c r="AI177" s="52" t="s">
        <v>44</v>
      </c>
    </row>
    <row r="178" spans="1:35" s="4" customFormat="1" ht="11.25">
      <c r="A178" s="114">
        <v>138</v>
      </c>
      <c r="B178" s="101" t="s">
        <v>211</v>
      </c>
      <c r="C178" s="83" t="s">
        <v>5</v>
      </c>
      <c r="D178" s="83">
        <v>2.5</v>
      </c>
      <c r="E178" s="83">
        <v>2.5</v>
      </c>
      <c r="F178" s="37">
        <f t="shared" si="46"/>
        <v>0.55</v>
      </c>
      <c r="G178" s="106"/>
      <c r="H178" s="37">
        <v>0.25</v>
      </c>
      <c r="I178" s="37">
        <v>0.3</v>
      </c>
      <c r="J178" s="37"/>
      <c r="K178" s="37"/>
      <c r="L178" s="99">
        <f t="shared" si="47"/>
        <v>0.55</v>
      </c>
      <c r="M178" s="99">
        <v>0</v>
      </c>
      <c r="N178" s="37">
        <v>2.63</v>
      </c>
      <c r="O178" s="99">
        <f t="shared" si="49"/>
        <v>2.08</v>
      </c>
      <c r="P178" s="108">
        <f t="shared" si="50"/>
        <v>2.08</v>
      </c>
      <c r="Q178" s="173" t="s">
        <v>44</v>
      </c>
      <c r="R178" s="109">
        <v>0.99</v>
      </c>
      <c r="S178" s="15"/>
      <c r="T178" s="114">
        <v>138</v>
      </c>
      <c r="U178" s="101" t="s">
        <v>211</v>
      </c>
      <c r="V178" s="51" t="s">
        <v>5</v>
      </c>
      <c r="W178" s="154">
        <v>0.14600000000000002</v>
      </c>
      <c r="X178" s="44">
        <f t="shared" si="51"/>
        <v>0.1474747474747475</v>
      </c>
      <c r="Y178" s="76">
        <f t="shared" si="48"/>
        <v>0.6974747474747476</v>
      </c>
      <c r="Z178" s="7"/>
      <c r="AA178" s="7"/>
      <c r="AB178" s="3"/>
      <c r="AC178" s="3"/>
      <c r="AD178" s="8">
        <f t="shared" si="44"/>
        <v>0.6974747474747476</v>
      </c>
      <c r="AE178" s="8">
        <v>0</v>
      </c>
      <c r="AF178" s="52">
        <v>2.63</v>
      </c>
      <c r="AG178" s="12">
        <f t="shared" si="52"/>
        <v>1.9325252525252523</v>
      </c>
      <c r="AH178" s="18">
        <f t="shared" si="53"/>
        <v>1.9325252525252523</v>
      </c>
      <c r="AI178" s="52" t="s">
        <v>44</v>
      </c>
    </row>
    <row r="179" spans="1:35" s="4" customFormat="1" ht="11.25">
      <c r="A179" s="114">
        <v>139</v>
      </c>
      <c r="B179" s="101" t="s">
        <v>212</v>
      </c>
      <c r="C179" s="83" t="s">
        <v>7</v>
      </c>
      <c r="D179" s="83">
        <v>1.6</v>
      </c>
      <c r="E179" s="83">
        <v>1.6</v>
      </c>
      <c r="F179" s="37">
        <f t="shared" si="46"/>
        <v>1.25</v>
      </c>
      <c r="G179" s="106"/>
      <c r="H179" s="37">
        <v>0.55</v>
      </c>
      <c r="I179" s="37">
        <v>0.7</v>
      </c>
      <c r="J179" s="37">
        <v>0.329</v>
      </c>
      <c r="K179" s="37">
        <v>120</v>
      </c>
      <c r="L179" s="99">
        <f t="shared" si="47"/>
        <v>0.921</v>
      </c>
      <c r="M179" s="99">
        <v>0</v>
      </c>
      <c r="N179" s="37">
        <v>1.68</v>
      </c>
      <c r="O179" s="99">
        <f t="shared" si="49"/>
        <v>0.7589999999999999</v>
      </c>
      <c r="P179" s="108">
        <f t="shared" si="50"/>
        <v>0.7589999999999999</v>
      </c>
      <c r="Q179" s="173" t="s">
        <v>44</v>
      </c>
      <c r="R179" s="109">
        <v>0.93</v>
      </c>
      <c r="S179" s="15"/>
      <c r="T179" s="114">
        <v>139</v>
      </c>
      <c r="U179" s="101" t="s">
        <v>212</v>
      </c>
      <c r="V179" s="51" t="s">
        <v>7</v>
      </c>
      <c r="W179" s="154">
        <v>0.08</v>
      </c>
      <c r="X179" s="44">
        <f t="shared" si="51"/>
        <v>0.08602150537634408</v>
      </c>
      <c r="Y179" s="76">
        <f t="shared" si="48"/>
        <v>1.336021505376344</v>
      </c>
      <c r="Z179" s="7"/>
      <c r="AA179" s="7"/>
      <c r="AB179" s="3">
        <v>0.329</v>
      </c>
      <c r="AC179" s="3">
        <v>120</v>
      </c>
      <c r="AD179" s="7">
        <f t="shared" si="44"/>
        <v>1.007021505376344</v>
      </c>
      <c r="AE179" s="8">
        <v>0</v>
      </c>
      <c r="AF179" s="52">
        <v>1.68</v>
      </c>
      <c r="AG179" s="12">
        <f t="shared" si="52"/>
        <v>0.6729784946236559</v>
      </c>
      <c r="AH179" s="18">
        <f t="shared" si="53"/>
        <v>0.6729784946236559</v>
      </c>
      <c r="AI179" s="52" t="s">
        <v>44</v>
      </c>
    </row>
    <row r="180" spans="1:35" s="4" customFormat="1" ht="11.25">
      <c r="A180" s="114">
        <v>140</v>
      </c>
      <c r="B180" s="101" t="s">
        <v>213</v>
      </c>
      <c r="C180" s="83" t="s">
        <v>6</v>
      </c>
      <c r="D180" s="83">
        <v>1.6</v>
      </c>
      <c r="E180" s="83">
        <v>2.5</v>
      </c>
      <c r="F180" s="37">
        <f t="shared" si="46"/>
        <v>0.24000000000000002</v>
      </c>
      <c r="G180" s="106"/>
      <c r="H180" s="37">
        <v>0.17</v>
      </c>
      <c r="I180" s="37">
        <v>0.07</v>
      </c>
      <c r="J180" s="37">
        <v>0.052</v>
      </c>
      <c r="K180" s="37">
        <v>120</v>
      </c>
      <c r="L180" s="99">
        <f t="shared" si="47"/>
        <v>0.18800000000000003</v>
      </c>
      <c r="M180" s="99">
        <v>0</v>
      </c>
      <c r="N180" s="37">
        <v>1.68</v>
      </c>
      <c r="O180" s="99">
        <f t="shared" si="49"/>
        <v>1.492</v>
      </c>
      <c r="P180" s="108">
        <f t="shared" si="50"/>
        <v>1.492</v>
      </c>
      <c r="Q180" s="173" t="s">
        <v>44</v>
      </c>
      <c r="R180" s="109">
        <v>0.64</v>
      </c>
      <c r="S180" s="15"/>
      <c r="T180" s="114">
        <v>140</v>
      </c>
      <c r="U180" s="101" t="s">
        <v>213</v>
      </c>
      <c r="V180" s="51" t="s">
        <v>6</v>
      </c>
      <c r="W180" s="154">
        <v>0.007</v>
      </c>
      <c r="X180" s="44">
        <f t="shared" si="51"/>
        <v>0.0109375</v>
      </c>
      <c r="Y180" s="76">
        <f t="shared" si="48"/>
        <v>0.25093750000000004</v>
      </c>
      <c r="Z180" s="7"/>
      <c r="AA180" s="7"/>
      <c r="AB180" s="3">
        <v>0.052</v>
      </c>
      <c r="AC180" s="3">
        <v>120</v>
      </c>
      <c r="AD180" s="8">
        <f t="shared" si="44"/>
        <v>0.19893750000000004</v>
      </c>
      <c r="AE180" s="8">
        <v>0</v>
      </c>
      <c r="AF180" s="52">
        <v>1.68</v>
      </c>
      <c r="AG180" s="12">
        <f t="shared" si="52"/>
        <v>1.4810625</v>
      </c>
      <c r="AH180" s="18">
        <f t="shared" si="53"/>
        <v>1.4810625</v>
      </c>
      <c r="AI180" s="52" t="s">
        <v>44</v>
      </c>
    </row>
    <row r="181" spans="1:35" s="4" customFormat="1" ht="11.25">
      <c r="A181" s="114">
        <v>141</v>
      </c>
      <c r="B181" s="101" t="s">
        <v>214</v>
      </c>
      <c r="C181" s="83" t="s">
        <v>18</v>
      </c>
      <c r="D181" s="83">
        <v>2.5</v>
      </c>
      <c r="E181" s="83">
        <v>4</v>
      </c>
      <c r="F181" s="37">
        <f t="shared" si="46"/>
        <v>1.21</v>
      </c>
      <c r="G181" s="106"/>
      <c r="H181" s="37">
        <v>0.81</v>
      </c>
      <c r="I181" s="37">
        <v>0.4</v>
      </c>
      <c r="J181" s="37">
        <v>0.156</v>
      </c>
      <c r="K181" s="37">
        <v>120</v>
      </c>
      <c r="L181" s="99">
        <f t="shared" si="47"/>
        <v>1.054</v>
      </c>
      <c r="M181" s="99">
        <v>0</v>
      </c>
      <c r="N181" s="37">
        <v>2.63</v>
      </c>
      <c r="O181" s="99">
        <f t="shared" si="49"/>
        <v>1.5759999999999998</v>
      </c>
      <c r="P181" s="108">
        <f t="shared" si="50"/>
        <v>1.5759999999999998</v>
      </c>
      <c r="Q181" s="173" t="s">
        <v>44</v>
      </c>
      <c r="R181" s="109">
        <v>0.93</v>
      </c>
      <c r="S181" s="15"/>
      <c r="T181" s="114">
        <v>141</v>
      </c>
      <c r="U181" s="101" t="s">
        <v>214</v>
      </c>
      <c r="V181" s="51" t="s">
        <v>18</v>
      </c>
      <c r="W181" s="154">
        <v>0.2710000000000001</v>
      </c>
      <c r="X181" s="44">
        <f t="shared" si="51"/>
        <v>0.29139784946236563</v>
      </c>
      <c r="Y181" s="76">
        <f t="shared" si="48"/>
        <v>1.5013978494623657</v>
      </c>
      <c r="Z181" s="7"/>
      <c r="AA181" s="7"/>
      <c r="AB181" s="3">
        <v>0.156</v>
      </c>
      <c r="AC181" s="3">
        <v>120</v>
      </c>
      <c r="AD181" s="8">
        <f t="shared" si="44"/>
        <v>1.3453978494623657</v>
      </c>
      <c r="AE181" s="8">
        <v>0</v>
      </c>
      <c r="AF181" s="52">
        <v>2.63</v>
      </c>
      <c r="AG181" s="12">
        <f t="shared" si="52"/>
        <v>1.2846021505376342</v>
      </c>
      <c r="AH181" s="18">
        <f t="shared" si="53"/>
        <v>1.2846021505376342</v>
      </c>
      <c r="AI181" s="52" t="s">
        <v>44</v>
      </c>
    </row>
    <row r="182" spans="1:35" s="4" customFormat="1" ht="11.25">
      <c r="A182" s="114">
        <v>142</v>
      </c>
      <c r="B182" s="101" t="s">
        <v>215</v>
      </c>
      <c r="C182" s="83" t="s">
        <v>8</v>
      </c>
      <c r="D182" s="83">
        <v>6.3</v>
      </c>
      <c r="E182" s="83">
        <v>6.3</v>
      </c>
      <c r="F182" s="37">
        <f t="shared" si="46"/>
        <v>3.57</v>
      </c>
      <c r="G182" s="106"/>
      <c r="H182" s="37">
        <v>2.28</v>
      </c>
      <c r="I182" s="37">
        <v>1.29</v>
      </c>
      <c r="J182" s="37"/>
      <c r="K182" s="37"/>
      <c r="L182" s="99">
        <f t="shared" si="47"/>
        <v>3.57</v>
      </c>
      <c r="M182" s="99">
        <v>0</v>
      </c>
      <c r="N182" s="37">
        <v>6.62</v>
      </c>
      <c r="O182" s="99">
        <f t="shared" si="49"/>
        <v>3.0500000000000003</v>
      </c>
      <c r="P182" s="108">
        <f t="shared" si="50"/>
        <v>3.0500000000000003</v>
      </c>
      <c r="Q182" s="173" t="s">
        <v>44</v>
      </c>
      <c r="R182" s="109">
        <v>0.94</v>
      </c>
      <c r="S182" s="15"/>
      <c r="T182" s="114">
        <v>142</v>
      </c>
      <c r="U182" s="101" t="s">
        <v>215</v>
      </c>
      <c r="V182" s="51" t="s">
        <v>8</v>
      </c>
      <c r="W182" s="154">
        <v>1.529999999999999</v>
      </c>
      <c r="X182" s="44">
        <f t="shared" si="51"/>
        <v>1.627659574468084</v>
      </c>
      <c r="Y182" s="76">
        <f t="shared" si="48"/>
        <v>5.197659574468084</v>
      </c>
      <c r="Z182" s="7"/>
      <c r="AA182" s="7"/>
      <c r="AB182" s="3"/>
      <c r="AC182" s="3"/>
      <c r="AD182" s="7">
        <f t="shared" si="44"/>
        <v>5.197659574468084</v>
      </c>
      <c r="AE182" s="8">
        <v>0</v>
      </c>
      <c r="AF182" s="52">
        <v>6.62</v>
      </c>
      <c r="AG182" s="12">
        <f t="shared" si="52"/>
        <v>1.4223404255319165</v>
      </c>
      <c r="AH182" s="18">
        <f t="shared" si="53"/>
        <v>1.4223404255319165</v>
      </c>
      <c r="AI182" s="52" t="s">
        <v>44</v>
      </c>
    </row>
    <row r="183" spans="1:35" s="4" customFormat="1" ht="11.25">
      <c r="A183" s="114">
        <v>143</v>
      </c>
      <c r="B183" s="101" t="s">
        <v>216</v>
      </c>
      <c r="C183" s="83" t="s">
        <v>35</v>
      </c>
      <c r="D183" s="83">
        <v>5.6</v>
      </c>
      <c r="E183" s="83">
        <v>6.3</v>
      </c>
      <c r="F183" s="37">
        <f t="shared" si="46"/>
        <v>1.9</v>
      </c>
      <c r="G183" s="106"/>
      <c r="H183" s="37">
        <v>0.91</v>
      </c>
      <c r="I183" s="37">
        <v>0.99</v>
      </c>
      <c r="J183" s="37"/>
      <c r="K183" s="37"/>
      <c r="L183" s="99">
        <f t="shared" si="47"/>
        <v>1.9</v>
      </c>
      <c r="M183" s="99">
        <v>0</v>
      </c>
      <c r="N183" s="37">
        <v>5.88</v>
      </c>
      <c r="O183" s="99">
        <f t="shared" si="49"/>
        <v>3.98</v>
      </c>
      <c r="P183" s="108">
        <f t="shared" si="50"/>
        <v>3.98</v>
      </c>
      <c r="Q183" s="173" t="s">
        <v>44</v>
      </c>
      <c r="R183" s="109">
        <v>0.95</v>
      </c>
      <c r="S183" s="15"/>
      <c r="T183" s="114">
        <v>143</v>
      </c>
      <c r="U183" s="101" t="s">
        <v>216</v>
      </c>
      <c r="V183" s="51" t="s">
        <v>35</v>
      </c>
      <c r="W183" s="154">
        <v>0.19</v>
      </c>
      <c r="X183" s="44">
        <f t="shared" si="51"/>
        <v>0.2</v>
      </c>
      <c r="Y183" s="76">
        <f t="shared" si="48"/>
        <v>2.1</v>
      </c>
      <c r="Z183" s="7"/>
      <c r="AA183" s="7"/>
      <c r="AB183" s="3"/>
      <c r="AC183" s="3"/>
      <c r="AD183" s="8">
        <f t="shared" si="44"/>
        <v>2.1</v>
      </c>
      <c r="AE183" s="8">
        <v>0</v>
      </c>
      <c r="AF183" s="52">
        <v>5.88</v>
      </c>
      <c r="AG183" s="12">
        <f t="shared" si="52"/>
        <v>3.78</v>
      </c>
      <c r="AH183" s="18">
        <f t="shared" si="53"/>
        <v>3.78</v>
      </c>
      <c r="AI183" s="52" t="s">
        <v>44</v>
      </c>
    </row>
    <row r="184" spans="1:35" s="4" customFormat="1" ht="22.5">
      <c r="A184" s="114">
        <v>144</v>
      </c>
      <c r="B184" s="101" t="s">
        <v>217</v>
      </c>
      <c r="C184" s="83" t="s">
        <v>25</v>
      </c>
      <c r="D184" s="83">
        <v>4</v>
      </c>
      <c r="E184" s="83">
        <v>2.5</v>
      </c>
      <c r="F184" s="37">
        <f t="shared" si="46"/>
        <v>1.35</v>
      </c>
      <c r="G184" s="106"/>
      <c r="H184" s="107">
        <v>0.67</v>
      </c>
      <c r="I184" s="107">
        <v>0.68</v>
      </c>
      <c r="J184" s="37">
        <v>0.104</v>
      </c>
      <c r="K184" s="37">
        <v>120</v>
      </c>
      <c r="L184" s="99">
        <f t="shared" si="47"/>
        <v>1.246</v>
      </c>
      <c r="M184" s="99">
        <v>0</v>
      </c>
      <c r="N184" s="37">
        <v>2.63</v>
      </c>
      <c r="O184" s="99">
        <f t="shared" si="49"/>
        <v>1.384</v>
      </c>
      <c r="P184" s="108">
        <f t="shared" si="50"/>
        <v>1.384</v>
      </c>
      <c r="Q184" s="173" t="s">
        <v>44</v>
      </c>
      <c r="R184" s="109">
        <v>0.95</v>
      </c>
      <c r="S184" s="15"/>
      <c r="T184" s="114">
        <v>144</v>
      </c>
      <c r="U184" s="101" t="s">
        <v>217</v>
      </c>
      <c r="V184" s="51" t="s">
        <v>25</v>
      </c>
      <c r="W184" s="154">
        <v>0.7567000000000005</v>
      </c>
      <c r="X184" s="44">
        <f t="shared" si="51"/>
        <v>0.7965263157894742</v>
      </c>
      <c r="Y184" s="76">
        <f t="shared" si="48"/>
        <v>2.1465263157894743</v>
      </c>
      <c r="Z184" s="7"/>
      <c r="AA184" s="7"/>
      <c r="AB184" s="3">
        <v>0.104</v>
      </c>
      <c r="AC184" s="3">
        <v>120</v>
      </c>
      <c r="AD184" s="8">
        <f t="shared" si="44"/>
        <v>2.042526315789474</v>
      </c>
      <c r="AE184" s="8">
        <v>0</v>
      </c>
      <c r="AF184" s="52">
        <v>2.63</v>
      </c>
      <c r="AG184" s="12">
        <f t="shared" si="52"/>
        <v>0.5874736842105257</v>
      </c>
      <c r="AH184" s="18">
        <f t="shared" si="53"/>
        <v>0.5874736842105257</v>
      </c>
      <c r="AI184" s="52" t="s">
        <v>44</v>
      </c>
    </row>
    <row r="185" spans="1:35" s="4" customFormat="1" ht="22.5">
      <c r="A185" s="182">
        <v>145</v>
      </c>
      <c r="B185" s="101" t="s">
        <v>218</v>
      </c>
      <c r="C185" s="83" t="s">
        <v>11</v>
      </c>
      <c r="D185" s="83">
        <v>25</v>
      </c>
      <c r="E185" s="83">
        <v>25</v>
      </c>
      <c r="F185" s="37">
        <f>F186+F187</f>
        <v>22.479999999999997</v>
      </c>
      <c r="G185" s="106"/>
      <c r="H185" s="38"/>
      <c r="I185" s="38"/>
      <c r="J185" s="37"/>
      <c r="K185" s="37"/>
      <c r="L185" s="37">
        <f t="shared" si="47"/>
        <v>22.479999999999997</v>
      </c>
      <c r="M185" s="99">
        <v>0</v>
      </c>
      <c r="N185" s="37">
        <v>26.25</v>
      </c>
      <c r="O185" s="99">
        <f>N185-L185-M185</f>
        <v>3.770000000000003</v>
      </c>
      <c r="P185" s="179">
        <f>MIN(O185:O187)</f>
        <v>3.770000000000003</v>
      </c>
      <c r="Q185" s="196" t="s">
        <v>44</v>
      </c>
      <c r="R185" s="196">
        <v>0.79</v>
      </c>
      <c r="S185" s="15"/>
      <c r="T185" s="182">
        <v>145</v>
      </c>
      <c r="U185" s="101" t="s">
        <v>218</v>
      </c>
      <c r="V185" s="51" t="s">
        <v>11</v>
      </c>
      <c r="W185" s="154"/>
      <c r="X185" s="44"/>
      <c r="Y185" s="76">
        <f>Y186+Y187</f>
        <v>25.028226010521603</v>
      </c>
      <c r="Z185" s="7"/>
      <c r="AA185" s="7"/>
      <c r="AB185" s="3"/>
      <c r="AC185" s="3"/>
      <c r="AD185" s="7">
        <f t="shared" si="44"/>
        <v>25.028226010521603</v>
      </c>
      <c r="AE185" s="8">
        <v>0</v>
      </c>
      <c r="AF185" s="52">
        <v>26.25</v>
      </c>
      <c r="AG185" s="9">
        <f>AF185-AD185-AE185</f>
        <v>1.2217739894783968</v>
      </c>
      <c r="AH185" s="238">
        <f>MIN(AG185:AG187)</f>
        <v>1.2217739894783968</v>
      </c>
      <c r="AI185" s="214" t="s">
        <v>44</v>
      </c>
    </row>
    <row r="186" spans="1:35" s="4" customFormat="1" ht="11.25">
      <c r="A186" s="183"/>
      <c r="B186" s="40" t="s">
        <v>75</v>
      </c>
      <c r="C186" s="83" t="s">
        <v>11</v>
      </c>
      <c r="D186" s="83"/>
      <c r="E186" s="83"/>
      <c r="F186" s="37">
        <f t="shared" si="46"/>
        <v>4.51</v>
      </c>
      <c r="G186" s="106"/>
      <c r="H186" s="37">
        <v>4.51</v>
      </c>
      <c r="I186" s="37">
        <v>0</v>
      </c>
      <c r="J186" s="37"/>
      <c r="K186" s="37"/>
      <c r="L186" s="37">
        <f t="shared" si="47"/>
        <v>4.51</v>
      </c>
      <c r="M186" s="99">
        <v>0</v>
      </c>
      <c r="N186" s="37">
        <v>26.25</v>
      </c>
      <c r="O186" s="99">
        <f>N186-F186</f>
        <v>21.740000000000002</v>
      </c>
      <c r="P186" s="185"/>
      <c r="Q186" s="197"/>
      <c r="R186" s="197"/>
      <c r="S186" s="15"/>
      <c r="T186" s="183"/>
      <c r="U186" s="40" t="s">
        <v>75</v>
      </c>
      <c r="V186" s="51" t="s">
        <v>11</v>
      </c>
      <c r="W186" s="154"/>
      <c r="X186" s="44"/>
      <c r="Y186" s="38">
        <f>F186+X184+X178+X167/2</f>
        <v>6.5538968965975535</v>
      </c>
      <c r="Z186" s="5"/>
      <c r="AA186" s="5"/>
      <c r="AB186" s="3"/>
      <c r="AC186" s="3"/>
      <c r="AD186" s="8">
        <f t="shared" si="44"/>
        <v>6.5538968965975535</v>
      </c>
      <c r="AE186" s="8">
        <v>0</v>
      </c>
      <c r="AF186" s="52">
        <v>26.25</v>
      </c>
      <c r="AG186" s="9">
        <f>AF186-Y186</f>
        <v>19.696103103402447</v>
      </c>
      <c r="AH186" s="218"/>
      <c r="AI186" s="215"/>
    </row>
    <row r="187" spans="1:35" s="4" customFormat="1" ht="11.25">
      <c r="A187" s="184"/>
      <c r="B187" s="40" t="s">
        <v>76</v>
      </c>
      <c r="C187" s="83" t="s">
        <v>11</v>
      </c>
      <c r="D187" s="83"/>
      <c r="E187" s="83"/>
      <c r="F187" s="37">
        <f t="shared" si="46"/>
        <v>17.97</v>
      </c>
      <c r="G187" s="106"/>
      <c r="H187" s="107">
        <v>10.14</v>
      </c>
      <c r="I187" s="37">
        <v>7.83</v>
      </c>
      <c r="J187" s="37"/>
      <c r="K187" s="37"/>
      <c r="L187" s="37">
        <f t="shared" si="47"/>
        <v>17.97</v>
      </c>
      <c r="M187" s="99">
        <v>0</v>
      </c>
      <c r="N187" s="37">
        <v>26.25</v>
      </c>
      <c r="O187" s="99">
        <f>N187-L187-M187</f>
        <v>8.280000000000001</v>
      </c>
      <c r="P187" s="180"/>
      <c r="Q187" s="198"/>
      <c r="R187" s="198"/>
      <c r="S187" s="15"/>
      <c r="T187" s="184"/>
      <c r="U187" s="40" t="s">
        <v>76</v>
      </c>
      <c r="V187" s="51" t="s">
        <v>11</v>
      </c>
      <c r="W187" s="154">
        <v>0.39842</v>
      </c>
      <c r="X187" s="44">
        <f>W187/R185</f>
        <v>0.5043291139240506</v>
      </c>
      <c r="Y187" s="38">
        <f>X187+F187</f>
        <v>18.47432911392405</v>
      </c>
      <c r="Z187" s="5"/>
      <c r="AA187" s="5"/>
      <c r="AB187" s="3"/>
      <c r="AC187" s="3"/>
      <c r="AD187" s="7">
        <f t="shared" si="44"/>
        <v>18.47432911392405</v>
      </c>
      <c r="AE187" s="8">
        <v>0</v>
      </c>
      <c r="AF187" s="52">
        <v>26.25</v>
      </c>
      <c r="AG187" s="9">
        <f>AF187-AD187-AE187</f>
        <v>7.77567088607595</v>
      </c>
      <c r="AH187" s="219"/>
      <c r="AI187" s="216"/>
    </row>
    <row r="188" spans="1:35" s="4" customFormat="1" ht="11.25">
      <c r="A188" s="182">
        <v>146</v>
      </c>
      <c r="B188" s="101" t="s">
        <v>219</v>
      </c>
      <c r="C188" s="83" t="s">
        <v>4</v>
      </c>
      <c r="D188" s="83">
        <v>10</v>
      </c>
      <c r="E188" s="83">
        <v>10</v>
      </c>
      <c r="F188" s="89">
        <f>F189+F190</f>
        <v>7.699999999999999</v>
      </c>
      <c r="G188" s="106"/>
      <c r="H188" s="37"/>
      <c r="I188" s="37"/>
      <c r="J188" s="37">
        <f>J190</f>
        <v>1.126</v>
      </c>
      <c r="K188" s="37">
        <v>120</v>
      </c>
      <c r="L188" s="37">
        <f t="shared" si="47"/>
        <v>6.574</v>
      </c>
      <c r="M188" s="99">
        <v>0</v>
      </c>
      <c r="N188" s="37">
        <v>10.5</v>
      </c>
      <c r="O188" s="99">
        <f>N188-L188-M188</f>
        <v>3.926</v>
      </c>
      <c r="P188" s="179">
        <f>MIN(O188:O190)</f>
        <v>3.926</v>
      </c>
      <c r="Q188" s="196" t="s">
        <v>44</v>
      </c>
      <c r="R188" s="196">
        <v>0.93</v>
      </c>
      <c r="S188" s="15"/>
      <c r="T188" s="182">
        <v>146</v>
      </c>
      <c r="U188" s="101" t="s">
        <v>219</v>
      </c>
      <c r="V188" s="51" t="s">
        <v>4</v>
      </c>
      <c r="W188" s="154"/>
      <c r="X188" s="44"/>
      <c r="Y188" s="76">
        <f>Y189+Y190</f>
        <v>7.760518934081345</v>
      </c>
      <c r="Z188" s="7"/>
      <c r="AA188" s="7"/>
      <c r="AB188" s="3">
        <f>AB190</f>
        <v>1.126</v>
      </c>
      <c r="AC188" s="3">
        <v>120</v>
      </c>
      <c r="AD188" s="8">
        <f t="shared" si="44"/>
        <v>6.6345189340813455</v>
      </c>
      <c r="AE188" s="8">
        <v>0</v>
      </c>
      <c r="AF188" s="52">
        <v>10.5</v>
      </c>
      <c r="AG188" s="9">
        <f>AF188-AD188-AE188</f>
        <v>3.8654810659186545</v>
      </c>
      <c r="AH188" s="238">
        <f>MIN(AG188:AG190)</f>
        <v>3.8654810659186545</v>
      </c>
      <c r="AI188" s="214" t="s">
        <v>44</v>
      </c>
    </row>
    <row r="189" spans="1:35" s="4" customFormat="1" ht="11.25">
      <c r="A189" s="183"/>
      <c r="B189" s="40" t="s">
        <v>75</v>
      </c>
      <c r="C189" s="83" t="s">
        <v>4</v>
      </c>
      <c r="D189" s="83"/>
      <c r="E189" s="83"/>
      <c r="F189" s="37">
        <f t="shared" si="46"/>
        <v>1.16</v>
      </c>
      <c r="G189" s="106"/>
      <c r="H189" s="37">
        <v>0.32</v>
      </c>
      <c r="I189" s="37">
        <v>0.84</v>
      </c>
      <c r="J189" s="37"/>
      <c r="K189" s="37"/>
      <c r="L189" s="37">
        <f t="shared" si="47"/>
        <v>1.16</v>
      </c>
      <c r="M189" s="99">
        <v>0</v>
      </c>
      <c r="N189" s="37">
        <v>10.5</v>
      </c>
      <c r="O189" s="99">
        <f>N189-F189</f>
        <v>9.34</v>
      </c>
      <c r="P189" s="185"/>
      <c r="Q189" s="197"/>
      <c r="R189" s="197"/>
      <c r="S189" s="15"/>
      <c r="T189" s="183"/>
      <c r="U189" s="40" t="s">
        <v>75</v>
      </c>
      <c r="V189" s="51" t="s">
        <v>4</v>
      </c>
      <c r="W189" s="154"/>
      <c r="X189" s="44"/>
      <c r="Y189" s="38">
        <f>F189+X176</f>
        <v>1.1882608695652173</v>
      </c>
      <c r="Z189" s="5"/>
      <c r="AA189" s="5"/>
      <c r="AB189" s="3"/>
      <c r="AC189" s="3"/>
      <c r="AD189" s="8">
        <f t="shared" si="44"/>
        <v>1.1882608695652173</v>
      </c>
      <c r="AE189" s="8">
        <v>0</v>
      </c>
      <c r="AF189" s="52">
        <v>10.5</v>
      </c>
      <c r="AG189" s="9">
        <f>AF189-Y189</f>
        <v>9.311739130434782</v>
      </c>
      <c r="AH189" s="218"/>
      <c r="AI189" s="215"/>
    </row>
    <row r="190" spans="1:35" s="4" customFormat="1" ht="11.25">
      <c r="A190" s="184"/>
      <c r="B190" s="40" t="s">
        <v>76</v>
      </c>
      <c r="C190" s="83" t="s">
        <v>4</v>
      </c>
      <c r="D190" s="83"/>
      <c r="E190" s="83"/>
      <c r="F190" s="37">
        <f t="shared" si="46"/>
        <v>6.539999999999999</v>
      </c>
      <c r="G190" s="106"/>
      <c r="H190" s="37">
        <v>3.01</v>
      </c>
      <c r="I190" s="37">
        <v>3.53</v>
      </c>
      <c r="J190" s="37">
        <v>1.126</v>
      </c>
      <c r="K190" s="37">
        <v>120</v>
      </c>
      <c r="L190" s="37">
        <f t="shared" si="47"/>
        <v>5.414</v>
      </c>
      <c r="M190" s="99">
        <v>0</v>
      </c>
      <c r="N190" s="37">
        <v>10.5</v>
      </c>
      <c r="O190" s="99">
        <f>N190-L190-M190</f>
        <v>5.086</v>
      </c>
      <c r="P190" s="180"/>
      <c r="Q190" s="198"/>
      <c r="R190" s="198"/>
      <c r="S190" s="15"/>
      <c r="T190" s="184"/>
      <c r="U190" s="40" t="s">
        <v>76</v>
      </c>
      <c r="V190" s="51" t="s">
        <v>4</v>
      </c>
      <c r="W190" s="154">
        <v>0.03</v>
      </c>
      <c r="X190" s="44">
        <f>W190/R188</f>
        <v>0.03225806451612903</v>
      </c>
      <c r="Y190" s="38">
        <f>X190+F190</f>
        <v>6.572258064516128</v>
      </c>
      <c r="Z190" s="5"/>
      <c r="AA190" s="5"/>
      <c r="AB190" s="3">
        <v>1.126</v>
      </c>
      <c r="AC190" s="3">
        <v>120</v>
      </c>
      <c r="AD190" s="8">
        <f t="shared" si="44"/>
        <v>5.446258064516128</v>
      </c>
      <c r="AE190" s="8">
        <v>0</v>
      </c>
      <c r="AF190" s="52">
        <v>10.5</v>
      </c>
      <c r="AG190" s="9">
        <f>AF190-AD190-AE190</f>
        <v>5.053741935483872</v>
      </c>
      <c r="AH190" s="219"/>
      <c r="AI190" s="216"/>
    </row>
    <row r="191" spans="1:35" s="4" customFormat="1" ht="11.25">
      <c r="A191" s="114">
        <v>147</v>
      </c>
      <c r="B191" s="101" t="s">
        <v>220</v>
      </c>
      <c r="C191" s="83" t="s">
        <v>8</v>
      </c>
      <c r="D191" s="83">
        <v>6.3</v>
      </c>
      <c r="E191" s="83">
        <v>6.3</v>
      </c>
      <c r="F191" s="37">
        <f t="shared" si="46"/>
        <v>2.3899999999999997</v>
      </c>
      <c r="G191" s="106"/>
      <c r="H191" s="37">
        <v>1.64</v>
      </c>
      <c r="I191" s="37">
        <v>0.75</v>
      </c>
      <c r="J191" s="37"/>
      <c r="K191" s="37"/>
      <c r="L191" s="99">
        <f t="shared" si="47"/>
        <v>2.3899999999999997</v>
      </c>
      <c r="M191" s="99">
        <v>0</v>
      </c>
      <c r="N191" s="37">
        <v>6.62</v>
      </c>
      <c r="O191" s="99">
        <f>N191-M191-L191</f>
        <v>4.23</v>
      </c>
      <c r="P191" s="108">
        <f>O191</f>
        <v>4.23</v>
      </c>
      <c r="Q191" s="173" t="s">
        <v>44</v>
      </c>
      <c r="R191" s="109">
        <v>0.88</v>
      </c>
      <c r="S191" s="15"/>
      <c r="T191" s="114">
        <v>147</v>
      </c>
      <c r="U191" s="101" t="s">
        <v>220</v>
      </c>
      <c r="V191" s="51" t="s">
        <v>8</v>
      </c>
      <c r="W191" s="154">
        <v>0.32400000000000007</v>
      </c>
      <c r="X191" s="44">
        <f>W191/R191</f>
        <v>0.3681818181818183</v>
      </c>
      <c r="Y191" s="76">
        <f>X191+F191</f>
        <v>2.758181818181818</v>
      </c>
      <c r="Z191" s="7"/>
      <c r="AA191" s="7"/>
      <c r="AB191" s="3"/>
      <c r="AC191" s="3"/>
      <c r="AD191" s="8">
        <f t="shared" si="44"/>
        <v>2.758181818181818</v>
      </c>
      <c r="AE191" s="8">
        <v>0</v>
      </c>
      <c r="AF191" s="52">
        <v>6.62</v>
      </c>
      <c r="AG191" s="12">
        <f>AF191-AE191-AD191</f>
        <v>3.8618181818181823</v>
      </c>
      <c r="AH191" s="18">
        <f>AG191</f>
        <v>3.8618181818181823</v>
      </c>
      <c r="AI191" s="52" t="s">
        <v>44</v>
      </c>
    </row>
    <row r="192" spans="1:35" s="4" customFormat="1" ht="11.25">
      <c r="A192" s="182">
        <v>148</v>
      </c>
      <c r="B192" s="101" t="s">
        <v>221</v>
      </c>
      <c r="C192" s="83" t="s">
        <v>4</v>
      </c>
      <c r="D192" s="83">
        <v>10</v>
      </c>
      <c r="E192" s="83">
        <v>10</v>
      </c>
      <c r="F192" s="89">
        <f>F193+F194</f>
        <v>8.8</v>
      </c>
      <c r="G192" s="106"/>
      <c r="H192" s="37"/>
      <c r="I192" s="37"/>
      <c r="J192" s="37">
        <f>J194</f>
        <v>1.057</v>
      </c>
      <c r="K192" s="37">
        <f>K194</f>
        <v>120</v>
      </c>
      <c r="L192" s="37">
        <f t="shared" si="47"/>
        <v>7.743</v>
      </c>
      <c r="M192" s="99">
        <v>0</v>
      </c>
      <c r="N192" s="37">
        <v>10.5</v>
      </c>
      <c r="O192" s="99">
        <f>N192-L192-M192</f>
        <v>2.7569999999999997</v>
      </c>
      <c r="P192" s="179">
        <f>MIN(O192:O194)</f>
        <v>2.7569999999999997</v>
      </c>
      <c r="Q192" s="196" t="s">
        <v>44</v>
      </c>
      <c r="R192" s="196">
        <v>0.92</v>
      </c>
      <c r="S192" s="15"/>
      <c r="T192" s="182">
        <v>148</v>
      </c>
      <c r="U192" s="101" t="s">
        <v>221</v>
      </c>
      <c r="V192" s="51" t="s">
        <v>4</v>
      </c>
      <c r="W192" s="154"/>
      <c r="X192" s="44"/>
      <c r="Y192" s="76">
        <f>Y193+Y194</f>
        <v>11.267283425956196</v>
      </c>
      <c r="Z192" s="7"/>
      <c r="AA192" s="7"/>
      <c r="AB192" s="3">
        <f>AB194</f>
        <v>1.057</v>
      </c>
      <c r="AC192" s="3">
        <f>AC194</f>
        <v>120</v>
      </c>
      <c r="AD192" s="7">
        <f t="shared" si="44"/>
        <v>10.210283425956195</v>
      </c>
      <c r="AE192" s="8">
        <v>0</v>
      </c>
      <c r="AF192" s="52">
        <v>10.5</v>
      </c>
      <c r="AG192" s="9">
        <f>AF192-AD192-AE192</f>
        <v>0.2897165740438048</v>
      </c>
      <c r="AH192" s="217">
        <f>MIN(AG192:AG194)</f>
        <v>0.2897165740438048</v>
      </c>
      <c r="AI192" s="214" t="s">
        <v>44</v>
      </c>
    </row>
    <row r="193" spans="1:35" s="4" customFormat="1" ht="11.25">
      <c r="A193" s="183"/>
      <c r="B193" s="40" t="s">
        <v>75</v>
      </c>
      <c r="C193" s="83" t="s">
        <v>4</v>
      </c>
      <c r="D193" s="83"/>
      <c r="E193" s="83"/>
      <c r="F193" s="37">
        <f t="shared" si="46"/>
        <v>6.73</v>
      </c>
      <c r="G193" s="106"/>
      <c r="H193" s="107">
        <v>4.25</v>
      </c>
      <c r="I193" s="107">
        <v>2.48</v>
      </c>
      <c r="J193" s="37"/>
      <c r="K193" s="37"/>
      <c r="L193" s="37">
        <f t="shared" si="47"/>
        <v>6.73</v>
      </c>
      <c r="M193" s="99">
        <v>0</v>
      </c>
      <c r="N193" s="37">
        <v>10.5</v>
      </c>
      <c r="O193" s="99">
        <f>N193-F193</f>
        <v>3.7699999999999996</v>
      </c>
      <c r="P193" s="185"/>
      <c r="Q193" s="197"/>
      <c r="R193" s="197"/>
      <c r="S193" s="15"/>
      <c r="T193" s="183"/>
      <c r="U193" s="40" t="s">
        <v>75</v>
      </c>
      <c r="V193" s="51" t="s">
        <v>4</v>
      </c>
      <c r="W193" s="154"/>
      <c r="X193" s="44"/>
      <c r="Y193" s="38">
        <f>F193+X195+X173+X172</f>
        <v>8.589022556390978</v>
      </c>
      <c r="Z193" s="5"/>
      <c r="AA193" s="5"/>
      <c r="AB193" s="3"/>
      <c r="AC193" s="3"/>
      <c r="AD193" s="7">
        <f t="shared" si="44"/>
        <v>8.589022556390978</v>
      </c>
      <c r="AE193" s="8">
        <v>0</v>
      </c>
      <c r="AF193" s="52">
        <v>10.5</v>
      </c>
      <c r="AG193" s="9">
        <f>AF193-Y193</f>
        <v>1.9109774436090223</v>
      </c>
      <c r="AH193" s="218"/>
      <c r="AI193" s="215"/>
    </row>
    <row r="194" spans="1:35" s="4" customFormat="1" ht="11.25">
      <c r="A194" s="184"/>
      <c r="B194" s="40" t="s">
        <v>76</v>
      </c>
      <c r="C194" s="83" t="s">
        <v>4</v>
      </c>
      <c r="D194" s="83"/>
      <c r="E194" s="83"/>
      <c r="F194" s="37">
        <f t="shared" si="46"/>
        <v>2.07</v>
      </c>
      <c r="G194" s="106"/>
      <c r="H194" s="37">
        <v>1.65</v>
      </c>
      <c r="I194" s="37">
        <v>0.42</v>
      </c>
      <c r="J194" s="37">
        <v>1.057</v>
      </c>
      <c r="K194" s="37">
        <v>120</v>
      </c>
      <c r="L194" s="37">
        <f t="shared" si="47"/>
        <v>1.013</v>
      </c>
      <c r="M194" s="99">
        <v>0</v>
      </c>
      <c r="N194" s="37">
        <v>10.5</v>
      </c>
      <c r="O194" s="99">
        <f>N194-L194-M194</f>
        <v>9.487</v>
      </c>
      <c r="P194" s="180"/>
      <c r="Q194" s="198"/>
      <c r="R194" s="198"/>
      <c r="S194" s="15"/>
      <c r="T194" s="184"/>
      <c r="U194" s="40" t="s">
        <v>76</v>
      </c>
      <c r="V194" s="51" t="s">
        <v>4</v>
      </c>
      <c r="W194" s="154">
        <v>0.5596000000000002</v>
      </c>
      <c r="X194" s="44">
        <f>W194/R192</f>
        <v>0.6082608695652176</v>
      </c>
      <c r="Y194" s="38">
        <f>X194+F194</f>
        <v>2.6782608695652175</v>
      </c>
      <c r="Z194" s="5"/>
      <c r="AA194" s="5"/>
      <c r="AB194" s="3">
        <v>1.057</v>
      </c>
      <c r="AC194" s="3">
        <v>120</v>
      </c>
      <c r="AD194" s="8">
        <f t="shared" si="44"/>
        <v>1.6212608695652175</v>
      </c>
      <c r="AE194" s="8">
        <v>0</v>
      </c>
      <c r="AF194" s="52">
        <v>10.5</v>
      </c>
      <c r="AG194" s="9">
        <f>AF194-AD194-AE194</f>
        <v>8.878739130434782</v>
      </c>
      <c r="AH194" s="219"/>
      <c r="AI194" s="216"/>
    </row>
    <row r="195" spans="1:35" s="4" customFormat="1" ht="11.25">
      <c r="A195" s="114">
        <v>149</v>
      </c>
      <c r="B195" s="101" t="s">
        <v>222</v>
      </c>
      <c r="C195" s="83" t="s">
        <v>6</v>
      </c>
      <c r="D195" s="83">
        <v>1.6</v>
      </c>
      <c r="E195" s="83">
        <v>2.5</v>
      </c>
      <c r="F195" s="37">
        <f t="shared" si="46"/>
        <v>0.66</v>
      </c>
      <c r="G195" s="106"/>
      <c r="H195" s="37">
        <v>0.43</v>
      </c>
      <c r="I195" s="37">
        <v>0.23</v>
      </c>
      <c r="J195" s="37"/>
      <c r="K195" s="37"/>
      <c r="L195" s="99">
        <f t="shared" si="47"/>
        <v>0.66</v>
      </c>
      <c r="M195" s="99">
        <v>0</v>
      </c>
      <c r="N195" s="37">
        <v>1.68</v>
      </c>
      <c r="O195" s="99">
        <f>N195-M195-L195</f>
        <v>1.02</v>
      </c>
      <c r="P195" s="108">
        <f>O195</f>
        <v>1.02</v>
      </c>
      <c r="Q195" s="173" t="s">
        <v>44</v>
      </c>
      <c r="R195" s="109">
        <v>0.91</v>
      </c>
      <c r="S195" s="15"/>
      <c r="T195" s="114">
        <v>149</v>
      </c>
      <c r="U195" s="101" t="s">
        <v>222</v>
      </c>
      <c r="V195" s="51" t="s">
        <v>6</v>
      </c>
      <c r="W195" s="154">
        <v>0.3786000000000001</v>
      </c>
      <c r="X195" s="44">
        <f>W195/R195</f>
        <v>0.41604395604395616</v>
      </c>
      <c r="Y195" s="76">
        <f>X195+F195</f>
        <v>1.0760439560439563</v>
      </c>
      <c r="Z195" s="7"/>
      <c r="AA195" s="7"/>
      <c r="AB195" s="3"/>
      <c r="AC195" s="3"/>
      <c r="AD195" s="8">
        <f t="shared" si="44"/>
        <v>1.0760439560439563</v>
      </c>
      <c r="AE195" s="8">
        <v>0</v>
      </c>
      <c r="AF195" s="52">
        <v>1.68</v>
      </c>
      <c r="AG195" s="12">
        <f>AF195-AE195-AD195</f>
        <v>0.6039560439560436</v>
      </c>
      <c r="AH195" s="18">
        <f>AG195</f>
        <v>0.6039560439560436</v>
      </c>
      <c r="AI195" s="52" t="s">
        <v>44</v>
      </c>
    </row>
    <row r="196" spans="1:35" s="4" customFormat="1" ht="22.5">
      <c r="A196" s="182">
        <v>150</v>
      </c>
      <c r="B196" s="101" t="s">
        <v>223</v>
      </c>
      <c r="C196" s="83" t="s">
        <v>4</v>
      </c>
      <c r="D196" s="83">
        <v>10</v>
      </c>
      <c r="E196" s="83">
        <v>10</v>
      </c>
      <c r="F196" s="37">
        <f>F197+F198</f>
        <v>6.79</v>
      </c>
      <c r="G196" s="106"/>
      <c r="H196" s="37"/>
      <c r="I196" s="37"/>
      <c r="J196" s="37">
        <f>J198</f>
        <v>0.208</v>
      </c>
      <c r="K196" s="37">
        <f>K198</f>
        <v>120</v>
      </c>
      <c r="L196" s="37">
        <f t="shared" si="47"/>
        <v>6.582</v>
      </c>
      <c r="M196" s="99">
        <v>0</v>
      </c>
      <c r="N196" s="37">
        <v>10.5</v>
      </c>
      <c r="O196" s="99">
        <f>N196-L196-M196</f>
        <v>3.918</v>
      </c>
      <c r="P196" s="179">
        <f>MIN(O196:O198)</f>
        <v>3.918</v>
      </c>
      <c r="Q196" s="196" t="s">
        <v>44</v>
      </c>
      <c r="R196" s="196">
        <v>0.97</v>
      </c>
      <c r="S196" s="15"/>
      <c r="T196" s="182">
        <v>150</v>
      </c>
      <c r="U196" s="101" t="s">
        <v>223</v>
      </c>
      <c r="V196" s="51" t="s">
        <v>4</v>
      </c>
      <c r="W196" s="154"/>
      <c r="X196" s="44"/>
      <c r="Y196" s="76">
        <f>Y197+Y198</f>
        <v>9.227639869295892</v>
      </c>
      <c r="Z196" s="7"/>
      <c r="AA196" s="7"/>
      <c r="AB196" s="3">
        <f>AB198</f>
        <v>0.208</v>
      </c>
      <c r="AC196" s="3">
        <f>AC198</f>
        <v>120</v>
      </c>
      <c r="AD196" s="7">
        <f t="shared" si="44"/>
        <v>9.019639869295892</v>
      </c>
      <c r="AE196" s="8">
        <v>0</v>
      </c>
      <c r="AF196" s="52">
        <v>10.5</v>
      </c>
      <c r="AG196" s="9">
        <f>AF196-AD196-AE196</f>
        <v>1.480360130704108</v>
      </c>
      <c r="AH196" s="238">
        <f>MIN(AG196:AG198)</f>
        <v>1.480360130704108</v>
      </c>
      <c r="AI196" s="214" t="s">
        <v>44</v>
      </c>
    </row>
    <row r="197" spans="1:35" s="4" customFormat="1" ht="11.25">
      <c r="A197" s="183"/>
      <c r="B197" s="40" t="s">
        <v>75</v>
      </c>
      <c r="C197" s="83" t="s">
        <v>4</v>
      </c>
      <c r="D197" s="83"/>
      <c r="E197" s="83"/>
      <c r="F197" s="37">
        <f t="shared" si="46"/>
        <v>6.24</v>
      </c>
      <c r="G197" s="106"/>
      <c r="H197" s="37">
        <v>1.98</v>
      </c>
      <c r="I197" s="37">
        <v>4.26</v>
      </c>
      <c r="J197" s="37"/>
      <c r="K197" s="37"/>
      <c r="L197" s="37">
        <f t="shared" si="47"/>
        <v>6.24</v>
      </c>
      <c r="M197" s="99">
        <v>0</v>
      </c>
      <c r="N197" s="37">
        <v>10.5</v>
      </c>
      <c r="O197" s="99">
        <f>N197-F197</f>
        <v>4.26</v>
      </c>
      <c r="P197" s="185"/>
      <c r="Q197" s="197"/>
      <c r="R197" s="197"/>
      <c r="S197" s="15"/>
      <c r="T197" s="183"/>
      <c r="U197" s="40" t="s">
        <v>75</v>
      </c>
      <c r="V197" s="51" t="s">
        <v>4</v>
      </c>
      <c r="W197" s="154"/>
      <c r="X197" s="44"/>
      <c r="Y197" s="38">
        <f>F197+X177/2+X182/2+X175/2+X181+X214+X174/2</f>
        <v>8.537433683728882</v>
      </c>
      <c r="Z197" s="5"/>
      <c r="AA197" s="5"/>
      <c r="AB197" s="3"/>
      <c r="AC197" s="3"/>
      <c r="AD197" s="7">
        <f t="shared" si="44"/>
        <v>8.537433683728882</v>
      </c>
      <c r="AE197" s="8">
        <v>0</v>
      </c>
      <c r="AF197" s="52">
        <v>10.5</v>
      </c>
      <c r="AG197" s="9">
        <f>AF197-Y197</f>
        <v>1.9625663162711184</v>
      </c>
      <c r="AH197" s="218"/>
      <c r="AI197" s="215"/>
    </row>
    <row r="198" spans="1:35" s="4" customFormat="1" ht="11.25">
      <c r="A198" s="184"/>
      <c r="B198" s="40" t="s">
        <v>76</v>
      </c>
      <c r="C198" s="83" t="s">
        <v>4</v>
      </c>
      <c r="D198" s="83"/>
      <c r="E198" s="83"/>
      <c r="F198" s="37">
        <f t="shared" si="46"/>
        <v>0.55</v>
      </c>
      <c r="G198" s="106"/>
      <c r="H198" s="37">
        <v>0.27</v>
      </c>
      <c r="I198" s="37">
        <v>0.28</v>
      </c>
      <c r="J198" s="37">
        <v>0.208</v>
      </c>
      <c r="K198" s="37">
        <v>120</v>
      </c>
      <c r="L198" s="37">
        <f t="shared" si="47"/>
        <v>0.3420000000000001</v>
      </c>
      <c r="M198" s="99">
        <v>0</v>
      </c>
      <c r="N198" s="37">
        <v>10.5</v>
      </c>
      <c r="O198" s="99">
        <f>N198-L198-M198</f>
        <v>10.158</v>
      </c>
      <c r="P198" s="180"/>
      <c r="Q198" s="198"/>
      <c r="R198" s="198"/>
      <c r="S198" s="15"/>
      <c r="T198" s="184"/>
      <c r="U198" s="40" t="s">
        <v>76</v>
      </c>
      <c r="V198" s="51" t="s">
        <v>4</v>
      </c>
      <c r="W198" s="154">
        <v>0.136</v>
      </c>
      <c r="X198" s="44">
        <f>W198/R196</f>
        <v>0.1402061855670103</v>
      </c>
      <c r="Y198" s="38">
        <f>X198+F198</f>
        <v>0.6902061855670103</v>
      </c>
      <c r="Z198" s="5"/>
      <c r="AA198" s="5"/>
      <c r="AB198" s="3">
        <v>0.208</v>
      </c>
      <c r="AC198" s="3">
        <v>120</v>
      </c>
      <c r="AD198" s="8">
        <f t="shared" si="44"/>
        <v>0.48220618556701034</v>
      </c>
      <c r="AE198" s="8">
        <v>0</v>
      </c>
      <c r="AF198" s="52">
        <v>10.5</v>
      </c>
      <c r="AG198" s="9">
        <f>AF198-AD198-AE198</f>
        <v>10.01779381443299</v>
      </c>
      <c r="AH198" s="219"/>
      <c r="AI198" s="216"/>
    </row>
    <row r="199" spans="1:35" s="4" customFormat="1" ht="11.25">
      <c r="A199" s="182">
        <v>151</v>
      </c>
      <c r="B199" s="101" t="s">
        <v>224</v>
      </c>
      <c r="C199" s="83">
        <v>6.3</v>
      </c>
      <c r="D199" s="83">
        <v>6.3</v>
      </c>
      <c r="E199" s="83"/>
      <c r="F199" s="37">
        <f>F200+F201</f>
        <v>2.53</v>
      </c>
      <c r="G199" s="106"/>
      <c r="H199" s="37"/>
      <c r="I199" s="37"/>
      <c r="J199" s="107"/>
      <c r="K199" s="37"/>
      <c r="L199" s="37"/>
      <c r="M199" s="99">
        <v>0</v>
      </c>
      <c r="N199" s="107"/>
      <c r="O199" s="99"/>
      <c r="P199" s="179">
        <f>MIN(O199:O201)</f>
        <v>1.482</v>
      </c>
      <c r="Q199" s="196" t="s">
        <v>44</v>
      </c>
      <c r="R199" s="196">
        <v>0.94</v>
      </c>
      <c r="S199" s="15"/>
      <c r="T199" s="182">
        <v>151</v>
      </c>
      <c r="U199" s="101" t="s">
        <v>224</v>
      </c>
      <c r="V199" s="51">
        <v>6.3</v>
      </c>
      <c r="W199" s="154"/>
      <c r="X199" s="44"/>
      <c r="Y199" s="76">
        <f>Y200+Y201</f>
        <v>3.3640425531914886</v>
      </c>
      <c r="Z199" s="7"/>
      <c r="AA199" s="7"/>
      <c r="AB199" s="6"/>
      <c r="AC199" s="3"/>
      <c r="AD199" s="7"/>
      <c r="AE199" s="8">
        <v>0</v>
      </c>
      <c r="AF199" s="122"/>
      <c r="AG199" s="9"/>
      <c r="AH199" s="238">
        <f>MIN(AG199:AG201)</f>
        <v>1.461787234042553</v>
      </c>
      <c r="AI199" s="214" t="s">
        <v>44</v>
      </c>
    </row>
    <row r="200" spans="1:35" s="4" customFormat="1" ht="11.25">
      <c r="A200" s="183"/>
      <c r="B200" s="40" t="s">
        <v>147</v>
      </c>
      <c r="C200" s="83">
        <v>6.3</v>
      </c>
      <c r="D200" s="83"/>
      <c r="E200" s="83"/>
      <c r="F200" s="37">
        <f t="shared" si="46"/>
        <v>2.28</v>
      </c>
      <c r="G200" s="106"/>
      <c r="H200" s="37">
        <v>2.28</v>
      </c>
      <c r="I200" s="37"/>
      <c r="J200" s="37"/>
      <c r="K200" s="37"/>
      <c r="L200" s="37"/>
      <c r="M200" s="99">
        <v>0</v>
      </c>
      <c r="N200" s="107"/>
      <c r="O200" s="106"/>
      <c r="P200" s="185"/>
      <c r="Q200" s="197"/>
      <c r="R200" s="197"/>
      <c r="S200" s="15"/>
      <c r="T200" s="183"/>
      <c r="U200" s="40" t="s">
        <v>147</v>
      </c>
      <c r="V200" s="51">
        <v>6.3</v>
      </c>
      <c r="W200" s="156"/>
      <c r="X200" s="44"/>
      <c r="Y200" s="38">
        <f>F200+X182/2</f>
        <v>3.093829787234042</v>
      </c>
      <c r="Z200" s="5"/>
      <c r="AA200" s="5"/>
      <c r="AB200" s="37"/>
      <c r="AC200" s="37"/>
      <c r="AD200" s="7"/>
      <c r="AE200" s="8">
        <v>0</v>
      </c>
      <c r="AF200" s="122"/>
      <c r="AG200" s="9"/>
      <c r="AH200" s="218"/>
      <c r="AI200" s="215"/>
    </row>
    <row r="201" spans="1:35" s="4" customFormat="1" ht="11.25">
      <c r="A201" s="184"/>
      <c r="B201" s="40" t="s">
        <v>76</v>
      </c>
      <c r="C201" s="83">
        <v>6.3</v>
      </c>
      <c r="D201" s="83"/>
      <c r="E201" s="83"/>
      <c r="F201" s="37">
        <f>H201+I201</f>
        <v>0.25</v>
      </c>
      <c r="G201" s="106"/>
      <c r="H201" s="37">
        <v>0.25</v>
      </c>
      <c r="I201" s="37"/>
      <c r="J201" s="38">
        <v>1.732</v>
      </c>
      <c r="K201" s="37" t="s">
        <v>43</v>
      </c>
      <c r="L201" s="37">
        <f>F201</f>
        <v>0.25</v>
      </c>
      <c r="M201" s="99">
        <v>0</v>
      </c>
      <c r="N201" s="38">
        <f>J201</f>
        <v>1.732</v>
      </c>
      <c r="O201" s="76">
        <f>N201-L201-M201</f>
        <v>1.482</v>
      </c>
      <c r="P201" s="180"/>
      <c r="Q201" s="198"/>
      <c r="R201" s="198"/>
      <c r="S201" s="15"/>
      <c r="T201" s="184"/>
      <c r="U201" s="40" t="s">
        <v>76</v>
      </c>
      <c r="V201" s="51">
        <v>6.3</v>
      </c>
      <c r="W201" s="156">
        <v>0.019</v>
      </c>
      <c r="X201" s="44">
        <f>W201/R199</f>
        <v>0.02021276595744681</v>
      </c>
      <c r="Y201" s="38">
        <f>X201+F201</f>
        <v>0.2702127659574468</v>
      </c>
      <c r="Z201" s="5"/>
      <c r="AA201" s="5"/>
      <c r="AB201" s="38">
        <v>1.732</v>
      </c>
      <c r="AC201" s="3" t="s">
        <v>43</v>
      </c>
      <c r="AD201" s="8">
        <f>Y201</f>
        <v>0.2702127659574468</v>
      </c>
      <c r="AE201" s="8">
        <v>0</v>
      </c>
      <c r="AF201" s="59">
        <f>AB201</f>
        <v>1.732</v>
      </c>
      <c r="AG201" s="9">
        <f>AF201-AD201-AE201</f>
        <v>1.461787234042553</v>
      </c>
      <c r="AH201" s="219"/>
      <c r="AI201" s="216"/>
    </row>
    <row r="202" spans="1:35" s="4" customFormat="1" ht="11.25">
      <c r="A202" s="101">
        <v>152</v>
      </c>
      <c r="B202" s="101" t="s">
        <v>225</v>
      </c>
      <c r="C202" s="83">
        <v>2.5</v>
      </c>
      <c r="D202" s="83">
        <v>2.5</v>
      </c>
      <c r="E202" s="83"/>
      <c r="F202" s="37">
        <f>H202+I202</f>
        <v>0.56</v>
      </c>
      <c r="G202" s="106"/>
      <c r="H202" s="37">
        <v>0.56</v>
      </c>
      <c r="I202" s="37"/>
      <c r="J202" s="37">
        <v>1.455</v>
      </c>
      <c r="K202" s="37" t="s">
        <v>43</v>
      </c>
      <c r="L202" s="99">
        <f>F202</f>
        <v>0.56</v>
      </c>
      <c r="M202" s="99">
        <v>0</v>
      </c>
      <c r="N202" s="99">
        <f>J202</f>
        <v>1.455</v>
      </c>
      <c r="O202" s="99">
        <f>N202-L202-M202</f>
        <v>0.895</v>
      </c>
      <c r="P202" s="99">
        <f>O202</f>
        <v>0.895</v>
      </c>
      <c r="Q202" s="37" t="s">
        <v>44</v>
      </c>
      <c r="R202" s="37">
        <v>0.96</v>
      </c>
      <c r="S202" s="15"/>
      <c r="T202" s="101">
        <v>152</v>
      </c>
      <c r="U202" s="101" t="s">
        <v>225</v>
      </c>
      <c r="V202" s="51">
        <v>2.5</v>
      </c>
      <c r="W202" s="154">
        <v>0.03</v>
      </c>
      <c r="X202" s="44">
        <f>W202/R202</f>
        <v>0.03125</v>
      </c>
      <c r="Y202" s="76">
        <f>X202+F202</f>
        <v>0.59125</v>
      </c>
      <c r="Z202" s="7"/>
      <c r="AA202" s="7"/>
      <c r="AB202" s="3">
        <v>1.455</v>
      </c>
      <c r="AC202" s="3" t="s">
        <v>43</v>
      </c>
      <c r="AD202" s="8">
        <f>Y202</f>
        <v>0.59125</v>
      </c>
      <c r="AE202" s="8">
        <v>0</v>
      </c>
      <c r="AF202" s="100">
        <f>AB202</f>
        <v>1.455</v>
      </c>
      <c r="AG202" s="9">
        <f>AF202-AD202-AE202</f>
        <v>0.86375</v>
      </c>
      <c r="AH202" s="19">
        <f>AG202</f>
        <v>0.86375</v>
      </c>
      <c r="AI202" s="52" t="s">
        <v>44</v>
      </c>
    </row>
    <row r="203" spans="1:35" s="4" customFormat="1" ht="11.25">
      <c r="A203" s="199">
        <v>153</v>
      </c>
      <c r="B203" s="123" t="s">
        <v>226</v>
      </c>
      <c r="C203" s="130">
        <v>10</v>
      </c>
      <c r="D203" s="130">
        <v>10</v>
      </c>
      <c r="E203" s="130"/>
      <c r="F203" s="135">
        <f>F204+F205</f>
        <v>5.5</v>
      </c>
      <c r="G203" s="125"/>
      <c r="H203" s="126"/>
      <c r="I203" s="126"/>
      <c r="J203" s="136"/>
      <c r="K203" s="126"/>
      <c r="L203" s="126"/>
      <c r="M203" s="124">
        <v>0</v>
      </c>
      <c r="N203" s="126"/>
      <c r="O203" s="124"/>
      <c r="P203" s="205">
        <f>MIN(O203:O205)</f>
        <v>-2.276</v>
      </c>
      <c r="Q203" s="202" t="s">
        <v>47</v>
      </c>
      <c r="R203" s="202">
        <v>0.96</v>
      </c>
      <c r="S203" s="15"/>
      <c r="T203" s="182">
        <v>153</v>
      </c>
      <c r="U203" s="101" t="s">
        <v>226</v>
      </c>
      <c r="V203" s="51">
        <v>10</v>
      </c>
      <c r="W203" s="154"/>
      <c r="X203" s="44"/>
      <c r="Y203" s="76">
        <f>Y204+Y205</f>
        <v>8.100500672043008</v>
      </c>
      <c r="Z203" s="7"/>
      <c r="AA203" s="7"/>
      <c r="AB203" s="5"/>
      <c r="AC203" s="3"/>
      <c r="AD203" s="7"/>
      <c r="AE203" s="8">
        <v>0</v>
      </c>
      <c r="AF203" s="52"/>
      <c r="AG203" s="9"/>
      <c r="AH203" s="217">
        <f>MIN(AG203:AG205)</f>
        <v>-3.6905833333333327</v>
      </c>
      <c r="AI203" s="214" t="s">
        <v>47</v>
      </c>
    </row>
    <row r="204" spans="1:35" s="4" customFormat="1" ht="11.25">
      <c r="A204" s="200"/>
      <c r="B204" s="131" t="s">
        <v>75</v>
      </c>
      <c r="C204" s="130">
        <v>10</v>
      </c>
      <c r="D204" s="130"/>
      <c r="E204" s="130"/>
      <c r="F204" s="126">
        <f t="shared" si="46"/>
        <v>2.41</v>
      </c>
      <c r="G204" s="125"/>
      <c r="H204" s="126">
        <v>2.41</v>
      </c>
      <c r="I204" s="126"/>
      <c r="J204" s="126"/>
      <c r="K204" s="126"/>
      <c r="L204" s="126"/>
      <c r="M204" s="124">
        <v>0</v>
      </c>
      <c r="N204" s="126"/>
      <c r="O204" s="124"/>
      <c r="P204" s="206"/>
      <c r="Q204" s="203"/>
      <c r="R204" s="203"/>
      <c r="S204" s="15"/>
      <c r="T204" s="183"/>
      <c r="U204" s="40" t="s">
        <v>75</v>
      </c>
      <c r="V204" s="51">
        <v>10</v>
      </c>
      <c r="W204" s="156"/>
      <c r="X204" s="44"/>
      <c r="Y204" s="38">
        <f>F204+X179+X167/2</f>
        <v>3.595917338709675</v>
      </c>
      <c r="Z204" s="5"/>
      <c r="AA204" s="5"/>
      <c r="AB204" s="37"/>
      <c r="AC204" s="3"/>
      <c r="AD204" s="7"/>
      <c r="AE204" s="8">
        <v>0</v>
      </c>
      <c r="AF204" s="52"/>
      <c r="AG204" s="9"/>
      <c r="AH204" s="218"/>
      <c r="AI204" s="215"/>
    </row>
    <row r="205" spans="1:35" s="4" customFormat="1" ht="11.25">
      <c r="A205" s="201"/>
      <c r="B205" s="131" t="s">
        <v>76</v>
      </c>
      <c r="C205" s="130">
        <v>10</v>
      </c>
      <c r="D205" s="130"/>
      <c r="E205" s="130"/>
      <c r="F205" s="126">
        <f t="shared" si="46"/>
        <v>3.09</v>
      </c>
      <c r="G205" s="125"/>
      <c r="H205" s="126">
        <v>3.09</v>
      </c>
      <c r="I205" s="126"/>
      <c r="J205" s="126">
        <v>0.814</v>
      </c>
      <c r="K205" s="126" t="s">
        <v>43</v>
      </c>
      <c r="L205" s="126">
        <f>F205</f>
        <v>3.09</v>
      </c>
      <c r="M205" s="124">
        <v>0</v>
      </c>
      <c r="N205" s="126">
        <f>J205</f>
        <v>0.814</v>
      </c>
      <c r="O205" s="124">
        <f>N205-L205-M205</f>
        <v>-2.276</v>
      </c>
      <c r="P205" s="207"/>
      <c r="Q205" s="204"/>
      <c r="R205" s="204"/>
      <c r="S205" s="15"/>
      <c r="T205" s="184"/>
      <c r="U205" s="40" t="s">
        <v>76</v>
      </c>
      <c r="V205" s="51">
        <v>10</v>
      </c>
      <c r="W205" s="154">
        <v>1.3579999999999994</v>
      </c>
      <c r="X205" s="44">
        <f>W205/R203</f>
        <v>1.4145833333333329</v>
      </c>
      <c r="Y205" s="38">
        <f aca="true" t="shared" si="54" ref="Y205:Y218">X205+F205</f>
        <v>4.504583333333333</v>
      </c>
      <c r="Z205" s="5"/>
      <c r="AA205" s="5"/>
      <c r="AB205" s="37">
        <v>0.814</v>
      </c>
      <c r="AC205" s="3" t="s">
        <v>43</v>
      </c>
      <c r="AD205" s="8">
        <f>Y205</f>
        <v>4.504583333333333</v>
      </c>
      <c r="AE205" s="8">
        <v>0</v>
      </c>
      <c r="AF205" s="52">
        <f>AB205</f>
        <v>0.814</v>
      </c>
      <c r="AG205" s="9">
        <f>AF205-AD205-AE205</f>
        <v>-3.6905833333333327</v>
      </c>
      <c r="AH205" s="219"/>
      <c r="AI205" s="216"/>
    </row>
    <row r="206" spans="1:35" s="4" customFormat="1" ht="11.25">
      <c r="A206" s="87">
        <v>154</v>
      </c>
      <c r="B206" s="101" t="s">
        <v>227</v>
      </c>
      <c r="C206" s="83" t="s">
        <v>10</v>
      </c>
      <c r="D206" s="83">
        <v>1.8</v>
      </c>
      <c r="E206" s="83">
        <v>1.8</v>
      </c>
      <c r="F206" s="37">
        <f t="shared" si="46"/>
        <v>1.48</v>
      </c>
      <c r="G206" s="106"/>
      <c r="H206" s="37">
        <v>1.03</v>
      </c>
      <c r="I206" s="37">
        <v>0.45</v>
      </c>
      <c r="J206" s="37"/>
      <c r="K206" s="37"/>
      <c r="L206" s="37">
        <f>F206-J206</f>
        <v>1.48</v>
      </c>
      <c r="M206" s="99">
        <v>0</v>
      </c>
      <c r="N206" s="37">
        <v>1.89</v>
      </c>
      <c r="O206" s="99">
        <f>N206-M206-L206</f>
        <v>0.4099999999999999</v>
      </c>
      <c r="P206" s="108">
        <f>O206</f>
        <v>0.4099999999999999</v>
      </c>
      <c r="Q206" s="37" t="s">
        <v>44</v>
      </c>
      <c r="R206" s="37">
        <v>0.85</v>
      </c>
      <c r="S206" s="15"/>
      <c r="T206" s="87">
        <v>154</v>
      </c>
      <c r="U206" s="101" t="s">
        <v>227</v>
      </c>
      <c r="V206" s="51" t="s">
        <v>10</v>
      </c>
      <c r="W206" s="154">
        <v>0.008</v>
      </c>
      <c r="X206" s="44">
        <f aca="true" t="shared" si="55" ref="X206:X218">W206/R206</f>
        <v>0.009411764705882354</v>
      </c>
      <c r="Y206" s="38">
        <f t="shared" si="54"/>
        <v>1.4894117647058824</v>
      </c>
      <c r="Z206" s="5"/>
      <c r="AA206" s="5"/>
      <c r="AB206" s="37"/>
      <c r="AC206" s="3"/>
      <c r="AD206" s="7">
        <f>Y206-AB206</f>
        <v>1.4894117647058824</v>
      </c>
      <c r="AE206" s="8">
        <v>0</v>
      </c>
      <c r="AF206" s="52">
        <v>1.89</v>
      </c>
      <c r="AG206" s="9">
        <f>AF206-AE206-AD206</f>
        <v>0.40058823529411747</v>
      </c>
      <c r="AH206" s="12">
        <f>AG206</f>
        <v>0.40058823529411747</v>
      </c>
      <c r="AI206" s="56"/>
    </row>
    <row r="207" spans="1:35" s="4" customFormat="1" ht="11.25">
      <c r="A207" s="87">
        <v>155</v>
      </c>
      <c r="B207" s="101" t="s">
        <v>228</v>
      </c>
      <c r="C207" s="83" t="s">
        <v>5</v>
      </c>
      <c r="D207" s="83">
        <v>2.5</v>
      </c>
      <c r="E207" s="83">
        <v>2.5</v>
      </c>
      <c r="F207" s="37">
        <f t="shared" si="46"/>
        <v>0.52</v>
      </c>
      <c r="G207" s="106"/>
      <c r="H207" s="37">
        <v>0.15</v>
      </c>
      <c r="I207" s="37">
        <v>0.37</v>
      </c>
      <c r="J207" s="37">
        <v>0.035</v>
      </c>
      <c r="K207" s="37"/>
      <c r="L207" s="37">
        <f>F207-J207</f>
        <v>0.485</v>
      </c>
      <c r="M207" s="99">
        <v>0</v>
      </c>
      <c r="N207" s="37">
        <v>2.63</v>
      </c>
      <c r="O207" s="99">
        <f>N207-M207-L207</f>
        <v>2.145</v>
      </c>
      <c r="P207" s="108">
        <f>O207</f>
        <v>2.145</v>
      </c>
      <c r="Q207" s="37" t="s">
        <v>44</v>
      </c>
      <c r="R207" s="37">
        <v>0.98</v>
      </c>
      <c r="S207" s="15"/>
      <c r="T207" s="87">
        <v>155</v>
      </c>
      <c r="U207" s="101" t="s">
        <v>228</v>
      </c>
      <c r="V207" s="51" t="s">
        <v>5</v>
      </c>
      <c r="W207" s="154">
        <v>0.003</v>
      </c>
      <c r="X207" s="44">
        <f t="shared" si="55"/>
        <v>0.0030612244897959186</v>
      </c>
      <c r="Y207" s="38">
        <f t="shared" si="54"/>
        <v>0.523061224489796</v>
      </c>
      <c r="Z207" s="5"/>
      <c r="AA207" s="5"/>
      <c r="AB207" s="37">
        <v>0.035</v>
      </c>
      <c r="AC207" s="3"/>
      <c r="AD207" s="8">
        <f>Y207-AB207</f>
        <v>0.48806122448979594</v>
      </c>
      <c r="AE207" s="8">
        <v>0</v>
      </c>
      <c r="AF207" s="52">
        <v>2.63</v>
      </c>
      <c r="AG207" s="9">
        <f>AF207-AE207-AD207</f>
        <v>2.141938775510204</v>
      </c>
      <c r="AH207" s="12">
        <f>AG207</f>
        <v>2.141938775510204</v>
      </c>
      <c r="AI207" s="56"/>
    </row>
    <row r="208" spans="1:35" s="4" customFormat="1" ht="11.25">
      <c r="A208" s="87">
        <v>156</v>
      </c>
      <c r="B208" s="101" t="s">
        <v>229</v>
      </c>
      <c r="C208" s="83" t="s">
        <v>16</v>
      </c>
      <c r="D208" s="83">
        <v>63</v>
      </c>
      <c r="E208" s="83">
        <v>63</v>
      </c>
      <c r="F208" s="107">
        <f>H208+I208</f>
        <v>17.89</v>
      </c>
      <c r="G208" s="106"/>
      <c r="H208" s="37">
        <v>17.05</v>
      </c>
      <c r="I208" s="107">
        <v>0.84</v>
      </c>
      <c r="J208" s="37"/>
      <c r="K208" s="37"/>
      <c r="L208" s="37">
        <f>F208-J208</f>
        <v>17.89</v>
      </c>
      <c r="M208" s="99">
        <v>0</v>
      </c>
      <c r="N208" s="37">
        <v>66.15</v>
      </c>
      <c r="O208" s="99">
        <f>N208-M208-L208</f>
        <v>48.260000000000005</v>
      </c>
      <c r="P208" s="108">
        <f>O208</f>
        <v>48.260000000000005</v>
      </c>
      <c r="Q208" s="37" t="s">
        <v>44</v>
      </c>
      <c r="R208" s="37">
        <v>0.999</v>
      </c>
      <c r="S208" s="15"/>
      <c r="T208" s="87">
        <v>156</v>
      </c>
      <c r="U208" s="101" t="s">
        <v>229</v>
      </c>
      <c r="V208" s="51" t="s">
        <v>16</v>
      </c>
      <c r="W208" s="154">
        <v>0</v>
      </c>
      <c r="X208" s="44">
        <f t="shared" si="55"/>
        <v>0</v>
      </c>
      <c r="Y208" s="38">
        <f t="shared" si="54"/>
        <v>17.89</v>
      </c>
      <c r="Z208" s="5"/>
      <c r="AA208" s="5"/>
      <c r="AB208" s="37"/>
      <c r="AC208" s="3"/>
      <c r="AD208" s="7">
        <f>Y208-AB208</f>
        <v>17.89</v>
      </c>
      <c r="AE208" s="8">
        <v>0</v>
      </c>
      <c r="AF208" s="52">
        <v>66.15</v>
      </c>
      <c r="AG208" s="9">
        <f>AF208-AE208-AD208</f>
        <v>48.260000000000005</v>
      </c>
      <c r="AH208" s="12">
        <f>AG208</f>
        <v>48.260000000000005</v>
      </c>
      <c r="AI208" s="80"/>
    </row>
    <row r="209" spans="1:35" s="4" customFormat="1" ht="11.25">
      <c r="A209" s="137">
        <v>157</v>
      </c>
      <c r="B209" s="123" t="s">
        <v>230</v>
      </c>
      <c r="C209" s="130">
        <v>1.6</v>
      </c>
      <c r="D209" s="130">
        <v>1.6</v>
      </c>
      <c r="E209" s="130"/>
      <c r="F209" s="126">
        <f t="shared" si="46"/>
        <v>0.25</v>
      </c>
      <c r="G209" s="125"/>
      <c r="H209" s="126">
        <v>0.25</v>
      </c>
      <c r="I209" s="126"/>
      <c r="J209" s="126">
        <v>0</v>
      </c>
      <c r="K209" s="126" t="s">
        <v>43</v>
      </c>
      <c r="L209" s="124">
        <f>F209</f>
        <v>0.25</v>
      </c>
      <c r="M209" s="124">
        <v>0</v>
      </c>
      <c r="N209" s="126">
        <f>J209</f>
        <v>0</v>
      </c>
      <c r="O209" s="124">
        <f>N209-L209-M209</f>
        <v>-0.25</v>
      </c>
      <c r="P209" s="128">
        <f>O209</f>
        <v>-0.25</v>
      </c>
      <c r="Q209" s="126" t="s">
        <v>47</v>
      </c>
      <c r="R209" s="135">
        <v>1</v>
      </c>
      <c r="S209" s="15"/>
      <c r="T209" s="87">
        <v>157</v>
      </c>
      <c r="U209" s="101" t="s">
        <v>230</v>
      </c>
      <c r="V209" s="51">
        <v>1.6</v>
      </c>
      <c r="W209" s="154">
        <v>0</v>
      </c>
      <c r="X209" s="44">
        <f t="shared" si="55"/>
        <v>0</v>
      </c>
      <c r="Y209" s="38">
        <f t="shared" si="54"/>
        <v>0.25</v>
      </c>
      <c r="Z209" s="5"/>
      <c r="AA209" s="5"/>
      <c r="AB209" s="37">
        <v>0</v>
      </c>
      <c r="AC209" s="3" t="s">
        <v>43</v>
      </c>
      <c r="AD209" s="8">
        <f>Y209</f>
        <v>0.25</v>
      </c>
      <c r="AE209" s="8">
        <v>0</v>
      </c>
      <c r="AF209" s="52">
        <f>AB209</f>
        <v>0</v>
      </c>
      <c r="AG209" s="9">
        <f>AF209-AD209-AE209</f>
        <v>-0.25</v>
      </c>
      <c r="AH209" s="9">
        <f>AG209</f>
        <v>-0.25</v>
      </c>
      <c r="AI209" s="175" t="s">
        <v>47</v>
      </c>
    </row>
    <row r="210" spans="1:35" s="4" customFormat="1" ht="11.25">
      <c r="A210" s="87">
        <v>158</v>
      </c>
      <c r="B210" s="101" t="s">
        <v>231</v>
      </c>
      <c r="C210" s="83">
        <v>1.6</v>
      </c>
      <c r="D210" s="83">
        <v>1.6</v>
      </c>
      <c r="E210" s="83"/>
      <c r="F210" s="37">
        <f t="shared" si="46"/>
        <v>0.87</v>
      </c>
      <c r="G210" s="106"/>
      <c r="H210" s="37">
        <v>0.87</v>
      </c>
      <c r="I210" s="37"/>
      <c r="J210" s="37">
        <v>1.143</v>
      </c>
      <c r="K210" s="37" t="s">
        <v>43</v>
      </c>
      <c r="L210" s="99">
        <f aca="true" t="shared" si="56" ref="L210:L217">F210</f>
        <v>0.87</v>
      </c>
      <c r="M210" s="99">
        <v>0</v>
      </c>
      <c r="N210" s="37">
        <f aca="true" t="shared" si="57" ref="N210:N216">J210</f>
        <v>1.143</v>
      </c>
      <c r="O210" s="99">
        <f aca="true" t="shared" si="58" ref="O210:O218">N210-L210-M210</f>
        <v>0.273</v>
      </c>
      <c r="P210" s="99">
        <f aca="true" t="shared" si="59" ref="P210:P218">O210</f>
        <v>0.273</v>
      </c>
      <c r="Q210" s="37" t="s">
        <v>44</v>
      </c>
      <c r="R210" s="37">
        <v>0.94</v>
      </c>
      <c r="S210" s="15"/>
      <c r="T210" s="87">
        <v>158</v>
      </c>
      <c r="U210" s="101" t="s">
        <v>231</v>
      </c>
      <c r="V210" s="51">
        <v>1.6</v>
      </c>
      <c r="W210" s="154">
        <v>0.18900000000000006</v>
      </c>
      <c r="X210" s="44">
        <f t="shared" si="55"/>
        <v>0.2010638297872341</v>
      </c>
      <c r="Y210" s="76">
        <f t="shared" si="54"/>
        <v>1.0710638297872341</v>
      </c>
      <c r="Z210" s="7"/>
      <c r="AA210" s="7"/>
      <c r="AB210" s="3">
        <v>1.143</v>
      </c>
      <c r="AC210" s="3" t="s">
        <v>43</v>
      </c>
      <c r="AD210" s="8">
        <f aca="true" t="shared" si="60" ref="AD210:AD218">Y210</f>
        <v>1.0710638297872341</v>
      </c>
      <c r="AE210" s="8">
        <v>0</v>
      </c>
      <c r="AF210" s="52">
        <f aca="true" t="shared" si="61" ref="AF210:AF216">AB210</f>
        <v>1.143</v>
      </c>
      <c r="AG210" s="9">
        <f aca="true" t="shared" si="62" ref="AG210:AG218">AF210-AD210-AE210</f>
        <v>0.07193617021276588</v>
      </c>
      <c r="AH210" s="19">
        <f aca="true" t="shared" si="63" ref="AH210:AH218">AG210</f>
        <v>0.07193617021276588</v>
      </c>
      <c r="AI210" s="52" t="s">
        <v>44</v>
      </c>
    </row>
    <row r="211" spans="1:35" s="4" customFormat="1" ht="11.25">
      <c r="A211" s="87">
        <v>159</v>
      </c>
      <c r="B211" s="101" t="s">
        <v>232</v>
      </c>
      <c r="C211" s="83">
        <v>1.6</v>
      </c>
      <c r="D211" s="83">
        <v>1.6</v>
      </c>
      <c r="E211" s="83"/>
      <c r="F211" s="37">
        <f aca="true" t="shared" si="64" ref="F211:F216">H211+I211</f>
        <v>0.78</v>
      </c>
      <c r="G211" s="106"/>
      <c r="H211" s="37">
        <v>0.78</v>
      </c>
      <c r="I211" s="37"/>
      <c r="J211" s="37">
        <v>0.814</v>
      </c>
      <c r="K211" s="37" t="s">
        <v>43</v>
      </c>
      <c r="L211" s="99">
        <f t="shared" si="56"/>
        <v>0.78</v>
      </c>
      <c r="M211" s="99">
        <v>0</v>
      </c>
      <c r="N211" s="37">
        <f t="shared" si="57"/>
        <v>0.814</v>
      </c>
      <c r="O211" s="99">
        <f t="shared" si="58"/>
        <v>0.03399999999999992</v>
      </c>
      <c r="P211" s="99">
        <f t="shared" si="59"/>
        <v>0.03399999999999992</v>
      </c>
      <c r="Q211" s="37" t="s">
        <v>44</v>
      </c>
      <c r="R211" s="37">
        <v>0.93</v>
      </c>
      <c r="S211" s="15"/>
      <c r="T211" s="87">
        <v>159</v>
      </c>
      <c r="U211" s="101" t="s">
        <v>232</v>
      </c>
      <c r="V211" s="51">
        <v>1.6</v>
      </c>
      <c r="W211" s="154">
        <v>1.0910000000000002</v>
      </c>
      <c r="X211" s="44">
        <f t="shared" si="55"/>
        <v>1.1731182795698927</v>
      </c>
      <c r="Y211" s="76">
        <f t="shared" si="54"/>
        <v>1.9531182795698927</v>
      </c>
      <c r="Z211" s="7"/>
      <c r="AA211" s="7"/>
      <c r="AB211" s="3">
        <v>0.814</v>
      </c>
      <c r="AC211" s="3" t="s">
        <v>43</v>
      </c>
      <c r="AD211" s="8">
        <f t="shared" si="60"/>
        <v>1.9531182795698927</v>
      </c>
      <c r="AE211" s="8">
        <v>0</v>
      </c>
      <c r="AF211" s="52">
        <f t="shared" si="61"/>
        <v>0.814</v>
      </c>
      <c r="AG211" s="9">
        <f t="shared" si="62"/>
        <v>-1.1391182795698929</v>
      </c>
      <c r="AH211" s="19">
        <f t="shared" si="63"/>
        <v>-1.1391182795698929</v>
      </c>
      <c r="AI211" s="52" t="s">
        <v>47</v>
      </c>
    </row>
    <row r="212" spans="1:35" s="4" customFormat="1" ht="11.25">
      <c r="A212" s="137">
        <v>160</v>
      </c>
      <c r="B212" s="123" t="s">
        <v>233</v>
      </c>
      <c r="C212" s="130">
        <v>2.5</v>
      </c>
      <c r="D212" s="130">
        <v>2.5</v>
      </c>
      <c r="E212" s="130"/>
      <c r="F212" s="126">
        <f t="shared" si="64"/>
        <v>0.62</v>
      </c>
      <c r="G212" s="125"/>
      <c r="H212" s="126">
        <v>0.62</v>
      </c>
      <c r="I212" s="126"/>
      <c r="J212" s="126">
        <v>0.606</v>
      </c>
      <c r="K212" s="126" t="s">
        <v>43</v>
      </c>
      <c r="L212" s="124">
        <f t="shared" si="56"/>
        <v>0.62</v>
      </c>
      <c r="M212" s="124">
        <v>0</v>
      </c>
      <c r="N212" s="126">
        <f t="shared" si="57"/>
        <v>0.606</v>
      </c>
      <c r="O212" s="124">
        <f t="shared" si="58"/>
        <v>-0.014000000000000012</v>
      </c>
      <c r="P212" s="124">
        <f t="shared" si="59"/>
        <v>-0.014000000000000012</v>
      </c>
      <c r="Q212" s="126" t="s">
        <v>47</v>
      </c>
      <c r="R212" s="126">
        <v>0.87</v>
      </c>
      <c r="S212" s="15"/>
      <c r="T212" s="87">
        <v>160</v>
      </c>
      <c r="U212" s="101" t="s">
        <v>233</v>
      </c>
      <c r="V212" s="51">
        <v>2.5</v>
      </c>
      <c r="W212" s="154">
        <v>0.015</v>
      </c>
      <c r="X212" s="44">
        <f t="shared" si="55"/>
        <v>0.017241379310344827</v>
      </c>
      <c r="Y212" s="76">
        <f t="shared" si="54"/>
        <v>0.6372413793103449</v>
      </c>
      <c r="Z212" s="7"/>
      <c r="AA212" s="7"/>
      <c r="AB212" s="3">
        <v>0.606</v>
      </c>
      <c r="AC212" s="3" t="s">
        <v>43</v>
      </c>
      <c r="AD212" s="8">
        <f t="shared" si="60"/>
        <v>0.6372413793103449</v>
      </c>
      <c r="AE212" s="8">
        <v>0</v>
      </c>
      <c r="AF212" s="52">
        <f t="shared" si="61"/>
        <v>0.606</v>
      </c>
      <c r="AG212" s="9">
        <f t="shared" si="62"/>
        <v>-0.031241379310344874</v>
      </c>
      <c r="AH212" s="19">
        <f t="shared" si="63"/>
        <v>-0.031241379310344874</v>
      </c>
      <c r="AI212" s="52" t="s">
        <v>47</v>
      </c>
    </row>
    <row r="213" spans="1:35" s="4" customFormat="1" ht="11.25">
      <c r="A213" s="137">
        <v>161</v>
      </c>
      <c r="B213" s="123" t="s">
        <v>234</v>
      </c>
      <c r="C213" s="130">
        <v>1.6</v>
      </c>
      <c r="D213" s="130">
        <v>1.6</v>
      </c>
      <c r="E213" s="130"/>
      <c r="F213" s="126">
        <f t="shared" si="64"/>
        <v>0.58</v>
      </c>
      <c r="G213" s="125"/>
      <c r="H213" s="126">
        <v>0.58</v>
      </c>
      <c r="I213" s="126"/>
      <c r="J213" s="126">
        <v>0.572</v>
      </c>
      <c r="K213" s="126" t="s">
        <v>43</v>
      </c>
      <c r="L213" s="124">
        <f t="shared" si="56"/>
        <v>0.58</v>
      </c>
      <c r="M213" s="124">
        <v>0</v>
      </c>
      <c r="N213" s="126">
        <f t="shared" si="57"/>
        <v>0.572</v>
      </c>
      <c r="O213" s="124">
        <f t="shared" si="58"/>
        <v>-0.008000000000000007</v>
      </c>
      <c r="P213" s="124">
        <f t="shared" si="59"/>
        <v>-0.008000000000000007</v>
      </c>
      <c r="Q213" s="126" t="s">
        <v>47</v>
      </c>
      <c r="R213" s="126">
        <v>0.83</v>
      </c>
      <c r="S213" s="15"/>
      <c r="T213" s="87">
        <v>161</v>
      </c>
      <c r="U213" s="101" t="s">
        <v>234</v>
      </c>
      <c r="V213" s="51">
        <v>1.6</v>
      </c>
      <c r="W213" s="154">
        <v>0.42800000000000027</v>
      </c>
      <c r="X213" s="44">
        <f t="shared" si="55"/>
        <v>0.51566265060241</v>
      </c>
      <c r="Y213" s="76">
        <f t="shared" si="54"/>
        <v>1.09566265060241</v>
      </c>
      <c r="Z213" s="7"/>
      <c r="AA213" s="7"/>
      <c r="AB213" s="3">
        <v>0.572</v>
      </c>
      <c r="AC213" s="3" t="s">
        <v>43</v>
      </c>
      <c r="AD213" s="8">
        <f t="shared" si="60"/>
        <v>1.09566265060241</v>
      </c>
      <c r="AE213" s="8">
        <v>0</v>
      </c>
      <c r="AF213" s="52">
        <f t="shared" si="61"/>
        <v>0.572</v>
      </c>
      <c r="AG213" s="9">
        <f t="shared" si="62"/>
        <v>-0.5236626506024101</v>
      </c>
      <c r="AH213" s="19">
        <f t="shared" si="63"/>
        <v>-0.5236626506024101</v>
      </c>
      <c r="AI213" s="52" t="s">
        <v>47</v>
      </c>
    </row>
    <row r="214" spans="1:35" s="4" customFormat="1" ht="11.25">
      <c r="A214" s="87">
        <v>162</v>
      </c>
      <c r="B214" s="101" t="s">
        <v>235</v>
      </c>
      <c r="C214" s="83">
        <v>1.6</v>
      </c>
      <c r="D214" s="83">
        <v>1.6</v>
      </c>
      <c r="E214" s="83"/>
      <c r="F214" s="37">
        <f t="shared" si="64"/>
        <v>0.82</v>
      </c>
      <c r="G214" s="106"/>
      <c r="H214" s="37">
        <v>0.82</v>
      </c>
      <c r="I214" s="37"/>
      <c r="J214" s="37">
        <v>0.901</v>
      </c>
      <c r="K214" s="37" t="s">
        <v>43</v>
      </c>
      <c r="L214" s="99">
        <f t="shared" si="56"/>
        <v>0.82</v>
      </c>
      <c r="M214" s="99">
        <v>0</v>
      </c>
      <c r="N214" s="37">
        <f t="shared" si="57"/>
        <v>0.901</v>
      </c>
      <c r="O214" s="99">
        <f t="shared" si="58"/>
        <v>0.08100000000000007</v>
      </c>
      <c r="P214" s="99">
        <f t="shared" si="59"/>
        <v>0.08100000000000007</v>
      </c>
      <c r="Q214" s="37" t="s">
        <v>44</v>
      </c>
      <c r="R214" s="37">
        <v>0.95</v>
      </c>
      <c r="S214" s="15"/>
      <c r="T214" s="87">
        <v>162</v>
      </c>
      <c r="U214" s="101" t="s">
        <v>235</v>
      </c>
      <c r="V214" s="51">
        <v>1.6</v>
      </c>
      <c r="W214" s="154">
        <v>0.5340000000000003</v>
      </c>
      <c r="X214" s="44">
        <f t="shared" si="55"/>
        <v>0.562105263157895</v>
      </c>
      <c r="Y214" s="76">
        <f t="shared" si="54"/>
        <v>1.382105263157895</v>
      </c>
      <c r="Z214" s="7"/>
      <c r="AA214" s="7"/>
      <c r="AB214" s="3">
        <v>0.901</v>
      </c>
      <c r="AC214" s="3" t="s">
        <v>43</v>
      </c>
      <c r="AD214" s="8">
        <f t="shared" si="60"/>
        <v>1.382105263157895</v>
      </c>
      <c r="AE214" s="8">
        <v>0</v>
      </c>
      <c r="AF214" s="52">
        <f t="shared" si="61"/>
        <v>0.901</v>
      </c>
      <c r="AG214" s="9">
        <f t="shared" si="62"/>
        <v>-0.4811052631578949</v>
      </c>
      <c r="AH214" s="19">
        <f t="shared" si="63"/>
        <v>-0.4811052631578949</v>
      </c>
      <c r="AI214" s="52" t="s">
        <v>47</v>
      </c>
    </row>
    <row r="215" spans="1:35" s="4" customFormat="1" ht="11.25">
      <c r="A215" s="137">
        <v>163</v>
      </c>
      <c r="B215" s="137" t="s">
        <v>236</v>
      </c>
      <c r="C215" s="130">
        <v>1.6</v>
      </c>
      <c r="D215" s="130">
        <v>1.6</v>
      </c>
      <c r="E215" s="130"/>
      <c r="F215" s="126">
        <f t="shared" si="64"/>
        <v>0.75</v>
      </c>
      <c r="G215" s="125"/>
      <c r="H215" s="126">
        <v>0.75</v>
      </c>
      <c r="I215" s="126"/>
      <c r="J215" s="126">
        <v>0</v>
      </c>
      <c r="K215" s="126" t="s">
        <v>43</v>
      </c>
      <c r="L215" s="124">
        <f t="shared" si="56"/>
        <v>0.75</v>
      </c>
      <c r="M215" s="124">
        <v>0</v>
      </c>
      <c r="N215" s="126">
        <f t="shared" si="57"/>
        <v>0</v>
      </c>
      <c r="O215" s="124">
        <f t="shared" si="58"/>
        <v>-0.75</v>
      </c>
      <c r="P215" s="124">
        <f t="shared" si="59"/>
        <v>-0.75</v>
      </c>
      <c r="Q215" s="126" t="s">
        <v>47</v>
      </c>
      <c r="R215" s="126">
        <v>0.91</v>
      </c>
      <c r="S215" s="15"/>
      <c r="T215" s="87">
        <v>163</v>
      </c>
      <c r="U215" s="87" t="s">
        <v>236</v>
      </c>
      <c r="V215" s="51">
        <v>1.6</v>
      </c>
      <c r="W215" s="156">
        <v>0</v>
      </c>
      <c r="X215" s="44">
        <f t="shared" si="55"/>
        <v>0</v>
      </c>
      <c r="Y215" s="76">
        <f t="shared" si="54"/>
        <v>0.75</v>
      </c>
      <c r="Z215" s="7"/>
      <c r="AA215" s="7"/>
      <c r="AB215" s="3">
        <v>0</v>
      </c>
      <c r="AC215" s="3" t="s">
        <v>43</v>
      </c>
      <c r="AD215" s="8">
        <f t="shared" si="60"/>
        <v>0.75</v>
      </c>
      <c r="AE215" s="8">
        <v>0</v>
      </c>
      <c r="AF215" s="52">
        <f t="shared" si="61"/>
        <v>0</v>
      </c>
      <c r="AG215" s="9">
        <f t="shared" si="62"/>
        <v>-0.75</v>
      </c>
      <c r="AH215" s="19">
        <f t="shared" si="63"/>
        <v>-0.75</v>
      </c>
      <c r="AI215" s="52" t="s">
        <v>47</v>
      </c>
    </row>
    <row r="216" spans="1:35" s="4" customFormat="1" ht="11.25">
      <c r="A216" s="137">
        <v>164</v>
      </c>
      <c r="B216" s="137" t="s">
        <v>237</v>
      </c>
      <c r="C216" s="130">
        <v>1.6</v>
      </c>
      <c r="D216" s="130">
        <v>1.6</v>
      </c>
      <c r="E216" s="130"/>
      <c r="F216" s="126">
        <f t="shared" si="64"/>
        <v>0.02</v>
      </c>
      <c r="G216" s="125"/>
      <c r="H216" s="126">
        <v>0.02</v>
      </c>
      <c r="I216" s="126"/>
      <c r="J216" s="126">
        <v>0</v>
      </c>
      <c r="K216" s="126" t="s">
        <v>43</v>
      </c>
      <c r="L216" s="124">
        <f t="shared" si="56"/>
        <v>0.02</v>
      </c>
      <c r="M216" s="124">
        <v>0</v>
      </c>
      <c r="N216" s="126">
        <f t="shared" si="57"/>
        <v>0</v>
      </c>
      <c r="O216" s="124">
        <f t="shared" si="58"/>
        <v>-0.02</v>
      </c>
      <c r="P216" s="124">
        <f t="shared" si="59"/>
        <v>-0.02</v>
      </c>
      <c r="Q216" s="126" t="s">
        <v>47</v>
      </c>
      <c r="R216" s="126">
        <v>0.89</v>
      </c>
      <c r="S216" s="15"/>
      <c r="T216" s="87">
        <v>164</v>
      </c>
      <c r="U216" s="87" t="s">
        <v>237</v>
      </c>
      <c r="V216" s="51">
        <v>1.6</v>
      </c>
      <c r="W216" s="156">
        <v>0.005</v>
      </c>
      <c r="X216" s="44">
        <f t="shared" si="55"/>
        <v>0.0056179775280898875</v>
      </c>
      <c r="Y216" s="76">
        <f t="shared" si="54"/>
        <v>0.025617977528089888</v>
      </c>
      <c r="Z216" s="7"/>
      <c r="AA216" s="7"/>
      <c r="AB216" s="3">
        <v>0</v>
      </c>
      <c r="AC216" s="3" t="s">
        <v>43</v>
      </c>
      <c r="AD216" s="8">
        <f t="shared" si="60"/>
        <v>0.025617977528089888</v>
      </c>
      <c r="AE216" s="8">
        <v>0</v>
      </c>
      <c r="AF216" s="52">
        <f t="shared" si="61"/>
        <v>0</v>
      </c>
      <c r="AG216" s="9">
        <f t="shared" si="62"/>
        <v>-0.025617977528089888</v>
      </c>
      <c r="AH216" s="19">
        <f t="shared" si="63"/>
        <v>-0.025617977528089888</v>
      </c>
      <c r="AI216" s="52" t="s">
        <v>47</v>
      </c>
    </row>
    <row r="217" spans="1:35" s="4" customFormat="1" ht="22.5">
      <c r="A217" s="137">
        <v>165</v>
      </c>
      <c r="B217" s="137" t="s">
        <v>238</v>
      </c>
      <c r="C217" s="130">
        <v>4</v>
      </c>
      <c r="D217" s="130">
        <v>4</v>
      </c>
      <c r="E217" s="130"/>
      <c r="F217" s="126">
        <f>H217+I217</f>
        <v>1.39</v>
      </c>
      <c r="G217" s="125"/>
      <c r="H217" s="126">
        <v>1.39</v>
      </c>
      <c r="I217" s="126"/>
      <c r="J217" s="126">
        <v>1.351</v>
      </c>
      <c r="K217" s="126" t="s">
        <v>43</v>
      </c>
      <c r="L217" s="124">
        <f t="shared" si="56"/>
        <v>1.39</v>
      </c>
      <c r="M217" s="124">
        <v>0</v>
      </c>
      <c r="N217" s="126">
        <f>J217</f>
        <v>1.351</v>
      </c>
      <c r="O217" s="124">
        <f>N217-L217-M217</f>
        <v>-0.038999999999999924</v>
      </c>
      <c r="P217" s="124">
        <f t="shared" si="59"/>
        <v>-0.038999999999999924</v>
      </c>
      <c r="Q217" s="126" t="s">
        <v>47</v>
      </c>
      <c r="R217" s="126">
        <v>0.94</v>
      </c>
      <c r="S217" s="15"/>
      <c r="T217" s="87">
        <v>165</v>
      </c>
      <c r="U217" s="87" t="s">
        <v>238</v>
      </c>
      <c r="V217" s="51">
        <v>4</v>
      </c>
      <c r="W217" s="156">
        <v>1.0270000000000006</v>
      </c>
      <c r="X217" s="44">
        <f t="shared" si="55"/>
        <v>1.0925531914893625</v>
      </c>
      <c r="Y217" s="76">
        <f t="shared" si="54"/>
        <v>2.4825531914893624</v>
      </c>
      <c r="Z217" s="7"/>
      <c r="AA217" s="7"/>
      <c r="AB217" s="37">
        <v>1.351</v>
      </c>
      <c r="AC217" s="3" t="s">
        <v>43</v>
      </c>
      <c r="AD217" s="8">
        <f t="shared" si="60"/>
        <v>2.4825531914893624</v>
      </c>
      <c r="AE217" s="8">
        <v>0</v>
      </c>
      <c r="AF217" s="52">
        <f>AB217</f>
        <v>1.351</v>
      </c>
      <c r="AG217" s="9">
        <f t="shared" si="62"/>
        <v>-1.1315531914893624</v>
      </c>
      <c r="AH217" s="19">
        <f t="shared" si="63"/>
        <v>-1.1315531914893624</v>
      </c>
      <c r="AI217" s="52" t="s">
        <v>47</v>
      </c>
    </row>
    <row r="218" spans="1:35" s="4" customFormat="1" ht="11.25">
      <c r="A218" s="110">
        <v>166</v>
      </c>
      <c r="B218" s="39" t="s">
        <v>239</v>
      </c>
      <c r="C218" s="83">
        <v>16</v>
      </c>
      <c r="D218" s="83">
        <v>16</v>
      </c>
      <c r="E218" s="83"/>
      <c r="F218" s="37">
        <f>H218+I218</f>
        <v>4.34</v>
      </c>
      <c r="G218" s="106"/>
      <c r="H218" s="37">
        <v>4.34</v>
      </c>
      <c r="I218" s="37"/>
      <c r="J218" s="37">
        <v>4.34</v>
      </c>
      <c r="K218" s="37" t="s">
        <v>43</v>
      </c>
      <c r="L218" s="99">
        <f>F218</f>
        <v>4.34</v>
      </c>
      <c r="M218" s="99">
        <v>0</v>
      </c>
      <c r="N218" s="37">
        <f>J218</f>
        <v>4.34</v>
      </c>
      <c r="O218" s="99">
        <f t="shared" si="58"/>
        <v>0</v>
      </c>
      <c r="P218" s="99">
        <f t="shared" si="59"/>
        <v>0</v>
      </c>
      <c r="Q218" s="37" t="s">
        <v>44</v>
      </c>
      <c r="R218" s="37">
        <v>0.98</v>
      </c>
      <c r="S218" s="15"/>
      <c r="T218" s="110">
        <v>166</v>
      </c>
      <c r="U218" s="39" t="s">
        <v>239</v>
      </c>
      <c r="V218" s="51">
        <v>16</v>
      </c>
      <c r="W218" s="156">
        <v>0</v>
      </c>
      <c r="X218" s="44">
        <f t="shared" si="55"/>
        <v>0</v>
      </c>
      <c r="Y218" s="76">
        <f t="shared" si="54"/>
        <v>4.34</v>
      </c>
      <c r="Z218" s="7"/>
      <c r="AA218" s="7"/>
      <c r="AB218" s="37">
        <v>4.34</v>
      </c>
      <c r="AC218" s="3" t="s">
        <v>43</v>
      </c>
      <c r="AD218" s="8">
        <f t="shared" si="60"/>
        <v>4.34</v>
      </c>
      <c r="AE218" s="8">
        <v>0</v>
      </c>
      <c r="AF218" s="52">
        <f>AB218</f>
        <v>4.34</v>
      </c>
      <c r="AG218" s="9">
        <f t="shared" si="62"/>
        <v>0</v>
      </c>
      <c r="AH218" s="149">
        <f t="shared" si="63"/>
        <v>0</v>
      </c>
      <c r="AI218" s="52"/>
    </row>
    <row r="219" spans="1:35" s="4" customFormat="1" ht="17.25" customHeight="1">
      <c r="A219" s="182"/>
      <c r="B219" s="88" t="s">
        <v>240</v>
      </c>
      <c r="C219" s="89">
        <f>D219+E219</f>
        <v>2914.699999999997</v>
      </c>
      <c r="D219" s="113">
        <f>SUM(D7:D218)</f>
        <v>1489.399999999998</v>
      </c>
      <c r="E219" s="37">
        <f>SUM(E7:E218)</f>
        <v>1425.299999999999</v>
      </c>
      <c r="F219" s="107">
        <f>SUM(F7:F218)-F12-F37-F45-F49-F55-F69-F81-F84-F90-F93-F96-F100-F103-F106-F153-F156-F159-F185-F188-F192-F196-F199-F203</f>
        <v>873.9300000000001</v>
      </c>
      <c r="G219" s="107"/>
      <c r="H219" s="107"/>
      <c r="I219" s="107"/>
      <c r="J219" s="37"/>
      <c r="K219" s="37"/>
      <c r="L219" s="37"/>
      <c r="M219" s="37"/>
      <c r="N219" s="37"/>
      <c r="O219" s="37"/>
      <c r="P219" s="37"/>
      <c r="Q219" s="37"/>
      <c r="R219" s="37"/>
      <c r="S219" s="15"/>
      <c r="T219" s="182"/>
      <c r="U219" s="88" t="s">
        <v>240</v>
      </c>
      <c r="V219" s="138">
        <v>2914.7</v>
      </c>
      <c r="W219" s="157"/>
      <c r="X219" s="46"/>
      <c r="Y219" s="38">
        <f>Y216+Y215+Y214+Y213+Y212+Y211+Y210+Y203+Y202+Y199+Y196+Y195+Y192+Y191+Y188+Y185+Y184+Y183+Y182+Y181+Y180+Y179+Y178+Y177+Y176+Y175+Y174+Y173+Y172+Y171+Y170+Y169+Y168+Y167+Y166+Y165+Y164+Y163+Y162+Y159+Y156+Y153+Y152+Y151+Y150+Y149+Y148+Y147+Y145+Y144+Y143+Y142+Y141+Y140+Y139+Y138+Y137+Y136+Y135+Y134+Y133+Y132+Y131+Y130+Y129+Y128+Y127+Y126+Y125+Y124+Y123+Y122+Y121+Y120+Y119+Y118+Y117+Y116+Y115+Y114+Y113+Y112+Y111+Y110+Y109+Y106+Y103+Y100+Y99+Y96+Y93+Y90+Y89+Y88+Y87+Y84+Y81+Y80+Y76+Y75+Y74+Y73+Y72+Y69+Y68+Y67+Y66+Y65+Y64+Y63+Y62+Y61+Y60+Y59+Y58+Y55+Y54+Y53+Y52+Y49+Y48+Y45+Y44+Y43+Y42+Y41+Y40+Y37+Y36+Y35+Y34+Y33+Y32+Y31+Y30+Y29+Y28+Y27+Y26+Y25+Y24+Y23+Y22+Y21+Y20+Y19+Y18+Y17+Y16+Y15+Y12+Y11+Y10+Y9+Y8+Y7</f>
        <v>1028.87807940616</v>
      </c>
      <c r="Z219" s="5"/>
      <c r="AA219" s="5"/>
      <c r="AB219" s="77"/>
      <c r="AC219" s="77"/>
      <c r="AD219" s="11"/>
      <c r="AE219" s="11"/>
      <c r="AF219" s="71"/>
      <c r="AG219" s="11"/>
      <c r="AH219" s="11"/>
      <c r="AI219" s="52"/>
    </row>
    <row r="220" spans="1:35" s="4" customFormat="1" ht="18.75" customHeight="1">
      <c r="A220" s="183"/>
      <c r="B220" s="90" t="s">
        <v>241</v>
      </c>
      <c r="C220" s="37"/>
      <c r="D220" s="37"/>
      <c r="E220" s="37"/>
      <c r="F220" s="37"/>
      <c r="G220" s="37"/>
      <c r="H220" s="37"/>
      <c r="I220" s="37"/>
      <c r="J220" s="37"/>
      <c r="K220" s="37"/>
      <c r="L220" s="37"/>
      <c r="M220" s="37"/>
      <c r="N220" s="37"/>
      <c r="O220" s="37"/>
      <c r="P220" s="37">
        <f>-(P8+P23+P34+P49+P78+P89+P93+P103+P134+P138+P145+P203+P209+P212+P213+P215+P216+P217)</f>
        <v>16.408999999999995</v>
      </c>
      <c r="Q220" s="37"/>
      <c r="R220" s="37"/>
      <c r="S220" s="15"/>
      <c r="T220" s="183"/>
      <c r="U220" s="90" t="s">
        <v>241</v>
      </c>
      <c r="V220" s="52"/>
      <c r="W220" s="157"/>
      <c r="X220" s="46"/>
      <c r="Y220" s="77"/>
      <c r="Z220" s="11"/>
      <c r="AA220" s="11"/>
      <c r="AB220" s="77"/>
      <c r="AC220" s="77"/>
      <c r="AD220" s="11"/>
      <c r="AE220" s="11"/>
      <c r="AF220" s="71"/>
      <c r="AG220" s="11"/>
      <c r="AH220" s="60">
        <f>-(AH9+AH12+AH15+AH16+AH18+AH23+AH29+AH34+AH35+AH43+AH49+AH54+AH58+AH62+AH66+AH72+AH89+AH93+AH96+AH100+AH103+AH106+AH115+AH118+AH127+AH133+AH134+AH136+AH138+AH145+AH174+AH210+AH213+AH214)</f>
        <v>18.879304350561</v>
      </c>
      <c r="AI220" s="52"/>
    </row>
    <row r="221" spans="1:35" s="4" customFormat="1" ht="11.25">
      <c r="A221" s="184"/>
      <c r="B221" s="90" t="s">
        <v>242</v>
      </c>
      <c r="C221" s="37"/>
      <c r="D221" s="37"/>
      <c r="E221" s="37"/>
      <c r="F221" s="37"/>
      <c r="G221" s="37"/>
      <c r="H221" s="37"/>
      <c r="I221" s="37"/>
      <c r="J221" s="37"/>
      <c r="K221" s="37"/>
      <c r="L221" s="37"/>
      <c r="M221" s="37"/>
      <c r="N221" s="37"/>
      <c r="O221" s="37"/>
      <c r="P221" s="38">
        <f>P7+P9+P10+P11+P12+P15+P16+P17+P18+P19+P20+P21+P22+P24+P25+P26+P27+P28+P29+P30+P31+P32+P33+P35+P36+P37+P40+P41+P42+P43+P44+P45+P48+P52+P53+P54+P55+P58+P59+P60+P61+P62+P63+P64+P65+P66+P67+P68+P69+P72+P73+P74+P75+P76+P77+P79+P80+P81+P84+P87+P88+P90+P96+P99+P100+P106+P109+P110+P111+P112+P113+P114+P115+P116+P117+P118+P119+P120+P121+P122+P123+P124+P125+P126+P127+P128+P129+P130+P131+P132+P133+P135+P136+P137+P139+P140+P141+P142+P143+P144+P146+P147+P148+P149+P150+P151+P152+P153+P156+P159+P162+P163+P164+P165+P166+P167+P168+P169+P170+P171+P172+P173+P174+P175+P176+P177+P178+P179+P180+P181+P182+P183+P184+P185+P188+P191+P192+P195+P196+P199+P202+P206+P207+P208+P210+P211+P214+P218</f>
        <v>671.7989999999995</v>
      </c>
      <c r="Q221" s="37"/>
      <c r="R221" s="37"/>
      <c r="S221" s="15"/>
      <c r="T221" s="184"/>
      <c r="U221" s="90" t="s">
        <v>242</v>
      </c>
      <c r="V221" s="52"/>
      <c r="W221" s="157"/>
      <c r="X221" s="46"/>
      <c r="Y221" s="77"/>
      <c r="Z221" s="11"/>
      <c r="AA221" s="11"/>
      <c r="AB221" s="77"/>
      <c r="AC221" s="77"/>
      <c r="AD221" s="11"/>
      <c r="AE221" s="11"/>
      <c r="AF221" s="71"/>
      <c r="AG221" s="11"/>
      <c r="AH221" s="59">
        <f>AH7+AH8+AH10+AH11+AH17+AH19+AH20+AH21+AH22+AH24+AH25+AH26+AH27+AH28+AH30+AH31+AH32+AH33+AH36+AH37+AH40+AH41+AH42+AH44+AH45+AH48+AH52+AH53+AH55+AH59+AH60+AH61+AH63+AH64+AH65+AH67+AH68+AH69+AH73+AH74+AH75+AH76+AH80+AH81+AH84+AH87+AH88+AH90+AH99+AH109+AH110+AH111+AH112+AH113+AH114+AH116+AH117+AH119+AH120+AH121+AH122+AH123+AH124+AH125+AH126+AH128+AH129+AH130+AH131+AH132+AH135+AH137+AH139+AH140+AH141+AH142+AH143+AH144+AH147+AH148+AH149+AH150+AH151+AH152+AH153+AH156+AH159+AH162+AH163+AH164+AH165+AH166+AH167+AH168+AH169+AH170+AH171+AH172+AH173+AH175+AH176+AH177+AH178+AH179+AH180+AH181+AH182+AH183+AH184+AH185+AH188+AH191+AH192+AH195+AH196+AH199+AH202+AH203+AH211+AH212+AH215+AH216</f>
        <v>379.9549720703445</v>
      </c>
      <c r="AI221" s="52"/>
    </row>
    <row r="222" spans="1:34" ht="15">
      <c r="A222" s="91"/>
      <c r="B222" s="91"/>
      <c r="C222" s="211"/>
      <c r="D222" s="211"/>
      <c r="E222" s="211"/>
      <c r="F222" s="211"/>
      <c r="G222" s="211"/>
      <c r="H222" s="211"/>
      <c r="I222" s="211"/>
      <c r="J222" s="211"/>
      <c r="K222" s="211"/>
      <c r="L222" s="116"/>
      <c r="M222" s="116"/>
      <c r="N222" s="116"/>
      <c r="O222" s="212"/>
      <c r="P222" s="213"/>
      <c r="Q222" s="116"/>
      <c r="R222" s="116"/>
      <c r="S222" s="2"/>
      <c r="AH222" s="20"/>
    </row>
    <row r="223" ht="15">
      <c r="S223" s="2"/>
    </row>
    <row r="224" spans="2:35" ht="15.75">
      <c r="B224" s="93"/>
      <c r="Q224" s="119"/>
      <c r="R224" s="119"/>
      <c r="S224" s="2"/>
      <c r="AG224" s="16"/>
      <c r="AH224" s="16"/>
      <c r="AI224" s="58"/>
    </row>
    <row r="225" spans="2:35" ht="15.75">
      <c r="B225" s="93"/>
      <c r="P225" s="120"/>
      <c r="S225" s="1"/>
      <c r="AG225" s="16"/>
      <c r="AH225" s="16"/>
      <c r="AI225" s="58"/>
    </row>
    <row r="226" spans="2:16" ht="15">
      <c r="B226" s="93"/>
      <c r="P226" s="121"/>
    </row>
    <row r="227" ht="15">
      <c r="B227" s="93"/>
    </row>
    <row r="237" spans="21:32" ht="18.75">
      <c r="U237" s="95" t="s">
        <v>26</v>
      </c>
      <c r="V237" s="54"/>
      <c r="W237" s="159"/>
      <c r="X237" s="48"/>
      <c r="Y237" s="79"/>
      <c r="Z237" s="17"/>
      <c r="AA237" s="17"/>
      <c r="AB237" s="79"/>
      <c r="AC237" s="79"/>
      <c r="AD237" s="17"/>
      <c r="AE237" s="17"/>
      <c r="AF237" s="54"/>
    </row>
    <row r="238" spans="21:34" ht="18.75">
      <c r="U238" s="95" t="s">
        <v>27</v>
      </c>
      <c r="V238" s="54"/>
      <c r="W238" s="159"/>
      <c r="X238" s="48"/>
      <c r="Y238" s="79"/>
      <c r="Z238" s="17"/>
      <c r="AA238" s="17"/>
      <c r="AB238" s="79"/>
      <c r="AC238" s="79"/>
      <c r="AD238" s="17"/>
      <c r="AG238" s="17"/>
      <c r="AH238" s="17"/>
    </row>
  </sheetData>
  <sheetProtection/>
  <autoFilter ref="A6:AI221"/>
  <mergeCells count="196">
    <mergeCell ref="R3:R5"/>
    <mergeCell ref="R12:R14"/>
    <mergeCell ref="R37:R39"/>
    <mergeCell ref="R45:R47"/>
    <mergeCell ref="R49:R51"/>
    <mergeCell ref="R55:R57"/>
    <mergeCell ref="R199:R201"/>
    <mergeCell ref="R203:R205"/>
    <mergeCell ref="R100:R102"/>
    <mergeCell ref="R103:R105"/>
    <mergeCell ref="R106:R108"/>
    <mergeCell ref="R153:R155"/>
    <mergeCell ref="R156:R158"/>
    <mergeCell ref="R159:R161"/>
    <mergeCell ref="R185:R187"/>
    <mergeCell ref="R188:R190"/>
    <mergeCell ref="R192:R194"/>
    <mergeCell ref="R196:R198"/>
    <mergeCell ref="R69:R71"/>
    <mergeCell ref="R81:R83"/>
    <mergeCell ref="R84:R86"/>
    <mergeCell ref="R90:R92"/>
    <mergeCell ref="R93:R95"/>
    <mergeCell ref="R96:R98"/>
    <mergeCell ref="T203:T205"/>
    <mergeCell ref="AH203:AH205"/>
    <mergeCell ref="AI203:AI205"/>
    <mergeCell ref="T219:T221"/>
    <mergeCell ref="T159:T161"/>
    <mergeCell ref="AH159:AH161"/>
    <mergeCell ref="AI159:AI161"/>
    <mergeCell ref="T185:T187"/>
    <mergeCell ref="AH185:AH187"/>
    <mergeCell ref="AI185:AI187"/>
    <mergeCell ref="T196:T198"/>
    <mergeCell ref="AH196:AH198"/>
    <mergeCell ref="AI196:AI198"/>
    <mergeCell ref="T199:T201"/>
    <mergeCell ref="AH199:AH201"/>
    <mergeCell ref="AI199:AI201"/>
    <mergeCell ref="T188:T190"/>
    <mergeCell ref="AH188:AH190"/>
    <mergeCell ref="AI188:AI190"/>
    <mergeCell ref="AI96:AI98"/>
    <mergeCell ref="T192:T194"/>
    <mergeCell ref="AH192:AH194"/>
    <mergeCell ref="AI192:AI194"/>
    <mergeCell ref="T103:T105"/>
    <mergeCell ref="AH103:AH105"/>
    <mergeCell ref="AI103:AI105"/>
    <mergeCell ref="T106:T108"/>
    <mergeCell ref="AH106:AH108"/>
    <mergeCell ref="AI106:AI108"/>
    <mergeCell ref="AH153:AH155"/>
    <mergeCell ref="AI153:AI155"/>
    <mergeCell ref="T156:T158"/>
    <mergeCell ref="AH156:AH158"/>
    <mergeCell ref="AI156:AI158"/>
    <mergeCell ref="T100:T102"/>
    <mergeCell ref="AH100:AH102"/>
    <mergeCell ref="AI100:AI102"/>
    <mergeCell ref="T153:T155"/>
    <mergeCell ref="AI81:AI83"/>
    <mergeCell ref="T84:T86"/>
    <mergeCell ref="T90:T92"/>
    <mergeCell ref="AH90:AH92"/>
    <mergeCell ref="AI90:AI92"/>
    <mergeCell ref="T93:T95"/>
    <mergeCell ref="AH93:AH95"/>
    <mergeCell ref="AI93:AI95"/>
    <mergeCell ref="AI84:AI86"/>
    <mergeCell ref="AH84:AH86"/>
    <mergeCell ref="T37:T39"/>
    <mergeCell ref="AH37:AH39"/>
    <mergeCell ref="T12:T14"/>
    <mergeCell ref="AG4:AH5"/>
    <mergeCell ref="T81:T83"/>
    <mergeCell ref="AH81:AH83"/>
    <mergeCell ref="AH96:AH98"/>
    <mergeCell ref="X4:X5"/>
    <mergeCell ref="Y4:Y5"/>
    <mergeCell ref="AH45:AH47"/>
    <mergeCell ref="T69:T71"/>
    <mergeCell ref="AH69:AH71"/>
    <mergeCell ref="T55:T57"/>
    <mergeCell ref="AH55:AH57"/>
    <mergeCell ref="AI45:AI47"/>
    <mergeCell ref="T49:T51"/>
    <mergeCell ref="AH49:AH51"/>
    <mergeCell ref="AI49:AI51"/>
    <mergeCell ref="T45:T47"/>
    <mergeCell ref="P106:P108"/>
    <mergeCell ref="Q106:Q108"/>
    <mergeCell ref="P203:P205"/>
    <mergeCell ref="A199:A201"/>
    <mergeCell ref="P199:P201"/>
    <mergeCell ref="Q185:Q187"/>
    <mergeCell ref="A192:A194"/>
    <mergeCell ref="P192:P194"/>
    <mergeCell ref="Q192:Q194"/>
    <mergeCell ref="A159:A161"/>
    <mergeCell ref="A196:A198"/>
    <mergeCell ref="P196:P198"/>
    <mergeCell ref="P159:P161"/>
    <mergeCell ref="Q159:Q161"/>
    <mergeCell ref="A185:A187"/>
    <mergeCell ref="P185:P187"/>
    <mergeCell ref="T96:T98"/>
    <mergeCell ref="AI55:AI57"/>
    <mergeCell ref="AI69:AI71"/>
    <mergeCell ref="A219:A221"/>
    <mergeCell ref="A188:A190"/>
    <mergeCell ref="P188:P190"/>
    <mergeCell ref="Q196:Q198"/>
    <mergeCell ref="Q199:Q201"/>
    <mergeCell ref="Q103:Q105"/>
    <mergeCell ref="A106:A108"/>
    <mergeCell ref="A203:A205"/>
    <mergeCell ref="C222:K222"/>
    <mergeCell ref="O222:P222"/>
    <mergeCell ref="Q188:Q190"/>
    <mergeCell ref="Q153:Q155"/>
    <mergeCell ref="A156:A158"/>
    <mergeCell ref="P156:P158"/>
    <mergeCell ref="Q156:Q158"/>
    <mergeCell ref="A153:A155"/>
    <mergeCell ref="P153:P155"/>
    <mergeCell ref="A103:A105"/>
    <mergeCell ref="P103:P105"/>
    <mergeCell ref="Q203:Q205"/>
    <mergeCell ref="Q100:Q102"/>
    <mergeCell ref="A84:A86"/>
    <mergeCell ref="P84:P86"/>
    <mergeCell ref="A90:A92"/>
    <mergeCell ref="P90:P92"/>
    <mergeCell ref="Q90:Q92"/>
    <mergeCell ref="A81:A83"/>
    <mergeCell ref="P81:P83"/>
    <mergeCell ref="A100:A102"/>
    <mergeCell ref="P100:P102"/>
    <mergeCell ref="A93:A95"/>
    <mergeCell ref="P93:P95"/>
    <mergeCell ref="Q81:Q83"/>
    <mergeCell ref="A96:A98"/>
    <mergeCell ref="P96:P98"/>
    <mergeCell ref="Q96:Q98"/>
    <mergeCell ref="Q93:Q95"/>
    <mergeCell ref="Q84:Q86"/>
    <mergeCell ref="P49:P51"/>
    <mergeCell ref="Q49:Q51"/>
    <mergeCell ref="A45:A47"/>
    <mergeCell ref="A69:A71"/>
    <mergeCell ref="P69:P71"/>
    <mergeCell ref="Q69:Q71"/>
    <mergeCell ref="Q45:Q47"/>
    <mergeCell ref="A49:A51"/>
    <mergeCell ref="A55:A57"/>
    <mergeCell ref="P55:P57"/>
    <mergeCell ref="Q55:Q57"/>
    <mergeCell ref="P45:P47"/>
    <mergeCell ref="AH2:AI2"/>
    <mergeCell ref="A1:Q1"/>
    <mergeCell ref="A37:A39"/>
    <mergeCell ref="P37:P39"/>
    <mergeCell ref="Q37:Q39"/>
    <mergeCell ref="Q3:Q5"/>
    <mergeCell ref="C4:C5"/>
    <mergeCell ref="F4:F5"/>
    <mergeCell ref="A12:A14"/>
    <mergeCell ref="P12:P14"/>
    <mergeCell ref="Q12:Q14"/>
    <mergeCell ref="AI12:AI14"/>
    <mergeCell ref="U3:U5"/>
    <mergeCell ref="V3:AH3"/>
    <mergeCell ref="AD4:AD5"/>
    <mergeCell ref="AE4:AE5"/>
    <mergeCell ref="AF4:AF5"/>
    <mergeCell ref="V4:V5"/>
    <mergeCell ref="AB4:AC4"/>
    <mergeCell ref="W4:W5"/>
    <mergeCell ref="T3:T5"/>
    <mergeCell ref="AI37:AI39"/>
    <mergeCell ref="AI3:AI5"/>
    <mergeCell ref="AH12:AH14"/>
    <mergeCell ref="D4:D5"/>
    <mergeCell ref="E4:E5"/>
    <mergeCell ref="O2:P2"/>
    <mergeCell ref="A3:A5"/>
    <mergeCell ref="B3:B5"/>
    <mergeCell ref="C3:P3"/>
    <mergeCell ref="M4:M5"/>
    <mergeCell ref="N4:N5"/>
    <mergeCell ref="J4:K4"/>
    <mergeCell ref="L4:L5"/>
    <mergeCell ref="O4:P5"/>
    <mergeCell ref="H4:I5"/>
  </mergeCells>
  <printOptions/>
  <pageMargins left="0.3937007874015748" right="0.1968503937007874" top="0.4724409448818898" bottom="0.3937007874015748" header="0.31496062992125984" footer="0.31496062992125984"/>
  <pageSetup horizontalDpi="300" verticalDpi="300" orientation="portrait" paperSize="9" scale="72" r:id="rId3"/>
  <rowBreaks count="2" manualBreakCount="2">
    <brk id="83" max="255" man="1"/>
    <brk id="167" max="29" man="1"/>
  </rowBreaks>
  <colBreaks count="1" manualBreakCount="1">
    <brk id="18" max="65535" man="1"/>
  </colBreaks>
  <legacyDrawing r:id="rId2"/>
</worksheet>
</file>

<file path=xl/worksheets/sheet2.xml><?xml version="1.0" encoding="utf-8"?>
<worksheet xmlns="http://schemas.openxmlformats.org/spreadsheetml/2006/main" xmlns:r="http://schemas.openxmlformats.org/officeDocument/2006/relationships">
  <dimension ref="A1:J26"/>
  <sheetViews>
    <sheetView zoomScalePageLayoutView="0" workbookViewId="0" topLeftCell="A4">
      <selection activeCell="A1" sqref="A1:J5"/>
    </sheetView>
  </sheetViews>
  <sheetFormatPr defaultColWidth="9.140625" defaultRowHeight="15"/>
  <cols>
    <col min="1" max="1" width="6.7109375" style="0" customWidth="1"/>
    <col min="2" max="2" width="46.00390625" style="0" customWidth="1"/>
    <col min="3" max="3" width="16.8515625" style="0" customWidth="1"/>
    <col min="4" max="4" width="16.7109375" style="0" hidden="1" customWidth="1"/>
    <col min="5" max="9" width="9.140625" style="0" hidden="1" customWidth="1"/>
    <col min="10" max="10" width="20.00390625" style="0" customWidth="1"/>
  </cols>
  <sheetData>
    <row r="1" spans="1:10" ht="47.25" customHeight="1">
      <c r="A1" s="249" t="s">
        <v>254</v>
      </c>
      <c r="B1" s="249"/>
      <c r="C1" s="249"/>
      <c r="D1" s="249"/>
      <c r="E1" s="249"/>
      <c r="F1" s="249"/>
      <c r="G1" s="249"/>
      <c r="H1" s="249"/>
      <c r="I1" s="249"/>
      <c r="J1" s="249"/>
    </row>
    <row r="2" spans="1:10" s="22" customFormat="1" ht="15" customHeight="1">
      <c r="A2" s="250" t="s">
        <v>49</v>
      </c>
      <c r="B2" s="253" t="s">
        <v>50</v>
      </c>
      <c r="C2" s="254"/>
      <c r="D2" s="21"/>
      <c r="E2" s="21"/>
      <c r="F2" s="21"/>
      <c r="G2" s="21"/>
      <c r="H2" s="21"/>
      <c r="I2" s="21"/>
      <c r="J2" s="259" t="s">
        <v>255</v>
      </c>
    </row>
    <row r="3" spans="1:10" s="22" customFormat="1" ht="15" customHeight="1">
      <c r="A3" s="251"/>
      <c r="B3" s="255"/>
      <c r="C3" s="256"/>
      <c r="D3" s="23"/>
      <c r="E3" s="23"/>
      <c r="F3" s="23"/>
      <c r="G3" s="23"/>
      <c r="H3" s="23"/>
      <c r="I3" s="23"/>
      <c r="J3" s="260"/>
    </row>
    <row r="4" spans="1:10" s="22" customFormat="1" ht="24" customHeight="1">
      <c r="A4" s="252"/>
      <c r="B4" s="257"/>
      <c r="C4" s="258"/>
      <c r="D4" s="24"/>
      <c r="E4" s="24"/>
      <c r="F4" s="24"/>
      <c r="G4" s="24"/>
      <c r="H4" s="24"/>
      <c r="I4" s="24"/>
      <c r="J4" s="261"/>
    </row>
    <row r="5" spans="1:10" s="25" customFormat="1" ht="15" customHeight="1">
      <c r="A5" s="246" t="s">
        <v>256</v>
      </c>
      <c r="B5" s="247"/>
      <c r="C5" s="247"/>
      <c r="D5" s="247"/>
      <c r="E5" s="247"/>
      <c r="F5" s="247"/>
      <c r="G5" s="247"/>
      <c r="H5" s="247"/>
      <c r="I5" s="247"/>
      <c r="J5" s="248"/>
    </row>
    <row r="6" spans="1:10" s="25" customFormat="1" ht="15" customHeight="1">
      <c r="A6" s="26">
        <v>1</v>
      </c>
      <c r="B6" s="143" t="s">
        <v>243</v>
      </c>
      <c r="C6" s="143">
        <v>6.3</v>
      </c>
      <c r="D6" s="96"/>
      <c r="E6" s="96"/>
      <c r="F6" s="96"/>
      <c r="G6" s="96"/>
      <c r="H6" s="96"/>
      <c r="I6" s="96"/>
      <c r="J6" s="98">
        <v>-1.24</v>
      </c>
    </row>
    <row r="7" spans="1:10" s="165" customFormat="1" ht="15" customHeight="1">
      <c r="A7" s="163">
        <v>2</v>
      </c>
      <c r="B7" s="167" t="s">
        <v>244</v>
      </c>
      <c r="C7" s="168" t="s">
        <v>25</v>
      </c>
      <c r="D7" s="163"/>
      <c r="E7" s="163"/>
      <c r="F7" s="163"/>
      <c r="G7" s="163"/>
      <c r="H7" s="163"/>
      <c r="I7" s="163"/>
      <c r="J7" s="164">
        <v>-0.009999999999999787</v>
      </c>
    </row>
    <row r="8" spans="1:10" s="25" customFormat="1" ht="15" customHeight="1">
      <c r="A8" s="27">
        <v>3</v>
      </c>
      <c r="B8" s="144" t="s">
        <v>245</v>
      </c>
      <c r="C8" s="143" t="s">
        <v>4</v>
      </c>
      <c r="D8" s="96"/>
      <c r="E8" s="96"/>
      <c r="F8" s="96"/>
      <c r="G8" s="96"/>
      <c r="H8" s="96"/>
      <c r="I8" s="96"/>
      <c r="J8" s="98">
        <v>-0.5399999999999991</v>
      </c>
    </row>
    <row r="9" spans="1:10" s="25" customFormat="1" ht="15" customHeight="1">
      <c r="A9" s="26">
        <v>4</v>
      </c>
      <c r="B9" s="145" t="s">
        <v>246</v>
      </c>
      <c r="C9" s="143" t="s">
        <v>24</v>
      </c>
      <c r="D9" s="96"/>
      <c r="E9" s="96"/>
      <c r="F9" s="96"/>
      <c r="G9" s="96"/>
      <c r="H9" s="96"/>
      <c r="I9" s="96"/>
      <c r="J9" s="98">
        <v>-4.52</v>
      </c>
    </row>
    <row r="10" spans="1:10" s="25" customFormat="1" ht="15" customHeight="1">
      <c r="A10" s="27">
        <v>5</v>
      </c>
      <c r="B10" s="144" t="s">
        <v>131</v>
      </c>
      <c r="C10" s="143" t="s">
        <v>40</v>
      </c>
      <c r="D10" s="96"/>
      <c r="E10" s="96"/>
      <c r="F10" s="96"/>
      <c r="G10" s="96"/>
      <c r="H10" s="96"/>
      <c r="I10" s="96"/>
      <c r="J10" s="98">
        <v>-0.16</v>
      </c>
    </row>
    <row r="11" spans="1:10" s="25" customFormat="1" ht="15" customHeight="1">
      <c r="A11" s="27">
        <v>6</v>
      </c>
      <c r="B11" s="144" t="s">
        <v>247</v>
      </c>
      <c r="C11" s="143" t="s">
        <v>15</v>
      </c>
      <c r="D11" s="96"/>
      <c r="E11" s="96"/>
      <c r="F11" s="96"/>
      <c r="G11" s="96"/>
      <c r="H11" s="96"/>
      <c r="I11" s="96"/>
      <c r="J11" s="98">
        <v>-3.8499999999999988</v>
      </c>
    </row>
    <row r="12" spans="1:10" s="25" customFormat="1" ht="15" customHeight="1">
      <c r="A12" s="26">
        <v>7</v>
      </c>
      <c r="B12" s="144" t="s">
        <v>248</v>
      </c>
      <c r="C12" s="143" t="s">
        <v>8</v>
      </c>
      <c r="D12" s="96"/>
      <c r="E12" s="96"/>
      <c r="F12" s="96"/>
      <c r="G12" s="96"/>
      <c r="H12" s="96"/>
      <c r="I12" s="96"/>
      <c r="J12" s="98">
        <v>-0.9800000000000013</v>
      </c>
    </row>
    <row r="13" spans="1:10" s="25" customFormat="1" ht="15" customHeight="1">
      <c r="A13" s="26">
        <v>8</v>
      </c>
      <c r="B13" s="144" t="s">
        <v>145</v>
      </c>
      <c r="C13" s="143" t="s">
        <v>8</v>
      </c>
      <c r="D13" s="96"/>
      <c r="E13" s="96"/>
      <c r="F13" s="96"/>
      <c r="G13" s="96"/>
      <c r="H13" s="96"/>
      <c r="I13" s="96"/>
      <c r="J13" s="98">
        <v>-1.04</v>
      </c>
    </row>
    <row r="14" spans="1:10" s="25" customFormat="1" ht="15">
      <c r="A14" s="26">
        <v>9</v>
      </c>
      <c r="B14" s="144" t="s">
        <v>249</v>
      </c>
      <c r="C14" s="143" t="s">
        <v>12</v>
      </c>
      <c r="D14" s="96"/>
      <c r="E14" s="96"/>
      <c r="F14" s="96"/>
      <c r="G14" s="96"/>
      <c r="H14" s="96"/>
      <c r="I14" s="96"/>
      <c r="J14" s="98">
        <v>-0.30000000000000004</v>
      </c>
    </row>
    <row r="15" spans="1:10" s="25" customFormat="1" ht="15">
      <c r="A15" s="26">
        <v>10</v>
      </c>
      <c r="B15" s="144" t="s">
        <v>177</v>
      </c>
      <c r="C15" s="143">
        <v>2.5</v>
      </c>
      <c r="D15" s="96">
        <v>3.48</v>
      </c>
      <c r="E15" s="96"/>
      <c r="F15" s="96"/>
      <c r="G15" s="96">
        <v>3.48</v>
      </c>
      <c r="H15" s="96">
        <v>0</v>
      </c>
      <c r="I15" s="96">
        <v>2.63</v>
      </c>
      <c r="J15" s="98">
        <v>-0.24199999999999988</v>
      </c>
    </row>
    <row r="16" spans="1:10" s="25" customFormat="1" ht="15">
      <c r="A16" s="34">
        <v>11</v>
      </c>
      <c r="B16" s="146" t="s">
        <v>250</v>
      </c>
      <c r="C16" s="143" t="s">
        <v>4</v>
      </c>
      <c r="D16" s="96">
        <v>11.67</v>
      </c>
      <c r="E16" s="96"/>
      <c r="F16" s="96"/>
      <c r="G16" s="96">
        <v>11.67</v>
      </c>
      <c r="H16" s="96">
        <v>0</v>
      </c>
      <c r="I16" s="96">
        <v>10.5</v>
      </c>
      <c r="J16" s="98">
        <v>-0.16999999999999993</v>
      </c>
    </row>
    <row r="17" spans="1:10" s="25" customFormat="1" ht="15">
      <c r="A17" s="34">
        <v>12</v>
      </c>
      <c r="B17" s="147" t="s">
        <v>226</v>
      </c>
      <c r="C17" s="145">
        <v>10</v>
      </c>
      <c r="D17" s="96">
        <v>25.25</v>
      </c>
      <c r="E17" s="96"/>
      <c r="F17" s="96"/>
      <c r="G17" s="96">
        <v>25.25</v>
      </c>
      <c r="H17" s="96">
        <v>0</v>
      </c>
      <c r="I17" s="96">
        <v>21</v>
      </c>
      <c r="J17" s="98">
        <v>-2.276</v>
      </c>
    </row>
    <row r="18" spans="1:10" s="25" customFormat="1" ht="15">
      <c r="A18" s="34">
        <v>13</v>
      </c>
      <c r="B18" s="147" t="s">
        <v>251</v>
      </c>
      <c r="C18" s="145">
        <v>1.6</v>
      </c>
      <c r="D18" s="96">
        <v>45.91</v>
      </c>
      <c r="E18" s="96"/>
      <c r="F18" s="96"/>
      <c r="G18" s="96">
        <v>45.91</v>
      </c>
      <c r="H18" s="96">
        <v>0</v>
      </c>
      <c r="I18" s="96">
        <v>42</v>
      </c>
      <c r="J18" s="98">
        <v>-0.25</v>
      </c>
    </row>
    <row r="19" spans="1:10" s="165" customFormat="1" ht="15">
      <c r="A19" s="160">
        <v>14</v>
      </c>
      <c r="B19" s="161" t="s">
        <v>233</v>
      </c>
      <c r="C19" s="162">
        <v>2.5</v>
      </c>
      <c r="D19" s="163">
        <v>6.83</v>
      </c>
      <c r="E19" s="163"/>
      <c r="F19" s="163"/>
      <c r="G19" s="163">
        <v>6.83</v>
      </c>
      <c r="H19" s="163">
        <v>0</v>
      </c>
      <c r="I19" s="163">
        <v>6.62</v>
      </c>
      <c r="J19" s="164">
        <v>-0.014000000000000012</v>
      </c>
    </row>
    <row r="20" spans="1:10" s="165" customFormat="1" ht="15">
      <c r="A20" s="160">
        <v>15</v>
      </c>
      <c r="B20" s="161" t="s">
        <v>234</v>
      </c>
      <c r="C20" s="162">
        <v>1.6</v>
      </c>
      <c r="D20" s="163"/>
      <c r="E20" s="163"/>
      <c r="F20" s="163"/>
      <c r="G20" s="163"/>
      <c r="H20" s="163"/>
      <c r="I20" s="163"/>
      <c r="J20" s="164">
        <v>-0.008000000000000007</v>
      </c>
    </row>
    <row r="21" spans="1:10" s="25" customFormat="1" ht="15">
      <c r="A21" s="34">
        <v>16</v>
      </c>
      <c r="B21" s="148" t="s">
        <v>236</v>
      </c>
      <c r="C21" s="145">
        <v>1.6</v>
      </c>
      <c r="D21" s="96"/>
      <c r="E21" s="96"/>
      <c r="F21" s="96"/>
      <c r="G21" s="96"/>
      <c r="H21" s="96"/>
      <c r="I21" s="96"/>
      <c r="J21" s="96">
        <v>-0.75</v>
      </c>
    </row>
    <row r="22" spans="1:10" s="165" customFormat="1" ht="15">
      <c r="A22" s="160">
        <v>17</v>
      </c>
      <c r="B22" s="166" t="s">
        <v>237</v>
      </c>
      <c r="C22" s="162">
        <v>1.6</v>
      </c>
      <c r="D22" s="163"/>
      <c r="E22" s="163"/>
      <c r="F22" s="163"/>
      <c r="G22" s="163"/>
      <c r="H22" s="163"/>
      <c r="I22" s="163"/>
      <c r="J22" s="163">
        <v>-0.02</v>
      </c>
    </row>
    <row r="23" spans="1:10" s="165" customFormat="1" ht="15">
      <c r="A23" s="160">
        <v>18</v>
      </c>
      <c r="B23" s="166" t="s">
        <v>252</v>
      </c>
      <c r="C23" s="162">
        <v>4</v>
      </c>
      <c r="D23" s="163"/>
      <c r="E23" s="163"/>
      <c r="F23" s="163"/>
      <c r="G23" s="163"/>
      <c r="H23" s="163"/>
      <c r="I23" s="163"/>
      <c r="J23" s="163">
        <v>-0.038999999999999924</v>
      </c>
    </row>
    <row r="24" spans="1:10" s="30" customFormat="1" ht="15" customHeight="1">
      <c r="A24" s="243" t="s">
        <v>29</v>
      </c>
      <c r="B24" s="244"/>
      <c r="C24" s="244"/>
      <c r="D24" s="245"/>
      <c r="E24" s="28"/>
      <c r="F24" s="29"/>
      <c r="G24" s="29"/>
      <c r="H24" s="29"/>
      <c r="I24" s="28"/>
      <c r="J24" s="29">
        <f>-SUM(J6:J23)</f>
        <v>16.408999999999995</v>
      </c>
    </row>
    <row r="26" spans="1:2" ht="15">
      <c r="A26" s="169"/>
      <c r="B26" t="s">
        <v>253</v>
      </c>
    </row>
  </sheetData>
  <sheetProtection/>
  <mergeCells count="6">
    <mergeCell ref="A24:D24"/>
    <mergeCell ref="A5:J5"/>
    <mergeCell ref="A1:J1"/>
    <mergeCell ref="A2:A4"/>
    <mergeCell ref="B2:C4"/>
    <mergeCell ref="J2:J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IV45"/>
  <sheetViews>
    <sheetView zoomScalePageLayoutView="0" workbookViewId="0" topLeftCell="A1">
      <selection activeCell="B42" sqref="B42:B45"/>
    </sheetView>
  </sheetViews>
  <sheetFormatPr defaultColWidth="9.140625" defaultRowHeight="15"/>
  <cols>
    <col min="1" max="1" width="3.8515625" style="53" customWidth="1"/>
    <col min="2" max="2" width="35.140625" style="53" customWidth="1"/>
    <col min="3" max="3" width="16.421875" style="53" customWidth="1"/>
    <col min="4" max="4" width="6.140625" style="53" hidden="1" customWidth="1"/>
    <col min="5" max="5" width="5.8515625" style="53" hidden="1" customWidth="1"/>
    <col min="6" max="6" width="7.28125" style="53" hidden="1" customWidth="1"/>
    <col min="7" max="7" width="7.00390625" style="53" hidden="1" customWidth="1"/>
    <col min="8" max="8" width="7.421875" style="53" hidden="1" customWidth="1"/>
    <col min="9" max="9" width="10.57421875" style="53" hidden="1" customWidth="1"/>
    <col min="10" max="10" width="12.8515625" style="53" hidden="1" customWidth="1"/>
    <col min="11" max="11" width="8.7109375" style="53" hidden="1" customWidth="1"/>
    <col min="12" max="12" width="13.8515625" style="74" bestFit="1" customWidth="1"/>
    <col min="13" max="13" width="12.140625" style="74" customWidth="1"/>
    <col min="14" max="16384" width="9.140625" style="22" customWidth="1"/>
  </cols>
  <sheetData>
    <row r="1" spans="1:256" s="31" customFormat="1" ht="72.75" customHeight="1">
      <c r="A1" s="262" t="s">
        <v>257</v>
      </c>
      <c r="B1" s="262"/>
      <c r="C1" s="262"/>
      <c r="D1" s="262"/>
      <c r="E1" s="262"/>
      <c r="F1" s="262"/>
      <c r="G1" s="262"/>
      <c r="H1" s="262"/>
      <c r="I1" s="262"/>
      <c r="J1" s="262"/>
      <c r="K1" s="262"/>
      <c r="L1" s="262"/>
      <c r="M1" s="262"/>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4" customFormat="1" ht="32.25" customHeight="1">
      <c r="A2" s="263" t="s">
        <v>49</v>
      </c>
      <c r="B2" s="266" t="s">
        <v>50</v>
      </c>
      <c r="C2" s="269" t="s">
        <v>68</v>
      </c>
      <c r="D2" s="270"/>
      <c r="E2" s="270"/>
      <c r="F2" s="270"/>
      <c r="G2" s="270"/>
      <c r="H2" s="270"/>
      <c r="I2" s="270"/>
      <c r="J2" s="270"/>
      <c r="K2" s="270"/>
      <c r="L2" s="271"/>
      <c r="M2" s="272" t="s">
        <v>52</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s="4" customFormat="1" ht="11.25" customHeight="1">
      <c r="A3" s="264"/>
      <c r="B3" s="267"/>
      <c r="C3" s="266" t="s">
        <v>63</v>
      </c>
      <c r="D3" s="266" t="s">
        <v>28</v>
      </c>
      <c r="E3" s="266" t="s">
        <v>19</v>
      </c>
      <c r="F3" s="269" t="s">
        <v>20</v>
      </c>
      <c r="G3" s="271"/>
      <c r="H3" s="266" t="s">
        <v>21</v>
      </c>
      <c r="I3" s="266" t="s">
        <v>0</v>
      </c>
      <c r="J3" s="266" t="s">
        <v>1</v>
      </c>
      <c r="K3" s="266" t="s">
        <v>30</v>
      </c>
      <c r="L3" s="266" t="s">
        <v>258</v>
      </c>
      <c r="M3" s="273"/>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s="4" customFormat="1" ht="235.5" customHeight="1">
      <c r="A4" s="265"/>
      <c r="B4" s="268"/>
      <c r="C4" s="268"/>
      <c r="D4" s="268"/>
      <c r="E4" s="268"/>
      <c r="F4" s="177" t="s">
        <v>2</v>
      </c>
      <c r="G4" s="177" t="s">
        <v>3</v>
      </c>
      <c r="H4" s="268"/>
      <c r="I4" s="268"/>
      <c r="J4" s="268"/>
      <c r="K4" s="268"/>
      <c r="L4" s="268"/>
      <c r="M4" s="274"/>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1:256" s="4" customFormat="1" ht="11.25">
      <c r="A5" s="177">
        <v>1</v>
      </c>
      <c r="B5" s="177">
        <v>2</v>
      </c>
      <c r="C5" s="177"/>
      <c r="D5" s="177">
        <v>4</v>
      </c>
      <c r="E5" s="177">
        <v>5</v>
      </c>
      <c r="F5" s="177">
        <v>6</v>
      </c>
      <c r="G5" s="177">
        <v>7</v>
      </c>
      <c r="H5" s="177">
        <v>8</v>
      </c>
      <c r="I5" s="177">
        <v>9</v>
      </c>
      <c r="J5" s="177">
        <v>10</v>
      </c>
      <c r="K5" s="177">
        <v>11</v>
      </c>
      <c r="L5" s="177">
        <v>12</v>
      </c>
      <c r="M5" s="61">
        <v>13</v>
      </c>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13" ht="15">
      <c r="A6" s="275" t="s">
        <v>256</v>
      </c>
      <c r="B6" s="276"/>
      <c r="C6" s="276"/>
      <c r="D6" s="276"/>
      <c r="E6" s="276"/>
      <c r="F6" s="276"/>
      <c r="G6" s="276"/>
      <c r="H6" s="276"/>
      <c r="I6" s="276"/>
      <c r="J6" s="276"/>
      <c r="K6" s="276"/>
      <c r="L6" s="276"/>
      <c r="M6" s="277"/>
    </row>
    <row r="7" spans="1:256" s="13" customFormat="1" ht="15">
      <c r="A7" s="62">
        <v>1</v>
      </c>
      <c r="B7" s="62" t="s">
        <v>259</v>
      </c>
      <c r="C7" s="62">
        <v>6.3</v>
      </c>
      <c r="D7" s="44"/>
      <c r="E7" s="63">
        <v>3.48</v>
      </c>
      <c r="F7" s="52"/>
      <c r="G7" s="43"/>
      <c r="H7" s="43">
        <v>3.48</v>
      </c>
      <c r="I7" s="43">
        <v>0</v>
      </c>
      <c r="J7" s="52">
        <v>2.63</v>
      </c>
      <c r="K7" s="43">
        <v>-0.85</v>
      </c>
      <c r="L7" s="64">
        <v>-1.2429999999999999</v>
      </c>
      <c r="M7" s="65" t="s">
        <v>47</v>
      </c>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c r="IV7" s="33"/>
    </row>
    <row r="8" spans="1:256" s="13" customFormat="1" ht="15">
      <c r="A8" s="62">
        <v>2</v>
      </c>
      <c r="B8" s="62" t="s">
        <v>260</v>
      </c>
      <c r="C8" s="62">
        <v>4</v>
      </c>
      <c r="D8" s="44">
        <v>0.2</v>
      </c>
      <c r="E8" s="63">
        <v>3.26</v>
      </c>
      <c r="F8" s="52"/>
      <c r="G8" s="43"/>
      <c r="H8" s="43">
        <v>3.26</v>
      </c>
      <c r="I8" s="43">
        <v>0</v>
      </c>
      <c r="J8" s="52">
        <v>2.63</v>
      </c>
      <c r="K8" s="43">
        <v>-0.63</v>
      </c>
      <c r="L8" s="64">
        <v>-0.2</v>
      </c>
      <c r="M8" s="52" t="s">
        <v>47</v>
      </c>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row>
    <row r="9" spans="1:256" s="13" customFormat="1" ht="15">
      <c r="A9" s="62">
        <v>3</v>
      </c>
      <c r="B9" s="62" t="s">
        <v>74</v>
      </c>
      <c r="C9" s="62" t="s">
        <v>4</v>
      </c>
      <c r="D9" s="44">
        <v>1.8814680000000001</v>
      </c>
      <c r="E9" s="63">
        <v>12.191468</v>
      </c>
      <c r="F9" s="52"/>
      <c r="G9" s="43"/>
      <c r="H9" s="63">
        <v>12.191468</v>
      </c>
      <c r="I9" s="43">
        <v>0</v>
      </c>
      <c r="J9" s="52">
        <v>10.5</v>
      </c>
      <c r="K9" s="63">
        <v>-1.6914680000000004</v>
      </c>
      <c r="L9" s="64">
        <v>-9.98</v>
      </c>
      <c r="M9" s="52" t="s">
        <v>47</v>
      </c>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13" customFormat="1" ht="15">
      <c r="A10" s="62">
        <v>4</v>
      </c>
      <c r="B10" s="62" t="s">
        <v>80</v>
      </c>
      <c r="C10" s="62" t="s">
        <v>17</v>
      </c>
      <c r="D10" s="44">
        <v>4.69459</v>
      </c>
      <c r="E10" s="63">
        <v>42.22459</v>
      </c>
      <c r="F10" s="52"/>
      <c r="G10" s="43"/>
      <c r="H10" s="63">
        <v>42.22459</v>
      </c>
      <c r="I10" s="43">
        <v>0</v>
      </c>
      <c r="J10" s="43">
        <v>42</v>
      </c>
      <c r="K10" s="63">
        <v>-0.22458999999999918</v>
      </c>
      <c r="L10" s="64">
        <v>-4.17</v>
      </c>
      <c r="M10" s="52" t="s">
        <v>47</v>
      </c>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13" customFormat="1" ht="15">
      <c r="A11" s="62">
        <v>5</v>
      </c>
      <c r="B11" s="62" t="s">
        <v>244</v>
      </c>
      <c r="C11" s="62" t="s">
        <v>25</v>
      </c>
      <c r="D11" s="44">
        <v>0.432</v>
      </c>
      <c r="E11" s="63">
        <v>12.102</v>
      </c>
      <c r="F11" s="52"/>
      <c r="G11" s="43"/>
      <c r="H11" s="43">
        <v>12.102</v>
      </c>
      <c r="I11" s="43">
        <v>0</v>
      </c>
      <c r="J11" s="52">
        <v>10.5</v>
      </c>
      <c r="K11" s="43">
        <v>-1.6020000000000003</v>
      </c>
      <c r="L11" s="64">
        <v>-0.01</v>
      </c>
      <c r="M11" s="52" t="s">
        <v>47</v>
      </c>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256" s="13" customFormat="1" ht="15">
      <c r="A12" s="62">
        <v>6</v>
      </c>
      <c r="B12" s="178" t="s">
        <v>89</v>
      </c>
      <c r="C12" s="62" t="s">
        <v>17</v>
      </c>
      <c r="D12" s="45">
        <v>8.5515</v>
      </c>
      <c r="E12" s="63">
        <v>25.2515</v>
      </c>
      <c r="F12" s="43"/>
      <c r="G12" s="43"/>
      <c r="H12" s="63">
        <v>25.2515</v>
      </c>
      <c r="I12" s="43">
        <v>0</v>
      </c>
      <c r="J12" s="43">
        <v>21</v>
      </c>
      <c r="K12" s="63">
        <v>-4.2515</v>
      </c>
      <c r="L12" s="63">
        <v>-2.39</v>
      </c>
      <c r="M12" s="66" t="s">
        <v>47</v>
      </c>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row>
    <row r="13" spans="1:256" s="13" customFormat="1" ht="15">
      <c r="A13" s="62">
        <v>7</v>
      </c>
      <c r="B13" s="178" t="s">
        <v>92</v>
      </c>
      <c r="C13" s="67" t="s">
        <v>7</v>
      </c>
      <c r="D13" s="44"/>
      <c r="E13" s="63"/>
      <c r="F13" s="52"/>
      <c r="G13" s="52"/>
      <c r="H13" s="63"/>
      <c r="I13" s="43"/>
      <c r="J13" s="43"/>
      <c r="K13" s="63"/>
      <c r="L13" s="64">
        <v>-1.06</v>
      </c>
      <c r="M13" s="52" t="s">
        <v>47</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row>
    <row r="14" spans="1:256" s="13" customFormat="1" ht="15">
      <c r="A14" s="62">
        <v>8</v>
      </c>
      <c r="B14" s="178" t="s">
        <v>245</v>
      </c>
      <c r="C14" s="67" t="s">
        <v>4</v>
      </c>
      <c r="D14" s="44"/>
      <c r="E14" s="63"/>
      <c r="F14" s="52"/>
      <c r="G14" s="52"/>
      <c r="H14" s="63"/>
      <c r="I14" s="43"/>
      <c r="J14" s="43"/>
      <c r="K14" s="63"/>
      <c r="L14" s="64">
        <v>-0.76</v>
      </c>
      <c r="M14" s="52" t="s">
        <v>47</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row>
    <row r="15" spans="1:256" s="13" customFormat="1" ht="15">
      <c r="A15" s="62">
        <v>9</v>
      </c>
      <c r="B15" s="178" t="s">
        <v>100</v>
      </c>
      <c r="C15" s="67" t="s">
        <v>5</v>
      </c>
      <c r="D15" s="44"/>
      <c r="E15" s="63"/>
      <c r="F15" s="52"/>
      <c r="G15" s="52"/>
      <c r="H15" s="63"/>
      <c r="I15" s="43"/>
      <c r="J15" s="43"/>
      <c r="K15" s="63"/>
      <c r="L15" s="64">
        <v>-0.07</v>
      </c>
      <c r="M15" s="52" t="s">
        <v>47</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1:256" s="13" customFormat="1" ht="15">
      <c r="A16" s="62">
        <v>10</v>
      </c>
      <c r="B16" s="178" t="s">
        <v>102</v>
      </c>
      <c r="C16" s="67" t="s">
        <v>8</v>
      </c>
      <c r="D16" s="44"/>
      <c r="E16" s="63"/>
      <c r="F16" s="52"/>
      <c r="G16" s="52"/>
      <c r="H16" s="63"/>
      <c r="I16" s="43"/>
      <c r="J16" s="43"/>
      <c r="K16" s="63"/>
      <c r="L16" s="64">
        <v>-3.28</v>
      </c>
      <c r="M16" s="52" t="s">
        <v>47</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s="13" customFormat="1" ht="15">
      <c r="A17" s="62">
        <v>11</v>
      </c>
      <c r="B17" s="178" t="s">
        <v>246</v>
      </c>
      <c r="C17" s="67" t="s">
        <v>24</v>
      </c>
      <c r="D17" s="44"/>
      <c r="E17" s="63"/>
      <c r="F17" s="52"/>
      <c r="G17" s="52"/>
      <c r="H17" s="63"/>
      <c r="I17" s="43"/>
      <c r="J17" s="43"/>
      <c r="K17" s="63"/>
      <c r="L17" s="64">
        <v>-4.94</v>
      </c>
      <c r="M17" s="52" t="s">
        <v>47</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s="13" customFormat="1" ht="15">
      <c r="A18" s="62">
        <v>12</v>
      </c>
      <c r="B18" s="62" t="s">
        <v>261</v>
      </c>
      <c r="C18" s="62" t="s">
        <v>5</v>
      </c>
      <c r="D18" s="44"/>
      <c r="E18" s="63"/>
      <c r="F18" s="52"/>
      <c r="G18" s="52"/>
      <c r="H18" s="63"/>
      <c r="I18" s="43"/>
      <c r="J18" s="43"/>
      <c r="K18" s="63"/>
      <c r="L18" s="64">
        <v>-0.71</v>
      </c>
      <c r="M18" s="52" t="s">
        <v>47</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s="13" customFormat="1" ht="15">
      <c r="A19" s="62">
        <v>13</v>
      </c>
      <c r="B19" s="178" t="s">
        <v>126</v>
      </c>
      <c r="C19" s="62" t="s">
        <v>5</v>
      </c>
      <c r="D19" s="44"/>
      <c r="E19" s="63"/>
      <c r="F19" s="52"/>
      <c r="G19" s="52"/>
      <c r="H19" s="63"/>
      <c r="I19" s="43"/>
      <c r="J19" s="43"/>
      <c r="K19" s="63"/>
      <c r="L19" s="64">
        <v>-0.71</v>
      </c>
      <c r="M19" s="52" t="s">
        <v>47</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s="13" customFormat="1" ht="15">
      <c r="A20" s="62">
        <v>14</v>
      </c>
      <c r="B20" s="178" t="s">
        <v>134</v>
      </c>
      <c r="C20" s="67" t="s">
        <v>34</v>
      </c>
      <c r="D20" s="44">
        <v>2.027</v>
      </c>
      <c r="E20" s="63">
        <v>3.237</v>
      </c>
      <c r="F20" s="52">
        <v>0.39</v>
      </c>
      <c r="G20" s="52">
        <v>120</v>
      </c>
      <c r="H20" s="43">
        <v>2.847</v>
      </c>
      <c r="I20" s="43">
        <v>0</v>
      </c>
      <c r="J20" s="52">
        <v>2.63</v>
      </c>
      <c r="K20" s="43">
        <v>-0.21700000000000008</v>
      </c>
      <c r="L20" s="68">
        <v>-3.63</v>
      </c>
      <c r="M20" s="52" t="s">
        <v>47</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1:256" s="13" customFormat="1" ht="15">
      <c r="A21" s="62">
        <v>15</v>
      </c>
      <c r="B21" s="178" t="s">
        <v>247</v>
      </c>
      <c r="C21" s="67" t="s">
        <v>15</v>
      </c>
      <c r="D21" s="44">
        <v>0.01</v>
      </c>
      <c r="E21" s="63">
        <v>6.84</v>
      </c>
      <c r="F21" s="52"/>
      <c r="G21" s="52"/>
      <c r="H21" s="43">
        <v>6.84</v>
      </c>
      <c r="I21" s="43">
        <v>0</v>
      </c>
      <c r="J21" s="52">
        <v>6.62</v>
      </c>
      <c r="K21" s="43">
        <v>-0.22</v>
      </c>
      <c r="L21" s="69">
        <v>-6.89</v>
      </c>
      <c r="M21" s="52" t="s">
        <v>47</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256" s="13" customFormat="1" ht="15">
      <c r="A22" s="62">
        <v>16</v>
      </c>
      <c r="B22" s="178" t="s">
        <v>248</v>
      </c>
      <c r="C22" s="67" t="s">
        <v>8</v>
      </c>
      <c r="D22" s="44">
        <v>23.752328000000002</v>
      </c>
      <c r="E22" s="63">
        <v>39.952328</v>
      </c>
      <c r="F22" s="52"/>
      <c r="G22" s="52"/>
      <c r="H22" s="63">
        <v>39.952328</v>
      </c>
      <c r="I22" s="43">
        <v>0</v>
      </c>
      <c r="J22" s="52">
        <v>26.25</v>
      </c>
      <c r="K22" s="63">
        <v>-13.702328000000001</v>
      </c>
      <c r="L22" s="68">
        <v>-16.52</v>
      </c>
      <c r="M22" s="52" t="s">
        <v>47</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row>
    <row r="23" spans="1:256" s="13" customFormat="1" ht="15">
      <c r="A23" s="62">
        <v>17</v>
      </c>
      <c r="B23" s="178" t="s">
        <v>141</v>
      </c>
      <c r="C23" s="67" t="s">
        <v>11</v>
      </c>
      <c r="D23" s="44">
        <v>0.587</v>
      </c>
      <c r="E23" s="63">
        <v>10.157</v>
      </c>
      <c r="F23" s="52"/>
      <c r="G23" s="52"/>
      <c r="H23" s="43">
        <v>10.157</v>
      </c>
      <c r="I23" s="43">
        <v>0</v>
      </c>
      <c r="J23" s="52">
        <v>6.62</v>
      </c>
      <c r="K23" s="43">
        <v>-3.537</v>
      </c>
      <c r="L23" s="68">
        <v>-8.95</v>
      </c>
      <c r="M23" s="52" t="s">
        <v>47</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row>
    <row r="24" spans="1:256" s="13" customFormat="1" ht="15">
      <c r="A24" s="62">
        <v>18</v>
      </c>
      <c r="B24" s="178" t="s">
        <v>143</v>
      </c>
      <c r="C24" s="67" t="s">
        <v>24</v>
      </c>
      <c r="D24" s="44">
        <v>7.5755</v>
      </c>
      <c r="E24" s="63">
        <v>9.3555</v>
      </c>
      <c r="F24" s="52">
        <v>0.37</v>
      </c>
      <c r="G24" s="52">
        <v>120</v>
      </c>
      <c r="H24" s="63">
        <v>8.9855</v>
      </c>
      <c r="I24" s="43">
        <v>0</v>
      </c>
      <c r="J24" s="52">
        <v>6.62</v>
      </c>
      <c r="K24" s="63">
        <v>-2.3655</v>
      </c>
      <c r="L24" s="63">
        <v>-3.6</v>
      </c>
      <c r="M24" s="66" t="s">
        <v>47</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row>
    <row r="25" spans="1:256" s="13" customFormat="1" ht="15">
      <c r="A25" s="62">
        <v>19</v>
      </c>
      <c r="B25" s="178" t="s">
        <v>145</v>
      </c>
      <c r="C25" s="67" t="s">
        <v>8</v>
      </c>
      <c r="D25" s="44">
        <v>14.4054</v>
      </c>
      <c r="E25" s="63">
        <v>27.915399999999998</v>
      </c>
      <c r="F25" s="52"/>
      <c r="G25" s="52"/>
      <c r="H25" s="63">
        <v>27.915399999999998</v>
      </c>
      <c r="I25" s="43">
        <v>0</v>
      </c>
      <c r="J25" s="52">
        <v>26.25</v>
      </c>
      <c r="K25" s="63">
        <v>-1.6653999999999982</v>
      </c>
      <c r="L25" s="63">
        <v>-6.99</v>
      </c>
      <c r="M25" s="66" t="s">
        <v>47</v>
      </c>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row>
    <row r="26" spans="1:256" s="13" customFormat="1" ht="15">
      <c r="A26" s="62">
        <v>20</v>
      </c>
      <c r="B26" s="178" t="s">
        <v>146</v>
      </c>
      <c r="C26" s="67" t="s">
        <v>11</v>
      </c>
      <c r="D26" s="44">
        <v>3.4781000000000004</v>
      </c>
      <c r="E26" s="63">
        <v>21.798099999999998</v>
      </c>
      <c r="F26" s="52"/>
      <c r="G26" s="52"/>
      <c r="H26" s="63">
        <v>21.798099999999998</v>
      </c>
      <c r="I26" s="43">
        <v>0</v>
      </c>
      <c r="J26" s="52">
        <v>21</v>
      </c>
      <c r="K26" s="63">
        <v>-0.798099999999998</v>
      </c>
      <c r="L26" s="63">
        <v>-9.75</v>
      </c>
      <c r="M26" s="66" t="s">
        <v>47</v>
      </c>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row>
    <row r="27" spans="1:256" s="13" customFormat="1" ht="15">
      <c r="A27" s="62">
        <v>21</v>
      </c>
      <c r="B27" s="178" t="s">
        <v>262</v>
      </c>
      <c r="C27" s="67" t="s">
        <v>7</v>
      </c>
      <c r="D27" s="44">
        <v>25.537999999999997</v>
      </c>
      <c r="E27" s="63">
        <v>30.567999999999998</v>
      </c>
      <c r="F27" s="52"/>
      <c r="G27" s="52"/>
      <c r="H27" s="43">
        <v>30.567999999999998</v>
      </c>
      <c r="I27" s="43">
        <v>0</v>
      </c>
      <c r="J27" s="52">
        <v>26.25</v>
      </c>
      <c r="K27" s="43">
        <v>-4.317999999999998</v>
      </c>
      <c r="L27" s="63">
        <v>-0.15</v>
      </c>
      <c r="M27" s="66" t="s">
        <v>47</v>
      </c>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row>
    <row r="28" spans="1:256" s="13" customFormat="1" ht="15">
      <c r="A28" s="62">
        <v>22</v>
      </c>
      <c r="B28" s="178" t="s">
        <v>157</v>
      </c>
      <c r="C28" s="67" t="s">
        <v>5</v>
      </c>
      <c r="D28" s="44">
        <v>1.645</v>
      </c>
      <c r="E28" s="63">
        <v>4.405</v>
      </c>
      <c r="F28" s="52"/>
      <c r="G28" s="52"/>
      <c r="H28" s="43">
        <v>4.405</v>
      </c>
      <c r="I28" s="43">
        <v>0</v>
      </c>
      <c r="J28" s="52">
        <v>2.63</v>
      </c>
      <c r="K28" s="43">
        <v>-1.775</v>
      </c>
      <c r="L28" s="68">
        <v>-2.96</v>
      </c>
      <c r="M28" s="52" t="s">
        <v>47</v>
      </c>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row>
    <row r="29" spans="1:256" s="13" customFormat="1" ht="15">
      <c r="A29" s="62">
        <v>23</v>
      </c>
      <c r="B29" s="178" t="s">
        <v>165</v>
      </c>
      <c r="C29" s="67" t="s">
        <v>5</v>
      </c>
      <c r="D29" s="44">
        <v>0.273</v>
      </c>
      <c r="E29" s="63">
        <v>2.7230000000000003</v>
      </c>
      <c r="F29" s="52"/>
      <c r="G29" s="52"/>
      <c r="H29" s="43">
        <v>2.7230000000000003</v>
      </c>
      <c r="I29" s="43">
        <v>0</v>
      </c>
      <c r="J29" s="52">
        <v>2.63</v>
      </c>
      <c r="K29" s="43">
        <v>-0.09300000000000042</v>
      </c>
      <c r="L29" s="68">
        <v>-0.31</v>
      </c>
      <c r="M29" s="52" t="s">
        <v>47</v>
      </c>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row>
    <row r="30" spans="1:256" s="13" customFormat="1" ht="15">
      <c r="A30" s="62">
        <v>24</v>
      </c>
      <c r="B30" s="178" t="s">
        <v>166</v>
      </c>
      <c r="C30" s="67" t="s">
        <v>5</v>
      </c>
      <c r="D30" s="44">
        <v>2.193</v>
      </c>
      <c r="E30" s="63">
        <v>3.2830000000000004</v>
      </c>
      <c r="F30" s="52">
        <v>0.3</v>
      </c>
      <c r="G30" s="52">
        <v>120</v>
      </c>
      <c r="H30" s="43">
        <v>2.9830000000000005</v>
      </c>
      <c r="I30" s="43">
        <v>0</v>
      </c>
      <c r="J30" s="52">
        <v>2.63</v>
      </c>
      <c r="K30" s="43">
        <v>-0.35300000000000065</v>
      </c>
      <c r="L30" s="68">
        <v>-0.87</v>
      </c>
      <c r="M30" s="52" t="s">
        <v>47</v>
      </c>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row>
    <row r="31" spans="1:256" s="13" customFormat="1" ht="15">
      <c r="A31" s="62">
        <v>25</v>
      </c>
      <c r="B31" s="178" t="s">
        <v>263</v>
      </c>
      <c r="C31" s="67" t="s">
        <v>17</v>
      </c>
      <c r="D31" s="44"/>
      <c r="E31" s="63"/>
      <c r="F31" s="52"/>
      <c r="G31" s="52"/>
      <c r="H31" s="43"/>
      <c r="I31" s="43"/>
      <c r="J31" s="52"/>
      <c r="K31" s="43"/>
      <c r="L31" s="68">
        <v>-0.87</v>
      </c>
      <c r="M31" s="52" t="s">
        <v>47</v>
      </c>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row>
    <row r="32" spans="1:256" s="13" customFormat="1" ht="15">
      <c r="A32" s="62">
        <v>26</v>
      </c>
      <c r="B32" s="178" t="s">
        <v>264</v>
      </c>
      <c r="C32" s="67" t="s">
        <v>12</v>
      </c>
      <c r="D32" s="44"/>
      <c r="E32" s="63"/>
      <c r="F32" s="52"/>
      <c r="G32" s="52"/>
      <c r="H32" s="43"/>
      <c r="I32" s="43"/>
      <c r="J32" s="52"/>
      <c r="K32" s="49"/>
      <c r="L32" s="68">
        <v>-1.12</v>
      </c>
      <c r="M32" s="52" t="s">
        <v>47</v>
      </c>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row>
    <row r="33" spans="1:256" s="13" customFormat="1" ht="15">
      <c r="A33" s="62">
        <v>27</v>
      </c>
      <c r="B33" s="178" t="s">
        <v>265</v>
      </c>
      <c r="C33" s="67" t="s">
        <v>7</v>
      </c>
      <c r="D33" s="44"/>
      <c r="E33" s="63"/>
      <c r="F33" s="52"/>
      <c r="G33" s="52"/>
      <c r="H33" s="43"/>
      <c r="I33" s="43"/>
      <c r="J33" s="43"/>
      <c r="K33" s="63"/>
      <c r="L33" s="68">
        <v>-2.98</v>
      </c>
      <c r="M33" s="52" t="s">
        <v>47</v>
      </c>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row>
    <row r="34" spans="1:256" s="13" customFormat="1" ht="15">
      <c r="A34" s="62">
        <v>28</v>
      </c>
      <c r="B34" s="178" t="s">
        <v>177</v>
      </c>
      <c r="C34" s="67">
        <v>2.5</v>
      </c>
      <c r="D34" s="44"/>
      <c r="E34" s="63"/>
      <c r="F34" s="52"/>
      <c r="G34" s="43"/>
      <c r="H34" s="43"/>
      <c r="I34" s="43"/>
      <c r="J34" s="52"/>
      <c r="K34" s="49"/>
      <c r="L34" s="68">
        <v>-2.44</v>
      </c>
      <c r="M34" s="52" t="s">
        <v>47</v>
      </c>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row>
    <row r="35" spans="1:256" s="13" customFormat="1" ht="15">
      <c r="A35" s="62">
        <v>29</v>
      </c>
      <c r="B35" s="178" t="s">
        <v>250</v>
      </c>
      <c r="C35" s="67" t="s">
        <v>4</v>
      </c>
      <c r="D35" s="44"/>
      <c r="E35" s="63"/>
      <c r="F35" s="52"/>
      <c r="G35" s="43"/>
      <c r="H35" s="43"/>
      <c r="I35" s="43"/>
      <c r="J35" s="52"/>
      <c r="K35" s="49"/>
      <c r="L35" s="68">
        <v>-0.8</v>
      </c>
      <c r="M35" s="52" t="s">
        <v>47</v>
      </c>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row>
    <row r="36" spans="1:256" s="13" customFormat="1" ht="15">
      <c r="A36" s="62">
        <v>30</v>
      </c>
      <c r="B36" s="178" t="s">
        <v>226</v>
      </c>
      <c r="C36" s="51">
        <v>10</v>
      </c>
      <c r="D36" s="44"/>
      <c r="E36" s="63"/>
      <c r="F36" s="52"/>
      <c r="G36" s="52"/>
      <c r="H36" s="43"/>
      <c r="I36" s="43"/>
      <c r="J36" s="43"/>
      <c r="K36" s="43"/>
      <c r="L36" s="68">
        <v>-3.69</v>
      </c>
      <c r="M36" s="52" t="s">
        <v>47</v>
      </c>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row>
    <row r="37" spans="1:256" s="13" customFormat="1" ht="15">
      <c r="A37" s="62">
        <v>31</v>
      </c>
      <c r="B37" s="178" t="s">
        <v>251</v>
      </c>
      <c r="C37" s="51">
        <v>1.6</v>
      </c>
      <c r="D37" s="44"/>
      <c r="E37" s="63"/>
      <c r="F37" s="52"/>
      <c r="G37" s="52"/>
      <c r="H37" s="43"/>
      <c r="I37" s="43"/>
      <c r="J37" s="43"/>
      <c r="K37" s="63"/>
      <c r="L37" s="68">
        <v>-0.25</v>
      </c>
      <c r="M37" s="52" t="s">
        <v>47</v>
      </c>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row>
    <row r="38" spans="1:256" s="13" customFormat="1" ht="15">
      <c r="A38" s="62">
        <v>32</v>
      </c>
      <c r="B38" s="178" t="s">
        <v>266</v>
      </c>
      <c r="C38" s="51">
        <v>1.6</v>
      </c>
      <c r="D38" s="44"/>
      <c r="E38" s="63"/>
      <c r="F38" s="52"/>
      <c r="G38" s="52"/>
      <c r="H38" s="139"/>
      <c r="I38" s="139"/>
      <c r="J38" s="139"/>
      <c r="K38" s="63"/>
      <c r="L38" s="68">
        <v>-1.14</v>
      </c>
      <c r="M38" s="52" t="s">
        <v>47</v>
      </c>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row>
    <row r="39" spans="1:256" s="13" customFormat="1" ht="15">
      <c r="A39" s="62">
        <v>33</v>
      </c>
      <c r="B39" s="178" t="s">
        <v>233</v>
      </c>
      <c r="C39" s="51">
        <v>2.5</v>
      </c>
      <c r="D39" s="44"/>
      <c r="E39" s="63"/>
      <c r="F39" s="52"/>
      <c r="G39" s="52"/>
      <c r="H39" s="139"/>
      <c r="I39" s="139"/>
      <c r="J39" s="139"/>
      <c r="K39" s="63"/>
      <c r="L39" s="68">
        <v>-0.03</v>
      </c>
      <c r="M39" s="52" t="s">
        <v>47</v>
      </c>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c r="IU39" s="33"/>
      <c r="IV39" s="33"/>
    </row>
    <row r="40" spans="1:256" s="13" customFormat="1" ht="15">
      <c r="A40" s="62">
        <v>34</v>
      </c>
      <c r="B40" s="178" t="s">
        <v>234</v>
      </c>
      <c r="C40" s="51">
        <v>1.6</v>
      </c>
      <c r="D40" s="44"/>
      <c r="E40" s="63"/>
      <c r="F40" s="52"/>
      <c r="G40" s="52"/>
      <c r="H40" s="139"/>
      <c r="I40" s="139"/>
      <c r="J40" s="139"/>
      <c r="K40" s="63"/>
      <c r="L40" s="68">
        <v>-0.52</v>
      </c>
      <c r="M40" s="52" t="s">
        <v>47</v>
      </c>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c r="IU40" s="33"/>
      <c r="IV40" s="33"/>
    </row>
    <row r="41" spans="1:256" s="13" customFormat="1" ht="15">
      <c r="A41" s="62">
        <v>35</v>
      </c>
      <c r="B41" s="178" t="s">
        <v>235</v>
      </c>
      <c r="C41" s="51">
        <v>1.6</v>
      </c>
      <c r="D41" s="44"/>
      <c r="E41" s="63"/>
      <c r="F41" s="52"/>
      <c r="G41" s="52"/>
      <c r="H41" s="139"/>
      <c r="I41" s="139"/>
      <c r="J41" s="139"/>
      <c r="K41" s="63"/>
      <c r="L41" s="68">
        <v>-0.48</v>
      </c>
      <c r="M41" s="52" t="s">
        <v>47</v>
      </c>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c r="IU41" s="33"/>
      <c r="IV41" s="33"/>
    </row>
    <row r="42" spans="1:256" s="13" customFormat="1" ht="15">
      <c r="A42" s="62">
        <v>36</v>
      </c>
      <c r="B42" s="170" t="s">
        <v>236</v>
      </c>
      <c r="C42" s="51">
        <v>1.6</v>
      </c>
      <c r="D42" s="44"/>
      <c r="E42" s="63"/>
      <c r="F42" s="52"/>
      <c r="G42" s="52"/>
      <c r="H42" s="139"/>
      <c r="I42" s="139"/>
      <c r="J42" s="139"/>
      <c r="K42" s="63"/>
      <c r="L42" s="68">
        <v>-0.75</v>
      </c>
      <c r="M42" s="52" t="s">
        <v>47</v>
      </c>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row>
    <row r="43" spans="1:256" s="13" customFormat="1" ht="15">
      <c r="A43" s="62">
        <v>37</v>
      </c>
      <c r="B43" s="170" t="s">
        <v>237</v>
      </c>
      <c r="C43" s="51">
        <v>1.6</v>
      </c>
      <c r="D43" s="44"/>
      <c r="E43" s="63"/>
      <c r="F43" s="52"/>
      <c r="G43" s="52"/>
      <c r="H43" s="139"/>
      <c r="I43" s="139"/>
      <c r="J43" s="139"/>
      <c r="K43" s="63"/>
      <c r="L43" s="68">
        <v>-0.003</v>
      </c>
      <c r="M43" s="52" t="s">
        <v>47</v>
      </c>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c r="IU43" s="33"/>
      <c r="IV43" s="33"/>
    </row>
    <row r="44" spans="1:256" s="13" customFormat="1" ht="15">
      <c r="A44" s="62">
        <v>38</v>
      </c>
      <c r="B44" s="170" t="s">
        <v>252</v>
      </c>
      <c r="C44" s="51">
        <v>4</v>
      </c>
      <c r="D44" s="44"/>
      <c r="E44" s="63"/>
      <c r="F44" s="52"/>
      <c r="G44" s="52"/>
      <c r="H44" s="139"/>
      <c r="I44" s="139"/>
      <c r="J44" s="139"/>
      <c r="K44" s="63"/>
      <c r="L44" s="68">
        <v>-1.13</v>
      </c>
      <c r="M44" s="52" t="s">
        <v>47</v>
      </c>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c r="IU44" s="33"/>
      <c r="IV44" s="33"/>
    </row>
    <row r="45" spans="1:256" s="13" customFormat="1" ht="15">
      <c r="A45" s="70"/>
      <c r="B45" s="71" t="s">
        <v>240</v>
      </c>
      <c r="C45" s="52"/>
      <c r="D45" s="71"/>
      <c r="E45" s="72"/>
      <c r="F45" s="71"/>
      <c r="G45" s="71"/>
      <c r="H45" s="71"/>
      <c r="I45" s="71"/>
      <c r="J45" s="71"/>
      <c r="K45" s="71"/>
      <c r="L45" s="73">
        <f>SUM(L7:L44)</f>
        <v>-106.346</v>
      </c>
      <c r="M45" s="71"/>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3"/>
    </row>
  </sheetData>
  <sheetProtection/>
  <mergeCells count="15">
    <mergeCell ref="A6:M6"/>
    <mergeCell ref="I3:I4"/>
    <mergeCell ref="J3:J4"/>
    <mergeCell ref="K3:K4"/>
    <mergeCell ref="L3:L4"/>
    <mergeCell ref="A1:M1"/>
    <mergeCell ref="A2:A4"/>
    <mergeCell ref="B2:B4"/>
    <mergeCell ref="C2:L2"/>
    <mergeCell ref="M2:M4"/>
    <mergeCell ref="C3:C4"/>
    <mergeCell ref="D3:D4"/>
    <mergeCell ref="E3:E4"/>
    <mergeCell ref="F3:G3"/>
    <mergeCell ref="H3:H4"/>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2012-04-10T10:14:16Z</dcterms:modified>
  <cp:category/>
  <cp:version/>
  <cp:contentType/>
  <cp:contentStatus/>
</cp:coreProperties>
</file>