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65" windowWidth="9480" windowHeight="12180" tabRatio="505" activeTab="2"/>
  </bookViews>
  <sheets>
    <sheet name="ярославль" sheetId="1" r:id="rId1"/>
    <sheet name="Свод тек.деф.зима" sheetId="2" r:id="rId2"/>
    <sheet name="Свод ожид.деф.зима" sheetId="3" r:id="rId3"/>
  </sheets>
  <definedNames>
    <definedName name="_xlfn.SUMIFS" hidden="1">#NAME?</definedName>
    <definedName name="_xlnm._FilterDatabase" localSheetId="0" hidden="1">'ярославль'!$B$6:$AK$221</definedName>
    <definedName name="_xlnm.Print_Titles" localSheetId="0">'ярославль'!$1:$5</definedName>
    <definedName name="_xlnm.Print_Area" localSheetId="0">'ярославль'!$B$1:$AK$231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217" authorId="0">
      <text>
        <r>
          <rPr>
            <sz val="8"/>
            <rFont val="Tahoma"/>
            <family val="2"/>
          </rPr>
          <t xml:space="preserve">Т3
</t>
        </r>
      </text>
    </comment>
    <comment ref="I215" authorId="0">
      <text>
        <r>
          <rPr>
            <sz val="8"/>
            <rFont val="Tahoma"/>
            <family val="2"/>
          </rPr>
          <t>Т3</t>
        </r>
      </text>
    </comment>
    <comment ref="I195" authorId="0">
      <text>
        <r>
          <rPr>
            <sz val="8"/>
            <rFont val="Tahoma"/>
            <family val="2"/>
          </rPr>
          <t xml:space="preserve">Т2
</t>
        </r>
      </text>
    </comment>
    <comment ref="J195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  <comment ref="I216" authorId="0">
      <text>
        <r>
          <rPr>
            <sz val="8"/>
            <rFont val="Tahoma"/>
            <family val="2"/>
          </rPr>
          <t>Т1</t>
        </r>
        <r>
          <rPr>
            <sz val="8"/>
            <rFont val="Tahoma"/>
            <family val="2"/>
          </rPr>
          <t xml:space="preserve">
</t>
        </r>
      </text>
    </comment>
    <comment ref="I218" authorId="0">
      <text>
        <r>
          <rPr>
            <b/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<sst xmlns="http://schemas.openxmlformats.org/spreadsheetml/2006/main" count="1839" uniqueCount="415">
  <si>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</si>
  <si>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</si>
  <si>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</si>
  <si>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</si>
  <si>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</si>
  <si>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</si>
  <si>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</si>
  <si>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</si>
  <si>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</si>
  <si>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</si>
  <si>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</si>
  <si>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</si>
  <si>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</si>
  <si>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</si>
  <si>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</si>
  <si>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</si>
  <si>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</si>
  <si>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</si>
  <si>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</si>
  <si>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</si>
  <si>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</si>
  <si>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</si>
  <si>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</si>
  <si>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</si>
  <si>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</si>
  <si>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</si>
  <si>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</si>
  <si>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</si>
  <si>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</si>
  <si>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</si>
  <si>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</si>
  <si>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</si>
  <si>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</si>
  <si>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</si>
  <si>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</si>
  <si>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</si>
  <si>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</si>
  <si>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</si>
  <si>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</si>
  <si>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</si>
  <si>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</si>
  <si>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</si>
  <si>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</si>
  <si>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</si>
  <si>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</si>
  <si>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</si>
  <si>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</si>
  <si>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</si>
  <si>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</si>
  <si>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</si>
  <si>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</si>
  <si>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</si>
  <si>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</si>
  <si>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</si>
  <si>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</si>
  <si>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</si>
  <si>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</si>
  <si>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</si>
  <si>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</si>
  <si>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</si>
  <si>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</si>
  <si>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</si>
  <si>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</si>
  <si>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</si>
  <si>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</si>
  <si>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</si>
  <si>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</si>
  <si>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</si>
  <si>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</si>
  <si>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</si>
  <si>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</si>
  <si>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</si>
  <si>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</si>
  <si>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</si>
  <si>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</si>
  <si>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</si>
  <si>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</si>
  <si>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</si>
  <si>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</si>
  <si>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</si>
  <si>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</si>
  <si>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</si>
  <si>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</si>
  <si>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</si>
  <si>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</si>
  <si>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</si>
  <si>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</si>
  <si>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</si>
  <si>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</si>
  <si>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</si>
  <si>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</si>
  <si>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</si>
  <si>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</si>
  <si>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</si>
  <si>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</si>
  <si>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</si>
  <si>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</si>
  <si>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</si>
  <si>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</si>
  <si>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</si>
  <si>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</si>
  <si>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</si>
  <si>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</si>
  <si>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</si>
  <si>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</si>
  <si>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</si>
  <si>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</si>
  <si>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</si>
  <si>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</si>
  <si>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</si>
  <si>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</si>
  <si>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</si>
  <si>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</si>
  <si>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</si>
  <si>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</si>
  <si>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</si>
  <si>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</si>
  <si>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</si>
  <si>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</si>
  <si>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</si>
  <si>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</si>
  <si>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</si>
  <si>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</si>
  <si>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</si>
  <si>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</si>
  <si>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</si>
  <si>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</si>
  <si>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</si>
  <si>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</si>
  <si>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</si>
  <si>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</si>
  <si>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</si>
  <si>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</si>
  <si>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</si>
  <si>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</si>
  <si>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</si>
  <si>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</si>
  <si>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</si>
  <si>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</si>
  <si>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</si>
  <si>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</si>
  <si>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</si>
  <si>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</si>
  <si>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</si>
  <si>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</si>
  <si>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</si>
  <si>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</si>
  <si>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</si>
  <si>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</si>
  <si>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</si>
  <si>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</si>
  <si>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</si>
  <si>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</si>
  <si>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</si>
  <si>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</si>
  <si>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</si>
  <si>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</si>
  <si>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</si>
  <si>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</si>
  <si>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</si>
  <si>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</si>
  <si>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</si>
  <si>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</si>
  <si>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</si>
  <si>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</si>
  <si>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</si>
  <si>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</si>
  <si>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</si>
  <si>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</si>
  <si>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</si>
  <si>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</si>
  <si>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</si>
  <si>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</si>
  <si>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</si>
  <si>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</si>
  <si>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</si>
  <si>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</si>
  <si>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</si>
  <si>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</si>
  <si>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</si>
  <si>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</si>
  <si>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</si>
  <si>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</si>
  <si>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</si>
  <si>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</si>
  <si>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</si>
  <si>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</si>
  <si>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</si>
  <si>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</si>
  <si>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</si>
  <si>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</si>
  <si>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</si>
  <si>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</si>
  <si>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</si>
  <si>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</si>
  <si>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</si>
  <si>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</si>
  <si>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</si>
  <si>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</si>
  <si>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</si>
  <si>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</si>
  <si>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Заместитель директора по техническим </t>
  </si>
  <si>
    <t>вопросам - главный инженер</t>
  </si>
  <si>
    <t xml:space="preserve"> Дополнительная мощность по выданным ТУ на ТП, МВА</t>
  </si>
  <si>
    <t>Текущий дефицит , МВА</t>
  </si>
  <si>
    <t>Ярэнерго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</si>
  <si>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</si>
  <si>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</si>
  <si>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</si>
  <si>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</si>
  <si>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ячейки скрыть</t>
  </si>
  <si>
    <t>Т-1</t>
  </si>
  <si>
    <t>Т-2</t>
  </si>
  <si>
    <t>ПС 110/6/6 Которосль</t>
  </si>
  <si>
    <t>ПС 35/6 Песочное</t>
  </si>
  <si>
    <t>ПС 35/6 Макеиха</t>
  </si>
  <si>
    <t>ПС 110/10/10 Чайка</t>
  </si>
  <si>
    <t>ПС 110/6/6 Южная</t>
  </si>
  <si>
    <t>ПС 35/6 Келноть</t>
  </si>
  <si>
    <t>16+10</t>
  </si>
  <si>
    <t>5,6+6,3</t>
  </si>
  <si>
    <t>ПС 35/10 Левобережная</t>
  </si>
  <si>
    <t>ПС 35/10 Демино</t>
  </si>
  <si>
    <t>1,6</t>
  </si>
  <si>
    <t>3.2+6.3</t>
  </si>
  <si>
    <t>1,8+1,6</t>
  </si>
  <si>
    <t>0+6,3</t>
  </si>
  <si>
    <t>№ п/п</t>
  </si>
  <si>
    <t>ПС 110/10  Тишино</t>
  </si>
  <si>
    <t xml:space="preserve">ПС 110/6 КС-18 </t>
  </si>
  <si>
    <t>Уст. мощность перв. тр-ра. МВА (ячейки скрыть)</t>
  </si>
  <si>
    <t>Уст. мощность втор. тр-ра. МВА (ячейки скрыть)</t>
  </si>
  <si>
    <t>4,0</t>
  </si>
  <si>
    <t>ПС 35/10 Керамик</t>
  </si>
  <si>
    <t>Пропускная способность Центров питания филиала ОАО "МРСК Центра" - "Ярэнерго" по итогам зимнего замера максимума нагрузки 2011 г.</t>
  </si>
  <si>
    <t>ПС 110/10 Депо</t>
  </si>
  <si>
    <t>15+16</t>
  </si>
  <si>
    <t xml:space="preserve">ПС 35/10 Красная Горка </t>
  </si>
  <si>
    <t>Перечень закрытых центров питания ОАО "МРСК Центра"  по зимним нагрузкам 2011 года (текущий дефицит мощности).</t>
  </si>
  <si>
    <t>cosφ</t>
  </si>
  <si>
    <t xml:space="preserve"> Дополнительная мощность по выданным ТУ на ТП, МВт</t>
  </si>
  <si>
    <t>ПС35/10Матвеево</t>
  </si>
  <si>
    <t>ПС35/10Михайловское</t>
  </si>
  <si>
    <t>ПС35/10Ширинье</t>
  </si>
  <si>
    <t>ПС110/10Покров</t>
  </si>
  <si>
    <t>ПС35/10Обнора</t>
  </si>
  <si>
    <t>ПС110/35/10Аббакумцево</t>
  </si>
  <si>
    <t>Ном.МощностьСН,МВА</t>
  </si>
  <si>
    <t>Ном.мощностьНН,МВА</t>
  </si>
  <si>
    <t>ПС35/10Ананьино</t>
  </si>
  <si>
    <t>ПС110/10/10Брагино</t>
  </si>
  <si>
    <t>ПС35/10Бурмакино-1</t>
  </si>
  <si>
    <t>ПС35/10Ватолино</t>
  </si>
  <si>
    <t>ПС35/6Ведерники</t>
  </si>
  <si>
    <t>ПС35/10Великовская</t>
  </si>
  <si>
    <t>ПС35/10ВеликоеСело</t>
  </si>
  <si>
    <t>ПС35/10Возрождение</t>
  </si>
  <si>
    <t>ПС35/10Волна</t>
  </si>
  <si>
    <t>ПС35/10Вятское</t>
  </si>
  <si>
    <t>ПС35/10Горинская</t>
  </si>
  <si>
    <t>ПС35/10Григорьевское</t>
  </si>
  <si>
    <t>ПС35/10Гузицино</t>
  </si>
  <si>
    <t>ПС35/10ГПСЯрославль</t>
  </si>
  <si>
    <t>ПС110/6Депо</t>
  </si>
  <si>
    <t>ПС35/10Дорожаево</t>
  </si>
  <si>
    <t>ПС110/10Дружба</t>
  </si>
  <si>
    <t>ПС35/10Дубки</t>
  </si>
  <si>
    <t>ПС35/10Дыбино</t>
  </si>
  <si>
    <t>ПС35/6Заволжская</t>
  </si>
  <si>
    <t>ПС110/6/6Институтская</t>
  </si>
  <si>
    <t>ПС35/10Коза</t>
  </si>
  <si>
    <t>ПС110/35/6Константиново</t>
  </si>
  <si>
    <t>ПС35/10Курба</t>
  </si>
  <si>
    <t>ПС35/10ЛесныеПоляны</t>
  </si>
  <si>
    <t>ПС35/10Моделово-2</t>
  </si>
  <si>
    <t>ПС35/10Некрасово</t>
  </si>
  <si>
    <t>ПС35/10Никольское</t>
  </si>
  <si>
    <t>ПС110/35/6НПЗ</t>
  </si>
  <si>
    <t>ПС110/6/6Орион</t>
  </si>
  <si>
    <t>ПС110/35/6Павловская</t>
  </si>
  <si>
    <t>ПС110/10Перевал</t>
  </si>
  <si>
    <t>ПС110/6/6Перекоп</t>
  </si>
  <si>
    <t>ПС110/6/6Полиграф</t>
  </si>
  <si>
    <t>ПС110/35/10Пречистое</t>
  </si>
  <si>
    <t>ПС35/10Профилакторий</t>
  </si>
  <si>
    <t>ПС35/10Рождествено</t>
  </si>
  <si>
    <t>ПС110/6/6Северная</t>
  </si>
  <si>
    <t>ПС35/10Середа</t>
  </si>
  <si>
    <t>ПС110/6Тормозная</t>
  </si>
  <si>
    <t>ПС35/10Троица</t>
  </si>
  <si>
    <t>ПС35/10Туношна</t>
  </si>
  <si>
    <t>ПС35/10Тутаев-35</t>
  </si>
  <si>
    <t>ПС110/10Туфаново</t>
  </si>
  <si>
    <t>ПС35/10Урожай</t>
  </si>
  <si>
    <t>ПС110/35/10Халдеево</t>
  </si>
  <si>
    <t>ПС110/10/10Чайка</t>
  </si>
  <si>
    <t>ПС35/6Чебаково</t>
  </si>
  <si>
    <t>ПС35/10Щедрино</t>
  </si>
  <si>
    <t>ПС110/6/6Южная</t>
  </si>
  <si>
    <t>ПС110/10/6Ярцево</t>
  </si>
  <si>
    <t>ПС110/6/6Которосль</t>
  </si>
  <si>
    <t>ПС35/6Келноть</t>
  </si>
  <si>
    <t>ПС35/10Керамик</t>
  </si>
  <si>
    <t>ПС110/10Алтыново</t>
  </si>
  <si>
    <t>ПС110/35/10Борисоглеб</t>
  </si>
  <si>
    <t>ПС110/35/10Васильково</t>
  </si>
  <si>
    <t>ПС110/10Вахрушево</t>
  </si>
  <si>
    <t>ПС110/6ГавриловЯм</t>
  </si>
  <si>
    <t>ПС110/6Кинопленка</t>
  </si>
  <si>
    <t>ПС110/35/10Климатино</t>
  </si>
  <si>
    <t>ПС110/35/10Нила</t>
  </si>
  <si>
    <t>ПС110/35/6Переславль</t>
  </si>
  <si>
    <t>ПС110/10Плоски</t>
  </si>
  <si>
    <t>ПС110/35/10Ростов</t>
  </si>
  <si>
    <t>ПС110/35/10Техникум</t>
  </si>
  <si>
    <t>ПС110/35/10Углич</t>
  </si>
  <si>
    <t>ПС110/10Устье</t>
  </si>
  <si>
    <t>ПС110/10Шурскол</t>
  </si>
  <si>
    <t>ПС110/10Юр.Слобода</t>
  </si>
  <si>
    <t>ПС35/10Алешкино</t>
  </si>
  <si>
    <t>ПС35/6Батьки</t>
  </si>
  <si>
    <t>ПС35/10Береговая</t>
  </si>
  <si>
    <t>ПС35/10Берендеево</t>
  </si>
  <si>
    <t>ПС35/10Воржа</t>
  </si>
  <si>
    <t>ПС35/10Вощажниково</t>
  </si>
  <si>
    <t>ПС35/10Глебово</t>
  </si>
  <si>
    <t>ПС35/10Горки</t>
  </si>
  <si>
    <t>ПС35/10Дмитрианово</t>
  </si>
  <si>
    <t>ПС35/10Заозерье</t>
  </si>
  <si>
    <t>ПС35/10Ильинское</t>
  </si>
  <si>
    <t>ПС35/10Кибернетик</t>
  </si>
  <si>
    <t>ПС35/10Клементьево</t>
  </si>
  <si>
    <t>ПС35/10Красное</t>
  </si>
  <si>
    <t>ПС35/10Кулаково</t>
  </si>
  <si>
    <t>ПС35/6Купань</t>
  </si>
  <si>
    <t>ПС35/10Марково</t>
  </si>
  <si>
    <t>ПС35/10Нагорье</t>
  </si>
  <si>
    <t>ПС35/10Поречье</t>
  </si>
  <si>
    <t>ПС35/10Пружинино</t>
  </si>
  <si>
    <t>ПС35/10Раменье</t>
  </si>
  <si>
    <t>ПС35/10Рязанцево</t>
  </si>
  <si>
    <t>ПС35/10Сараево</t>
  </si>
  <si>
    <t>ПС35/10Селифонтово</t>
  </si>
  <si>
    <t>ПС35/10Семибратово</t>
  </si>
  <si>
    <t>ПС35/10Скоморохово</t>
  </si>
  <si>
    <t>ПС35/10Соломидино</t>
  </si>
  <si>
    <t>ПС35/10Ставотино</t>
  </si>
  <si>
    <t>ПС35/10Урусово</t>
  </si>
  <si>
    <t>ПС35/10Филимоново</t>
  </si>
  <si>
    <t>ПС35/10Чопорово</t>
  </si>
  <si>
    <t>ПС35/10Щурово</t>
  </si>
  <si>
    <t>ПС35/10Нексанс</t>
  </si>
  <si>
    <t>ПС35/6Прибрежная</t>
  </si>
  <si>
    <t>ПС110/10Тишино</t>
  </si>
  <si>
    <t>ПС110/10Продуктопровод</t>
  </si>
  <si>
    <t>ПС110/10Некоуз</t>
  </si>
  <si>
    <t>ПС110/6Южная</t>
  </si>
  <si>
    <t>ПС110/10Оптика</t>
  </si>
  <si>
    <t>ПС110/6Полиграфмаш</t>
  </si>
  <si>
    <t>ПС110/6/6Западная</t>
  </si>
  <si>
    <t>ПС110/35/6Волжская</t>
  </si>
  <si>
    <t>ПС110/35/6Левобережная</t>
  </si>
  <si>
    <t>ПС110/35/10Пищалкино</t>
  </si>
  <si>
    <t>ПС110/6Судоверфь</t>
  </si>
  <si>
    <t>ПС110/6Селехово</t>
  </si>
  <si>
    <t>ПС35/6Каменники</t>
  </si>
  <si>
    <t>ПС35/10Шашково</t>
  </si>
  <si>
    <t>ПС110/6Веретье</t>
  </si>
  <si>
    <t>ПС35/10Николо-Корма</t>
  </si>
  <si>
    <t>ПС35/10Арефино</t>
  </si>
  <si>
    <t>ПС35/10Князево</t>
  </si>
  <si>
    <t>ПС35/10Покров</t>
  </si>
  <si>
    <t>ПС35/10Аниково</t>
  </si>
  <si>
    <t>ПС35/10Новоесело</t>
  </si>
  <si>
    <t>ПС35/10Большоесело</t>
  </si>
  <si>
    <t>ПС35/10Брейтово</t>
  </si>
  <si>
    <t>ПС35/10Станилово</t>
  </si>
  <si>
    <t>ПС35/10Знамово</t>
  </si>
  <si>
    <t>ПС35/10Рождественно</t>
  </si>
  <si>
    <t>ПС35/10Заполье</t>
  </si>
  <si>
    <t>ПС35/10Тихменево</t>
  </si>
  <si>
    <t>ПС35/10Лацкое</t>
  </si>
  <si>
    <t>ПС35/10Борок</t>
  </si>
  <si>
    <t>ПС35/10Мышкин</t>
  </si>
  <si>
    <t>ПС110/10Волга</t>
  </si>
  <si>
    <t>ПС35/10КраснаяГорка</t>
  </si>
  <si>
    <t>ПС110/35/6Восточная</t>
  </si>
  <si>
    <t>ПС110/35/10Залесье</t>
  </si>
  <si>
    <t>ПС110/10Луговая</t>
  </si>
  <si>
    <t>ПС110/35/10Лом</t>
  </si>
  <si>
    <t>ПС35/10Варегово</t>
  </si>
  <si>
    <t>ПС110/35/10Шестихино</t>
  </si>
  <si>
    <t>ПС110/35/10Крюково</t>
  </si>
  <si>
    <t>ПС35/10Белое</t>
  </si>
  <si>
    <t>ПС110/35/10Глебово</t>
  </si>
  <si>
    <t>ПС35/6Песочное</t>
  </si>
  <si>
    <t>ПС35/10Демино</t>
  </si>
  <si>
    <t>ПС110/6КС-18</t>
  </si>
  <si>
    <t>ПС35/6Макеиха</t>
  </si>
  <si>
    <t>ПС35/10Ермаково</t>
  </si>
  <si>
    <t>ПС35/10Милюшино</t>
  </si>
  <si>
    <t>ПС35/10Сутка</t>
  </si>
  <si>
    <t>ПС35/10Сить</t>
  </si>
  <si>
    <t>ПС35/10Горелово</t>
  </si>
  <si>
    <t>ПС35/6Пищалкино</t>
  </si>
  <si>
    <t>ПС35/6Варегово</t>
  </si>
  <si>
    <t>ПС35/10Левобережная</t>
  </si>
  <si>
    <t>ПС110/10Депо</t>
  </si>
  <si>
    <t>Заместительдиректорапотехническим</t>
  </si>
  <si>
    <t>вопросам-главныйинженер</t>
  </si>
  <si>
    <t>ЦП, которые не учитываются в отчетах ввиду их незначительной загрузки</t>
  </si>
  <si>
    <t>ПС 110/6 Кинопленка*</t>
  </si>
  <si>
    <t>При указании мощности по выданным ТУ не указана мощность генерации 8780 кВт, т.к. нет СВМ (нет ясности по перетокам мощности).</t>
  </si>
  <si>
    <t>ПС110/10ТРК</t>
  </si>
  <si>
    <t>ПС 110/10 ТРК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</si>
</sst>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  <numFmt numFmtId="168" formatCode="#,##0.0000_ ;\-#,##0.0000\ "/>
    <numFmt numFmtId="169" formatCode="_-* #,##0.000_р_._-;\-* #,##0.000_р_._-;_-* &quot;-&quot;??_р_._-;_-@_-"/>
    <numFmt numFmtId="170" formatCode="0.000000"/>
    <numFmt numFmtId="171" formatCode="_-* #,##0.000_р_._-;\-* #,##0.000_р_._-;_-* &quot;-&quot;???_р_._-;_-@_-"/>
    <numFmt numFmtId="172" formatCode="0.0000"/>
    <numFmt numFmtId="173" formatCode="0.00000"/>
    <numFmt numFmtId="174" formatCode="0.0000000000"/>
    <numFmt numFmtId="175" formatCode="0.000000000"/>
    <numFmt numFmtId="176" formatCode="0.00000000"/>
    <numFmt numFmtId="177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i/>
      <sz val="9"/>
      <name val="Times New Roman"/>
      <family val="1"/>
    </font>
    <font>
      <i/>
      <sz val="9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2" fontId="9" fillId="0" borderId="11" xfId="67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17" fillId="0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5" fillId="34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7" fontId="8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67" fontId="9" fillId="34" borderId="10" xfId="67" applyNumberFormat="1" applyFont="1" applyFill="1" applyBorder="1" applyAlignment="1">
      <alignment horizontal="center" vertical="center"/>
    </xf>
    <xf numFmtId="43" fontId="8" fillId="34" borderId="10" xfId="67" applyFont="1" applyFill="1" applyBorder="1" applyAlignment="1">
      <alignment horizontal="center"/>
    </xf>
    <xf numFmtId="43" fontId="8" fillId="34" borderId="10" xfId="67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64" fontId="9" fillId="34" borderId="10" xfId="67" applyNumberFormat="1" applyFont="1" applyFill="1" applyBorder="1" applyAlignment="1">
      <alignment horizontal="center" vertical="center"/>
    </xf>
    <xf numFmtId="2" fontId="9" fillId="34" borderId="10" xfId="67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0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165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43" fontId="8" fillId="33" borderId="11" xfId="67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169" fontId="8" fillId="33" borderId="11" xfId="67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/>
    </xf>
    <xf numFmtId="43" fontId="8" fillId="35" borderId="11" xfId="67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165" fontId="8" fillId="35" borderId="10" xfId="0" applyNumberFormat="1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3" fontId="8" fillId="36" borderId="11" xfId="67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0" xfId="67" applyNumberFormat="1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 wrapText="1"/>
    </xf>
    <xf numFmtId="0" fontId="10" fillId="37" borderId="0" xfId="0" applyFont="1" applyFill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164" fontId="9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5" fillId="37" borderId="0" xfId="0" applyFont="1" applyFill="1" applyAlignment="1">
      <alignment/>
    </xf>
    <xf numFmtId="0" fontId="18" fillId="38" borderId="10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 vertical="center" wrapText="1"/>
    </xf>
    <xf numFmtId="0" fontId="25" fillId="38" borderId="15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18" fillId="38" borderId="0" xfId="0" applyFont="1" applyFill="1" applyBorder="1" applyAlignment="1">
      <alignment/>
    </xf>
    <xf numFmtId="0" fontId="26" fillId="38" borderId="11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3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8" fillId="39" borderId="10" xfId="0" applyFont="1" applyFill="1" applyBorder="1" applyAlignment="1">
      <alignment horizontal="center" vertical="center"/>
    </xf>
    <xf numFmtId="164" fontId="11" fillId="34" borderId="0" xfId="0" applyNumberFormat="1" applyFont="1" applyFill="1" applyAlignment="1">
      <alignment horizontal="center" vertical="center" wrapText="1"/>
    </xf>
    <xf numFmtId="0" fontId="61" fillId="0" borderId="0" xfId="0" applyFont="1" applyFill="1" applyAlignment="1">
      <alignment/>
    </xf>
    <xf numFmtId="0" fontId="6" fillId="40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3" fontId="8" fillId="33" borderId="14" xfId="67" applyFont="1" applyFill="1" applyBorder="1" applyAlignment="1">
      <alignment horizontal="center" vertical="center"/>
    </xf>
    <xf numFmtId="43" fontId="8" fillId="33" borderId="19" xfId="67" applyFont="1" applyFill="1" applyBorder="1" applyAlignment="1">
      <alignment horizontal="center" vertical="center"/>
    </xf>
    <xf numFmtId="43" fontId="8" fillId="33" borderId="11" xfId="67" applyFont="1" applyFill="1" applyBorder="1" applyAlignment="1">
      <alignment horizontal="center" vertical="center"/>
    </xf>
    <xf numFmtId="43" fontId="8" fillId="35" borderId="14" xfId="67" applyFont="1" applyFill="1" applyBorder="1" applyAlignment="1">
      <alignment horizontal="center" vertical="center"/>
    </xf>
    <xf numFmtId="43" fontId="8" fillId="35" borderId="19" xfId="67" applyFont="1" applyFill="1" applyBorder="1" applyAlignment="1">
      <alignment horizontal="center" vertical="center"/>
    </xf>
    <xf numFmtId="43" fontId="8" fillId="35" borderId="11" xfId="67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3" fontId="8" fillId="34" borderId="14" xfId="67" applyFont="1" applyFill="1" applyBorder="1" applyAlignment="1">
      <alignment horizontal="center" vertical="center"/>
    </xf>
    <xf numFmtId="43" fontId="8" fillId="34" borderId="19" xfId="67" applyFont="1" applyFill="1" applyBorder="1" applyAlignment="1">
      <alignment horizontal="center" vertical="center"/>
    </xf>
    <xf numFmtId="43" fontId="8" fillId="34" borderId="11" xfId="67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8"/>
  <sheetViews>
    <sheetView zoomScale="110" zoomScaleNormal="110" zoomScaleSheetLayoutView="160" zoomScalePageLayoutView="0" workbookViewId="0" topLeftCell="A1">
      <pane ySplit="5" topLeftCell="A6" activePane="bottomLeft" state="frozen"/>
      <selection pane="topLeft" activeCell="A1" sqref="A1"/>
      <selection pane="bottomLeft" activeCell="AK184" sqref="AK184"/>
    </sheetView>
  </sheetViews>
  <sheetFormatPr defaultColWidth="9.140625" defaultRowHeight="15"/>
  <cols>
    <col min="1" max="1" width="20.7109375" style="78" customWidth="1"/>
    <col min="2" max="2" width="3.7109375" style="78" customWidth="1"/>
    <col min="3" max="3" width="20.7109375" style="90" customWidth="1"/>
    <col min="4" max="4" width="9.28125" style="78" customWidth="1"/>
    <col min="5" max="5" width="7.421875" style="78" hidden="1" customWidth="1"/>
    <col min="6" max="6" width="7.57421875" style="78" hidden="1" customWidth="1"/>
    <col min="7" max="7" width="9.28125" style="78" customWidth="1"/>
    <col min="8" max="8" width="9.28125" style="78" hidden="1" customWidth="1"/>
    <col min="9" max="10" width="5.8515625" style="78" hidden="1" customWidth="1"/>
    <col min="11" max="12" width="8.7109375" style="113" customWidth="1"/>
    <col min="13" max="14" width="8.7109375" style="78" customWidth="1"/>
    <col min="15" max="15" width="9.28125" style="78" customWidth="1"/>
    <col min="16" max="17" width="8.7109375" style="78" customWidth="1"/>
    <col min="18" max="18" width="9.28125" style="114" customWidth="1"/>
    <col min="19" max="19" width="7.57421875" style="114" customWidth="1"/>
    <col min="20" max="20" width="7.00390625" style="13" customWidth="1"/>
    <col min="21" max="21" width="3.7109375" style="78" customWidth="1"/>
    <col min="22" max="23" width="20.7109375" style="78" customWidth="1"/>
    <col min="24" max="24" width="17.8515625" style="53" customWidth="1"/>
    <col min="25" max="25" width="10.00390625" style="152" customWidth="1"/>
    <col min="26" max="26" width="10.57421875" style="47" customWidth="1"/>
    <col min="27" max="27" width="10.00390625" style="78" customWidth="1"/>
    <col min="28" max="28" width="5.28125" style="13" hidden="1" customWidth="1"/>
    <col min="29" max="29" width="4.8515625" style="13" hidden="1" customWidth="1"/>
    <col min="30" max="30" width="9.140625" style="78" customWidth="1"/>
    <col min="31" max="31" width="10.57421875" style="78" customWidth="1"/>
    <col min="32" max="32" width="9.140625" style="13" customWidth="1"/>
    <col min="33" max="33" width="8.8515625" style="13" customWidth="1"/>
    <col min="34" max="34" width="9.00390625" style="53" customWidth="1"/>
    <col min="35" max="35" width="8.7109375" style="13" customWidth="1"/>
    <col min="36" max="36" width="9.140625" style="13" customWidth="1"/>
    <col min="37" max="37" width="9.140625" style="56" customWidth="1"/>
    <col min="38" max="16384" width="9.140625" style="13" customWidth="1"/>
  </cols>
  <sheetData>
    <row r="1" spans="1:37" s="4" customFormat="1" ht="31.5" customHeight="1">
      <c r="A1" s="92"/>
      <c r="B1" s="242" t="s">
        <v>234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97"/>
      <c r="T1" s="14"/>
      <c r="U1" s="92"/>
      <c r="V1" s="92"/>
      <c r="W1" s="92"/>
      <c r="X1" s="173" t="e">
        <f>#REF!-Y111</f>
        <v>#REF!</v>
      </c>
      <c r="Y1" s="147"/>
      <c r="Z1" s="41"/>
      <c r="AA1" s="75"/>
      <c r="AD1" s="75"/>
      <c r="AE1" s="75"/>
      <c r="AH1" s="50"/>
      <c r="AK1" s="55"/>
    </row>
    <row r="2" spans="1:37" s="4" customFormat="1" ht="8.25" customHeight="1">
      <c r="A2" s="75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35" t="s">
        <v>0</v>
      </c>
      <c r="Q2" s="235"/>
      <c r="R2" s="98"/>
      <c r="S2" s="99"/>
      <c r="T2" s="10"/>
      <c r="U2" s="75"/>
      <c r="V2" s="75"/>
      <c r="W2" s="75"/>
      <c r="X2" s="50"/>
      <c r="Y2" s="148"/>
      <c r="Z2" s="42"/>
      <c r="AA2" s="75"/>
      <c r="AD2" s="75"/>
      <c r="AE2" s="75"/>
      <c r="AH2" s="50"/>
      <c r="AJ2" s="234" t="s">
        <v>200</v>
      </c>
      <c r="AK2" s="234"/>
    </row>
    <row r="3" spans="1:37" s="4" customFormat="1" ht="11.25">
      <c r="A3" s="176"/>
      <c r="B3" s="183" t="s">
        <v>227</v>
      </c>
      <c r="C3" s="176" t="s">
        <v>2</v>
      </c>
      <c r="D3" s="236" t="s">
        <v>3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83" t="s">
        <v>17</v>
      </c>
      <c r="S3" s="183" t="s">
        <v>239</v>
      </c>
      <c r="T3" s="10"/>
      <c r="U3" s="239" t="s">
        <v>1</v>
      </c>
      <c r="V3" s="176" t="s">
        <v>2</v>
      </c>
      <c r="W3" s="176"/>
      <c r="X3" s="217" t="s">
        <v>35</v>
      </c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9"/>
      <c r="AK3" s="228" t="s">
        <v>17</v>
      </c>
    </row>
    <row r="4" spans="1:37" s="4" customFormat="1" ht="97.5" customHeight="1">
      <c r="A4" s="176"/>
      <c r="B4" s="184"/>
      <c r="C4" s="176"/>
      <c r="D4" s="176" t="s">
        <v>4</v>
      </c>
      <c r="E4" s="193" t="s">
        <v>230</v>
      </c>
      <c r="F4" s="193" t="s">
        <v>231</v>
      </c>
      <c r="G4" s="176" t="s">
        <v>5</v>
      </c>
      <c r="H4" s="100"/>
      <c r="I4" s="186" t="s">
        <v>210</v>
      </c>
      <c r="J4" s="187"/>
      <c r="K4" s="176" t="s">
        <v>6</v>
      </c>
      <c r="L4" s="233"/>
      <c r="M4" s="176" t="s">
        <v>7</v>
      </c>
      <c r="N4" s="176" t="s">
        <v>8</v>
      </c>
      <c r="O4" s="176" t="s">
        <v>9</v>
      </c>
      <c r="P4" s="186" t="s">
        <v>32</v>
      </c>
      <c r="Q4" s="187"/>
      <c r="R4" s="184"/>
      <c r="S4" s="184"/>
      <c r="T4" s="10"/>
      <c r="U4" s="240"/>
      <c r="V4" s="176"/>
      <c r="W4" s="176"/>
      <c r="X4" s="221" t="s">
        <v>38</v>
      </c>
      <c r="Y4" s="211" t="s">
        <v>240</v>
      </c>
      <c r="Z4" s="231" t="s">
        <v>203</v>
      </c>
      <c r="AA4" s="176" t="s">
        <v>39</v>
      </c>
      <c r="AB4" s="8"/>
      <c r="AC4" s="8"/>
      <c r="AD4" s="176" t="s">
        <v>40</v>
      </c>
      <c r="AE4" s="233"/>
      <c r="AF4" s="220" t="s">
        <v>41</v>
      </c>
      <c r="AG4" s="220" t="s">
        <v>8</v>
      </c>
      <c r="AH4" s="221" t="s">
        <v>9</v>
      </c>
      <c r="AI4" s="213" t="s">
        <v>42</v>
      </c>
      <c r="AJ4" s="214"/>
      <c r="AK4" s="229"/>
    </row>
    <row r="5" spans="1:37" s="4" customFormat="1" ht="15.75" customHeight="1">
      <c r="A5" s="176"/>
      <c r="B5" s="185"/>
      <c r="C5" s="176"/>
      <c r="D5" s="176"/>
      <c r="E5" s="195"/>
      <c r="F5" s="195"/>
      <c r="G5" s="176"/>
      <c r="H5" s="101"/>
      <c r="I5" s="188"/>
      <c r="J5" s="189"/>
      <c r="K5" s="36" t="s">
        <v>10</v>
      </c>
      <c r="L5" s="36" t="s">
        <v>11</v>
      </c>
      <c r="M5" s="176"/>
      <c r="N5" s="176"/>
      <c r="O5" s="176"/>
      <c r="P5" s="196"/>
      <c r="Q5" s="197"/>
      <c r="R5" s="185"/>
      <c r="S5" s="185"/>
      <c r="T5" s="10"/>
      <c r="U5" s="241"/>
      <c r="V5" s="176"/>
      <c r="W5" s="176"/>
      <c r="X5" s="221"/>
      <c r="Y5" s="212"/>
      <c r="Z5" s="232"/>
      <c r="AA5" s="176"/>
      <c r="AB5" s="8"/>
      <c r="AC5" s="8"/>
      <c r="AD5" s="36" t="s">
        <v>10</v>
      </c>
      <c r="AE5" s="36" t="s">
        <v>11</v>
      </c>
      <c r="AF5" s="220"/>
      <c r="AG5" s="220"/>
      <c r="AH5" s="221"/>
      <c r="AI5" s="215"/>
      <c r="AJ5" s="216"/>
      <c r="AK5" s="230"/>
    </row>
    <row r="6" spans="1:37" s="4" customFormat="1" ht="11.25">
      <c r="A6" s="36"/>
      <c r="B6" s="36">
        <v>1</v>
      </c>
      <c r="C6" s="36">
        <v>2</v>
      </c>
      <c r="D6" s="36">
        <v>3</v>
      </c>
      <c r="E6" s="36"/>
      <c r="F6" s="36"/>
      <c r="G6" s="36">
        <v>4</v>
      </c>
      <c r="H6" s="36"/>
      <c r="I6" s="36" t="s">
        <v>211</v>
      </c>
      <c r="J6" s="36" t="s">
        <v>212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7">
        <v>12</v>
      </c>
      <c r="S6" s="37">
        <v>13</v>
      </c>
      <c r="T6" s="10"/>
      <c r="U6" s="36">
        <v>1</v>
      </c>
      <c r="V6" s="36">
        <v>2</v>
      </c>
      <c r="W6" s="36">
        <v>2</v>
      </c>
      <c r="X6" s="43">
        <v>3</v>
      </c>
      <c r="Y6" s="149"/>
      <c r="Z6" s="43">
        <v>4</v>
      </c>
      <c r="AA6" s="36">
        <v>5</v>
      </c>
      <c r="AB6" s="8"/>
      <c r="AC6" s="8"/>
      <c r="AD6" s="36">
        <v>6</v>
      </c>
      <c r="AE6" s="36">
        <v>7</v>
      </c>
      <c r="AF6" s="8">
        <v>8</v>
      </c>
      <c r="AG6" s="8">
        <v>9</v>
      </c>
      <c r="AH6" s="43">
        <v>10</v>
      </c>
      <c r="AI6" s="8">
        <v>11</v>
      </c>
      <c r="AJ6" s="8">
        <v>12</v>
      </c>
      <c r="AK6" s="52">
        <v>13</v>
      </c>
    </row>
    <row r="7" spans="1:37" s="4" customFormat="1" ht="11.25" customHeight="1">
      <c r="A7" s="36" t="s">
        <v>241</v>
      </c>
      <c r="B7" s="96">
        <v>1</v>
      </c>
      <c r="C7" s="36" t="s">
        <v>46</v>
      </c>
      <c r="D7" s="36">
        <v>1.6</v>
      </c>
      <c r="E7" s="36">
        <v>1.6</v>
      </c>
      <c r="F7" s="36"/>
      <c r="G7" s="36">
        <f>I7+J7</f>
        <v>0.28</v>
      </c>
      <c r="H7" s="102"/>
      <c r="I7" s="36">
        <v>0.28</v>
      </c>
      <c r="J7" s="36"/>
      <c r="K7" s="36">
        <v>0.883</v>
      </c>
      <c r="L7" s="36" t="s">
        <v>12</v>
      </c>
      <c r="M7" s="36">
        <f>G7</f>
        <v>0.28</v>
      </c>
      <c r="N7" s="36">
        <v>0</v>
      </c>
      <c r="O7" s="36">
        <f>K7</f>
        <v>0.883</v>
      </c>
      <c r="P7" s="36">
        <f aca="true" t="shared" si="0" ref="P7:P12">O7-M7-N7</f>
        <v>0.603</v>
      </c>
      <c r="Q7" s="36">
        <f>P7</f>
        <v>0.603</v>
      </c>
      <c r="R7" s="37" t="s">
        <v>199</v>
      </c>
      <c r="S7" s="37">
        <v>0.99</v>
      </c>
      <c r="T7" s="10"/>
      <c r="U7" s="96">
        <v>1</v>
      </c>
      <c r="V7" s="36" t="s">
        <v>46</v>
      </c>
      <c r="W7" s="36" t="s">
        <v>241</v>
      </c>
      <c r="X7" s="43">
        <v>1.6</v>
      </c>
      <c r="Y7" s="150">
        <v>0.4930000000000003</v>
      </c>
      <c r="Z7" s="44">
        <f aca="true" t="shared" si="1" ref="Z7:Z12">Y7/S7</f>
        <v>0.4979797979797983</v>
      </c>
      <c r="AA7" s="76">
        <f>G7+Z7</f>
        <v>0.7779797979797983</v>
      </c>
      <c r="AB7" s="7"/>
      <c r="AC7" s="7"/>
      <c r="AD7" s="8">
        <v>0.883</v>
      </c>
      <c r="AE7" s="8" t="s">
        <v>12</v>
      </c>
      <c r="AF7" s="7">
        <f>AA7</f>
        <v>0.7779797979797983</v>
      </c>
      <c r="AG7" s="8">
        <v>0</v>
      </c>
      <c r="AH7" s="43">
        <f>AD7</f>
        <v>0.883</v>
      </c>
      <c r="AI7" s="9">
        <f aca="true" t="shared" si="2" ref="AI7:AI12">AH7-AF7-AG7</f>
        <v>0.10502020202020168</v>
      </c>
      <c r="AJ7" s="19">
        <f>AI7</f>
        <v>0.10502020202020168</v>
      </c>
      <c r="AK7" s="52" t="s">
        <v>199</v>
      </c>
    </row>
    <row r="8" spans="1:37" s="4" customFormat="1" ht="11.25" customHeight="1">
      <c r="A8" s="36" t="s">
        <v>242</v>
      </c>
      <c r="B8" s="119">
        <v>2</v>
      </c>
      <c r="C8" s="120" t="s">
        <v>47</v>
      </c>
      <c r="D8" s="120">
        <v>6.3</v>
      </c>
      <c r="E8" s="120">
        <v>6.3</v>
      </c>
      <c r="F8" s="120"/>
      <c r="G8" s="120">
        <f>I8+J8</f>
        <v>1.24</v>
      </c>
      <c r="H8" s="121"/>
      <c r="I8" s="120">
        <v>1.24</v>
      </c>
      <c r="J8" s="120"/>
      <c r="K8" s="120">
        <v>0</v>
      </c>
      <c r="L8" s="120" t="s">
        <v>12</v>
      </c>
      <c r="M8" s="120">
        <f>G8</f>
        <v>1.24</v>
      </c>
      <c r="N8" s="120">
        <v>0</v>
      </c>
      <c r="O8" s="120">
        <f>K8</f>
        <v>0</v>
      </c>
      <c r="P8" s="120">
        <f t="shared" si="0"/>
        <v>-1.24</v>
      </c>
      <c r="Q8" s="120">
        <f>P8</f>
        <v>-1.24</v>
      </c>
      <c r="R8" s="122" t="s">
        <v>79</v>
      </c>
      <c r="S8" s="122">
        <v>0.97</v>
      </c>
      <c r="T8" s="10"/>
      <c r="U8" s="96">
        <v>2</v>
      </c>
      <c r="V8" s="36" t="s">
        <v>47</v>
      </c>
      <c r="W8" s="36" t="s">
        <v>242</v>
      </c>
      <c r="X8" s="43">
        <v>6.3</v>
      </c>
      <c r="Y8" s="150">
        <v>0.003</v>
      </c>
      <c r="Z8" s="44">
        <f t="shared" si="1"/>
        <v>0.0030927835051546395</v>
      </c>
      <c r="AA8" s="76">
        <f>Z8+G8</f>
        <v>1.2430927835051546</v>
      </c>
      <c r="AB8" s="7"/>
      <c r="AC8" s="7"/>
      <c r="AD8" s="8">
        <v>0</v>
      </c>
      <c r="AE8" s="8" t="s">
        <v>12</v>
      </c>
      <c r="AF8" s="7">
        <f>AA8</f>
        <v>1.2430927835051546</v>
      </c>
      <c r="AG8" s="8">
        <v>0</v>
      </c>
      <c r="AH8" s="43">
        <f>AD8</f>
        <v>0</v>
      </c>
      <c r="AI8" s="9">
        <f>AH8-AF8-AG8</f>
        <v>-1.2430927835051546</v>
      </c>
      <c r="AJ8" s="19">
        <f>AI8</f>
        <v>-1.2430927835051546</v>
      </c>
      <c r="AK8" s="52" t="s">
        <v>79</v>
      </c>
    </row>
    <row r="9" spans="1:37" s="4" customFormat="1" ht="11.25" customHeight="1">
      <c r="A9" s="36" t="s">
        <v>243</v>
      </c>
      <c r="B9" s="96">
        <v>3</v>
      </c>
      <c r="C9" s="36" t="s">
        <v>48</v>
      </c>
      <c r="D9" s="36">
        <v>4</v>
      </c>
      <c r="E9" s="36">
        <v>4</v>
      </c>
      <c r="F9" s="36"/>
      <c r="G9" s="36">
        <f>I9+J9</f>
        <v>1.85</v>
      </c>
      <c r="H9" s="102"/>
      <c r="I9" s="36"/>
      <c r="J9" s="36">
        <v>1.85</v>
      </c>
      <c r="K9" s="36">
        <v>2.095</v>
      </c>
      <c r="L9" s="36" t="s">
        <v>12</v>
      </c>
      <c r="M9" s="36">
        <f>G9</f>
        <v>1.85</v>
      </c>
      <c r="N9" s="36">
        <v>0</v>
      </c>
      <c r="O9" s="36">
        <f>K9</f>
        <v>2.095</v>
      </c>
      <c r="P9" s="36">
        <f t="shared" si="0"/>
        <v>0.2450000000000001</v>
      </c>
      <c r="Q9" s="36">
        <f>P9</f>
        <v>0.2450000000000001</v>
      </c>
      <c r="R9" s="37" t="s">
        <v>199</v>
      </c>
      <c r="S9" s="37">
        <v>0.95</v>
      </c>
      <c r="T9" s="10"/>
      <c r="U9" s="96">
        <v>3</v>
      </c>
      <c r="V9" s="36" t="s">
        <v>48</v>
      </c>
      <c r="W9" s="36" t="s">
        <v>243</v>
      </c>
      <c r="X9" s="43">
        <v>4</v>
      </c>
      <c r="Y9" s="150">
        <v>0.40700000000000025</v>
      </c>
      <c r="Z9" s="44">
        <f t="shared" si="1"/>
        <v>0.42842105263157926</v>
      </c>
      <c r="AA9" s="76">
        <f>Z9+G9</f>
        <v>2.2784210526315793</v>
      </c>
      <c r="AB9" s="7"/>
      <c r="AC9" s="7"/>
      <c r="AD9" s="8">
        <v>2.095</v>
      </c>
      <c r="AE9" s="8" t="s">
        <v>12</v>
      </c>
      <c r="AF9" s="8">
        <f>AA9</f>
        <v>2.2784210526315793</v>
      </c>
      <c r="AG9" s="8">
        <v>0</v>
      </c>
      <c r="AH9" s="43">
        <f>AD9</f>
        <v>2.095</v>
      </c>
      <c r="AI9" s="9">
        <f t="shared" si="2"/>
        <v>-0.18342105263157915</v>
      </c>
      <c r="AJ9" s="19">
        <f>AI9</f>
        <v>-0.18342105263157915</v>
      </c>
      <c r="AK9" s="52" t="s">
        <v>79</v>
      </c>
    </row>
    <row r="10" spans="1:37" s="4" customFormat="1" ht="11.25" customHeight="1">
      <c r="A10" s="36" t="s">
        <v>244</v>
      </c>
      <c r="B10" s="35">
        <v>4</v>
      </c>
      <c r="C10" s="36" t="s">
        <v>49</v>
      </c>
      <c r="D10" s="36">
        <v>2.5</v>
      </c>
      <c r="E10" s="36">
        <v>2.5</v>
      </c>
      <c r="F10" s="36"/>
      <c r="G10" s="36">
        <f>I10+J10</f>
        <v>0.3</v>
      </c>
      <c r="H10" s="102"/>
      <c r="I10" s="36">
        <v>0.3</v>
      </c>
      <c r="J10" s="36"/>
      <c r="K10" s="36">
        <v>1.273</v>
      </c>
      <c r="L10" s="36" t="s">
        <v>12</v>
      </c>
      <c r="M10" s="36">
        <f>G10</f>
        <v>0.3</v>
      </c>
      <c r="N10" s="36">
        <v>0</v>
      </c>
      <c r="O10" s="36">
        <f>K10</f>
        <v>1.273</v>
      </c>
      <c r="P10" s="36">
        <f t="shared" si="0"/>
        <v>0.9729999999999999</v>
      </c>
      <c r="Q10" s="36">
        <f>P10</f>
        <v>0.9729999999999999</v>
      </c>
      <c r="R10" s="37" t="s">
        <v>199</v>
      </c>
      <c r="S10" s="37">
        <v>0.8</v>
      </c>
      <c r="T10" s="10"/>
      <c r="U10" s="35">
        <v>4</v>
      </c>
      <c r="V10" s="36" t="s">
        <v>49</v>
      </c>
      <c r="W10" s="36" t="s">
        <v>244</v>
      </c>
      <c r="X10" s="43">
        <v>2.5</v>
      </c>
      <c r="Y10" s="150">
        <v>0.07200000000000001</v>
      </c>
      <c r="Z10" s="44">
        <f t="shared" si="1"/>
        <v>0.09000000000000001</v>
      </c>
      <c r="AA10" s="76">
        <f>Z10+G10</f>
        <v>0.39</v>
      </c>
      <c r="AB10" s="7"/>
      <c r="AC10" s="7"/>
      <c r="AD10" s="8">
        <v>1.273</v>
      </c>
      <c r="AE10" s="8" t="s">
        <v>12</v>
      </c>
      <c r="AF10" s="8">
        <f>AA10</f>
        <v>0.39</v>
      </c>
      <c r="AG10" s="8">
        <v>0</v>
      </c>
      <c r="AH10" s="43">
        <f>AD10</f>
        <v>1.273</v>
      </c>
      <c r="AI10" s="9">
        <f t="shared" si="2"/>
        <v>0.8829999999999999</v>
      </c>
      <c r="AJ10" s="145">
        <f>AI10</f>
        <v>0.8829999999999999</v>
      </c>
      <c r="AK10" s="52" t="s">
        <v>199</v>
      </c>
    </row>
    <row r="11" spans="1:37" s="4" customFormat="1" ht="11.25" customHeight="1">
      <c r="A11" s="81" t="s">
        <v>245</v>
      </c>
      <c r="B11" s="35">
        <v>5</v>
      </c>
      <c r="C11" s="81" t="s">
        <v>50</v>
      </c>
      <c r="D11" s="36">
        <v>1.6</v>
      </c>
      <c r="E11" s="36">
        <v>1.6</v>
      </c>
      <c r="F11" s="36"/>
      <c r="G11" s="36">
        <f>I11+J11</f>
        <v>0.2</v>
      </c>
      <c r="H11" s="102"/>
      <c r="I11" s="36">
        <v>0.2</v>
      </c>
      <c r="J11" s="36"/>
      <c r="K11" s="36">
        <v>1.212</v>
      </c>
      <c r="L11" s="36" t="s">
        <v>12</v>
      </c>
      <c r="M11" s="36">
        <f>G11</f>
        <v>0.2</v>
      </c>
      <c r="N11" s="36">
        <v>0</v>
      </c>
      <c r="O11" s="36">
        <f>K11</f>
        <v>1.212</v>
      </c>
      <c r="P11" s="36">
        <f t="shared" si="0"/>
        <v>1.012</v>
      </c>
      <c r="Q11" s="36">
        <f>P11</f>
        <v>1.012</v>
      </c>
      <c r="R11" s="37" t="s">
        <v>199</v>
      </c>
      <c r="S11" s="37">
        <v>0.91</v>
      </c>
      <c r="T11" s="10"/>
      <c r="U11" s="35">
        <v>5</v>
      </c>
      <c r="V11" s="81" t="s">
        <v>50</v>
      </c>
      <c r="W11" s="81" t="s">
        <v>245</v>
      </c>
      <c r="X11" s="43">
        <v>1.6</v>
      </c>
      <c r="Y11" s="150">
        <v>0.04650000000000001</v>
      </c>
      <c r="Z11" s="44">
        <f t="shared" si="1"/>
        <v>0.051098901098901105</v>
      </c>
      <c r="AA11" s="76">
        <f>Z11+G11</f>
        <v>0.2510989010989011</v>
      </c>
      <c r="AB11" s="7"/>
      <c r="AC11" s="7"/>
      <c r="AD11" s="8">
        <v>1.212</v>
      </c>
      <c r="AE11" s="8" t="s">
        <v>12</v>
      </c>
      <c r="AF11" s="7">
        <f>AA11</f>
        <v>0.2510989010989011</v>
      </c>
      <c r="AG11" s="8">
        <v>0</v>
      </c>
      <c r="AH11" s="43">
        <f>AD11</f>
        <v>1.212</v>
      </c>
      <c r="AI11" s="9">
        <f t="shared" si="2"/>
        <v>0.9609010989010989</v>
      </c>
      <c r="AJ11" s="19">
        <f>AI11</f>
        <v>0.9609010989010989</v>
      </c>
      <c r="AK11" s="52" t="s">
        <v>199</v>
      </c>
    </row>
    <row r="12" spans="1:37" s="4" customFormat="1" ht="23.25" customHeight="1">
      <c r="A12" s="82" t="s">
        <v>246</v>
      </c>
      <c r="B12" s="183">
        <v>6</v>
      </c>
      <c r="C12" s="82" t="s">
        <v>51</v>
      </c>
      <c r="D12" s="36" t="s">
        <v>19</v>
      </c>
      <c r="E12" s="36">
        <v>10</v>
      </c>
      <c r="F12" s="36">
        <v>10</v>
      </c>
      <c r="G12" s="102">
        <f>G13+G14</f>
        <v>8.3</v>
      </c>
      <c r="H12" s="102"/>
      <c r="I12" s="102"/>
      <c r="J12" s="102"/>
      <c r="K12" s="36"/>
      <c r="L12" s="36"/>
      <c r="M12" s="103">
        <f>G12-K12</f>
        <v>8.3</v>
      </c>
      <c r="N12" s="36">
        <v>0</v>
      </c>
      <c r="O12" s="36">
        <v>10.5</v>
      </c>
      <c r="P12" s="36">
        <f t="shared" si="0"/>
        <v>2.1999999999999993</v>
      </c>
      <c r="Q12" s="193">
        <f>MIN(P12:P14)</f>
        <v>2.1999999999999993</v>
      </c>
      <c r="R12" s="177" t="s">
        <v>199</v>
      </c>
      <c r="S12" s="177">
        <v>0.97</v>
      </c>
      <c r="T12" s="10"/>
      <c r="U12" s="183">
        <v>6</v>
      </c>
      <c r="V12" s="82" t="s">
        <v>51</v>
      </c>
      <c r="W12" s="82" t="s">
        <v>246</v>
      </c>
      <c r="X12" s="43" t="s">
        <v>19</v>
      </c>
      <c r="Y12" s="150">
        <v>0</v>
      </c>
      <c r="Z12" s="44">
        <f t="shared" si="1"/>
        <v>0</v>
      </c>
      <c r="AA12" s="76">
        <f>AA13+AA14</f>
        <v>24.66960122525898</v>
      </c>
      <c r="AB12" s="7"/>
      <c r="AC12" s="7"/>
      <c r="AD12" s="8"/>
      <c r="AE12" s="8"/>
      <c r="AF12" s="7">
        <f>AA12-AD12</f>
        <v>24.66960122525898</v>
      </c>
      <c r="AG12" s="8">
        <v>0</v>
      </c>
      <c r="AH12" s="43">
        <v>10.5</v>
      </c>
      <c r="AI12" s="9">
        <f t="shared" si="2"/>
        <v>-14.16960122525898</v>
      </c>
      <c r="AJ12" s="198">
        <f>MIN(AI12:AI14)</f>
        <v>-14.16960122525898</v>
      </c>
      <c r="AK12" s="208" t="s">
        <v>79</v>
      </c>
    </row>
    <row r="13" spans="1:37" s="4" customFormat="1" ht="11.25">
      <c r="A13" s="40" t="s">
        <v>247</v>
      </c>
      <c r="B13" s="184"/>
      <c r="C13" s="40" t="s">
        <v>36</v>
      </c>
      <c r="D13" s="36" t="s">
        <v>19</v>
      </c>
      <c r="E13" s="36"/>
      <c r="F13" s="36"/>
      <c r="G13" s="37">
        <f>I13+J13</f>
        <v>7.1000000000000005</v>
      </c>
      <c r="H13" s="102"/>
      <c r="I13" s="37">
        <v>1.82</v>
      </c>
      <c r="J13" s="37">
        <v>5.28</v>
      </c>
      <c r="K13" s="37"/>
      <c r="L13" s="37"/>
      <c r="M13" s="37">
        <f aca="true" t="shared" si="3" ref="M13:M58">G13-K13</f>
        <v>7.1000000000000005</v>
      </c>
      <c r="N13" s="36">
        <v>0</v>
      </c>
      <c r="O13" s="37">
        <v>10.5</v>
      </c>
      <c r="P13" s="36">
        <f>O13-G13</f>
        <v>3.3999999999999995</v>
      </c>
      <c r="Q13" s="194"/>
      <c r="R13" s="178"/>
      <c r="S13" s="178"/>
      <c r="T13" s="10"/>
      <c r="U13" s="184"/>
      <c r="V13" s="40" t="s">
        <v>36</v>
      </c>
      <c r="W13" s="40" t="s">
        <v>247</v>
      </c>
      <c r="X13" s="43" t="s">
        <v>19</v>
      </c>
      <c r="Y13" s="150">
        <v>0</v>
      </c>
      <c r="Z13" s="44"/>
      <c r="AA13" s="38">
        <f>G13+Z42+Z24/2+Z27/2</f>
        <v>18.958261019073408</v>
      </c>
      <c r="AB13" s="5"/>
      <c r="AC13" s="5"/>
      <c r="AD13" s="3"/>
      <c r="AE13" s="3"/>
      <c r="AF13" s="7">
        <f aca="true" t="shared" si="4" ref="AF13:AF68">AA13-AD13</f>
        <v>18.958261019073408</v>
      </c>
      <c r="AG13" s="8">
        <v>0</v>
      </c>
      <c r="AH13" s="52">
        <v>10.5</v>
      </c>
      <c r="AI13" s="9">
        <f>AH13-AA13</f>
        <v>-8.458261019073408</v>
      </c>
      <c r="AJ13" s="199"/>
      <c r="AK13" s="209"/>
    </row>
    <row r="14" spans="1:37" s="4" customFormat="1" ht="11.25">
      <c r="A14" s="40" t="s">
        <v>248</v>
      </c>
      <c r="B14" s="185"/>
      <c r="C14" s="40" t="s">
        <v>37</v>
      </c>
      <c r="D14" s="36" t="s">
        <v>19</v>
      </c>
      <c r="E14" s="36"/>
      <c r="F14" s="36"/>
      <c r="G14" s="37">
        <f>I14+J14</f>
        <v>1.2</v>
      </c>
      <c r="H14" s="102"/>
      <c r="I14" s="37">
        <v>0.58</v>
      </c>
      <c r="J14" s="37">
        <v>0.62</v>
      </c>
      <c r="K14" s="37"/>
      <c r="L14" s="37"/>
      <c r="M14" s="37">
        <f t="shared" si="3"/>
        <v>1.2</v>
      </c>
      <c r="N14" s="36">
        <v>0</v>
      </c>
      <c r="O14" s="37">
        <v>10.5</v>
      </c>
      <c r="P14" s="36">
        <f>O14-M14-N14</f>
        <v>9.3</v>
      </c>
      <c r="Q14" s="195"/>
      <c r="R14" s="179"/>
      <c r="S14" s="179"/>
      <c r="T14" s="10"/>
      <c r="U14" s="185"/>
      <c r="V14" s="40" t="s">
        <v>37</v>
      </c>
      <c r="W14" s="40" t="s">
        <v>248</v>
      </c>
      <c r="X14" s="43" t="s">
        <v>19</v>
      </c>
      <c r="Y14" s="150">
        <v>4.376000000000003</v>
      </c>
      <c r="Z14" s="44">
        <f>Y14/S12</f>
        <v>4.5113402061855705</v>
      </c>
      <c r="AA14" s="38">
        <f aca="true" t="shared" si="5" ref="AA14:AA36">Z14+G14</f>
        <v>5.711340206185571</v>
      </c>
      <c r="AB14" s="5"/>
      <c r="AC14" s="5"/>
      <c r="AD14" s="3"/>
      <c r="AE14" s="3"/>
      <c r="AF14" s="7">
        <f>AA14-AD14</f>
        <v>5.711340206185571</v>
      </c>
      <c r="AG14" s="8">
        <v>0</v>
      </c>
      <c r="AH14" s="52">
        <v>10.5</v>
      </c>
      <c r="AI14" s="9">
        <f>AH14-AF14-AG14</f>
        <v>4.788659793814429</v>
      </c>
      <c r="AJ14" s="200"/>
      <c r="AK14" s="210"/>
    </row>
    <row r="15" spans="1:37" s="4" customFormat="1" ht="11.25">
      <c r="A15" s="39" t="s">
        <v>249</v>
      </c>
      <c r="B15" s="96">
        <v>7</v>
      </c>
      <c r="C15" s="39" t="s">
        <v>52</v>
      </c>
      <c r="D15" s="36" t="s">
        <v>20</v>
      </c>
      <c r="E15" s="36">
        <v>2.5</v>
      </c>
      <c r="F15" s="36">
        <v>2.5</v>
      </c>
      <c r="G15" s="37">
        <f aca="true" t="shared" si="6" ref="G15:G78">I15+J15</f>
        <v>1.15</v>
      </c>
      <c r="H15" s="102"/>
      <c r="I15" s="37">
        <v>0.86</v>
      </c>
      <c r="J15" s="37">
        <v>0.29</v>
      </c>
      <c r="K15" s="37"/>
      <c r="L15" s="36"/>
      <c r="M15" s="36">
        <f>G15-K15</f>
        <v>1.15</v>
      </c>
      <c r="N15" s="36">
        <v>0</v>
      </c>
      <c r="O15" s="36">
        <v>2.63</v>
      </c>
      <c r="P15" s="36">
        <f>O15-N15-M15</f>
        <v>1.48</v>
      </c>
      <c r="Q15" s="104">
        <f aca="true" t="shared" si="7" ref="Q15:Q36">P15</f>
        <v>1.48</v>
      </c>
      <c r="R15" s="105" t="s">
        <v>199</v>
      </c>
      <c r="S15" s="105">
        <v>0.97</v>
      </c>
      <c r="T15" s="10"/>
      <c r="U15" s="96">
        <v>7</v>
      </c>
      <c r="V15" s="39" t="s">
        <v>52</v>
      </c>
      <c r="W15" s="39" t="s">
        <v>249</v>
      </c>
      <c r="X15" s="43" t="s">
        <v>20</v>
      </c>
      <c r="Y15" s="150">
        <v>2.544999999999998</v>
      </c>
      <c r="Z15" s="44">
        <f aca="true" t="shared" si="8" ref="Z15:Z37">Y15/S15</f>
        <v>2.623711340206184</v>
      </c>
      <c r="AA15" s="76">
        <f t="shared" si="5"/>
        <v>3.7737113402061837</v>
      </c>
      <c r="AB15" s="7"/>
      <c r="AC15" s="7"/>
      <c r="AD15" s="3"/>
      <c r="AE15" s="8"/>
      <c r="AF15" s="7">
        <f>AA15-AD15</f>
        <v>3.7737113402061837</v>
      </c>
      <c r="AG15" s="8">
        <v>0</v>
      </c>
      <c r="AH15" s="43">
        <v>2.63</v>
      </c>
      <c r="AI15" s="12">
        <f>AH15-AG15-AF15</f>
        <v>-1.1437113402061838</v>
      </c>
      <c r="AJ15" s="146">
        <f aca="true" t="shared" si="9" ref="AJ15:AJ36">AI15</f>
        <v>-1.1437113402061838</v>
      </c>
      <c r="AK15" s="52" t="s">
        <v>79</v>
      </c>
    </row>
    <row r="16" spans="1:37" s="4" customFormat="1" ht="11.25">
      <c r="A16" s="39" t="s">
        <v>250</v>
      </c>
      <c r="B16" s="96">
        <v>8</v>
      </c>
      <c r="C16" s="39" t="s">
        <v>53</v>
      </c>
      <c r="D16" s="36" t="s">
        <v>29</v>
      </c>
      <c r="E16" s="36">
        <v>40</v>
      </c>
      <c r="F16" s="36">
        <v>40</v>
      </c>
      <c r="G16" s="37">
        <f t="shared" si="6"/>
        <v>26.79</v>
      </c>
      <c r="H16" s="102"/>
      <c r="I16" s="103">
        <v>12.53</v>
      </c>
      <c r="J16" s="103">
        <v>14.26</v>
      </c>
      <c r="K16" s="37">
        <v>2.252</v>
      </c>
      <c r="L16" s="36">
        <v>120</v>
      </c>
      <c r="M16" s="36">
        <f>G16-K16</f>
        <v>24.538</v>
      </c>
      <c r="N16" s="36">
        <v>0</v>
      </c>
      <c r="O16" s="36">
        <v>42</v>
      </c>
      <c r="P16" s="36">
        <f>O16-N16-M16</f>
        <v>17.462</v>
      </c>
      <c r="Q16" s="104">
        <f t="shared" si="7"/>
        <v>17.462</v>
      </c>
      <c r="R16" s="105" t="s">
        <v>199</v>
      </c>
      <c r="S16" s="105">
        <v>0.97</v>
      </c>
      <c r="T16" s="10"/>
      <c r="U16" s="96">
        <v>8</v>
      </c>
      <c r="V16" s="39" t="s">
        <v>53</v>
      </c>
      <c r="W16" s="39" t="s">
        <v>250</v>
      </c>
      <c r="X16" s="43" t="s">
        <v>29</v>
      </c>
      <c r="Y16" s="150">
        <v>4.028887</v>
      </c>
      <c r="Z16" s="44">
        <f t="shared" si="8"/>
        <v>4.153491752577319</v>
      </c>
      <c r="AA16" s="76">
        <f t="shared" si="5"/>
        <v>30.94349175257732</v>
      </c>
      <c r="AB16" s="7"/>
      <c r="AC16" s="7"/>
      <c r="AD16" s="3">
        <v>2.252</v>
      </c>
      <c r="AE16" s="8">
        <v>120</v>
      </c>
      <c r="AF16" s="7">
        <f>AA16-AD16</f>
        <v>28.69149175257732</v>
      </c>
      <c r="AG16" s="8">
        <v>0</v>
      </c>
      <c r="AH16" s="43">
        <v>42</v>
      </c>
      <c r="AI16" s="12">
        <f>AH16-AG16-AF16</f>
        <v>13.30850824742268</v>
      </c>
      <c r="AJ16" s="146">
        <f t="shared" si="9"/>
        <v>13.30850824742268</v>
      </c>
      <c r="AK16" s="52" t="s">
        <v>199</v>
      </c>
    </row>
    <row r="17" spans="1:37" s="4" customFormat="1" ht="11.25">
      <c r="A17" s="39" t="s">
        <v>251</v>
      </c>
      <c r="B17" s="96">
        <v>9</v>
      </c>
      <c r="C17" s="39" t="s">
        <v>54</v>
      </c>
      <c r="D17" s="36" t="s">
        <v>33</v>
      </c>
      <c r="E17" s="36">
        <v>4</v>
      </c>
      <c r="F17" s="36">
        <v>4</v>
      </c>
      <c r="G17" s="37">
        <f t="shared" si="6"/>
        <v>1.73</v>
      </c>
      <c r="H17" s="102"/>
      <c r="I17" s="103">
        <v>0.68</v>
      </c>
      <c r="J17" s="103">
        <v>1.05</v>
      </c>
      <c r="K17" s="37">
        <v>0.52</v>
      </c>
      <c r="L17" s="36">
        <v>120</v>
      </c>
      <c r="M17" s="36">
        <f t="shared" si="3"/>
        <v>1.21</v>
      </c>
      <c r="N17" s="36">
        <v>0</v>
      </c>
      <c r="O17" s="37">
        <v>4.2</v>
      </c>
      <c r="P17" s="36">
        <f>O17-N17-M17</f>
        <v>2.99</v>
      </c>
      <c r="Q17" s="104">
        <f t="shared" si="7"/>
        <v>2.99</v>
      </c>
      <c r="R17" s="105" t="s">
        <v>199</v>
      </c>
      <c r="S17" s="105">
        <v>0.97</v>
      </c>
      <c r="T17" s="10"/>
      <c r="U17" s="96">
        <v>9</v>
      </c>
      <c r="V17" s="39" t="s">
        <v>54</v>
      </c>
      <c r="W17" s="39" t="s">
        <v>251</v>
      </c>
      <c r="X17" s="43" t="s">
        <v>33</v>
      </c>
      <c r="Y17" s="150">
        <v>1.3304999999999971</v>
      </c>
      <c r="Z17" s="44">
        <f t="shared" si="8"/>
        <v>1.3716494845360796</v>
      </c>
      <c r="AA17" s="76">
        <f t="shared" si="5"/>
        <v>3.10164948453608</v>
      </c>
      <c r="AB17" s="7"/>
      <c r="AC17" s="7"/>
      <c r="AD17" s="3">
        <v>0.52</v>
      </c>
      <c r="AE17" s="8">
        <v>120</v>
      </c>
      <c r="AF17" s="7">
        <f t="shared" si="4"/>
        <v>2.58164948453608</v>
      </c>
      <c r="AG17" s="8">
        <v>0</v>
      </c>
      <c r="AH17" s="52">
        <v>4.2</v>
      </c>
      <c r="AI17" s="12">
        <f>AH17-AG17-AF17</f>
        <v>1.6183505154639204</v>
      </c>
      <c r="AJ17" s="18">
        <f t="shared" si="9"/>
        <v>1.6183505154639204</v>
      </c>
      <c r="AK17" s="52" t="s">
        <v>199</v>
      </c>
    </row>
    <row r="18" spans="1:37" s="4" customFormat="1" ht="11.25">
      <c r="A18" s="39" t="s">
        <v>252</v>
      </c>
      <c r="B18" s="96">
        <v>10</v>
      </c>
      <c r="C18" s="39" t="s">
        <v>55</v>
      </c>
      <c r="D18" s="36" t="s">
        <v>33</v>
      </c>
      <c r="E18" s="36">
        <v>4</v>
      </c>
      <c r="F18" s="36">
        <v>4</v>
      </c>
      <c r="G18" s="37">
        <f t="shared" si="6"/>
        <v>3.1399999999999997</v>
      </c>
      <c r="H18" s="102"/>
      <c r="I18" s="37">
        <v>1.7</v>
      </c>
      <c r="J18" s="37">
        <v>1.44</v>
      </c>
      <c r="K18" s="37"/>
      <c r="L18" s="36"/>
      <c r="M18" s="36">
        <f t="shared" si="3"/>
        <v>3.1399999999999997</v>
      </c>
      <c r="N18" s="36">
        <v>0</v>
      </c>
      <c r="O18" s="37">
        <v>4.2</v>
      </c>
      <c r="P18" s="36">
        <f>O18-N18-M18</f>
        <v>1.0600000000000005</v>
      </c>
      <c r="Q18" s="104">
        <f t="shared" si="7"/>
        <v>1.0600000000000005</v>
      </c>
      <c r="R18" s="105" t="s">
        <v>199</v>
      </c>
      <c r="S18" s="105">
        <v>0.96</v>
      </c>
      <c r="T18" s="15"/>
      <c r="U18" s="96">
        <v>10</v>
      </c>
      <c r="V18" s="39" t="s">
        <v>55</v>
      </c>
      <c r="W18" s="39" t="s">
        <v>252</v>
      </c>
      <c r="X18" s="43" t="s">
        <v>33</v>
      </c>
      <c r="Y18" s="150">
        <v>6.948</v>
      </c>
      <c r="Z18" s="44">
        <f t="shared" si="8"/>
        <v>7.237500000000001</v>
      </c>
      <c r="AA18" s="76">
        <f t="shared" si="5"/>
        <v>10.377500000000001</v>
      </c>
      <c r="AB18" s="7"/>
      <c r="AC18" s="7"/>
      <c r="AD18" s="3"/>
      <c r="AE18" s="8"/>
      <c r="AF18" s="8">
        <f t="shared" si="4"/>
        <v>10.377500000000001</v>
      </c>
      <c r="AG18" s="8">
        <v>0</v>
      </c>
      <c r="AH18" s="52">
        <v>4.2</v>
      </c>
      <c r="AI18" s="12">
        <f>AH18-AG18-AF18</f>
        <v>-6.177500000000001</v>
      </c>
      <c r="AJ18" s="146">
        <f t="shared" si="9"/>
        <v>-6.177500000000001</v>
      </c>
      <c r="AK18" s="52" t="s">
        <v>79</v>
      </c>
    </row>
    <row r="19" spans="1:37" s="4" customFormat="1" ht="11.25">
      <c r="A19" s="39" t="s">
        <v>253</v>
      </c>
      <c r="B19" s="106">
        <v>11</v>
      </c>
      <c r="C19" s="39" t="s">
        <v>56</v>
      </c>
      <c r="D19" s="36" t="s">
        <v>23</v>
      </c>
      <c r="E19" s="36">
        <v>6.3</v>
      </c>
      <c r="F19" s="36">
        <v>6.3</v>
      </c>
      <c r="G19" s="37">
        <f t="shared" si="6"/>
        <v>4.55</v>
      </c>
      <c r="H19" s="102"/>
      <c r="I19" s="37">
        <v>1.55</v>
      </c>
      <c r="J19" s="37">
        <v>3</v>
      </c>
      <c r="K19" s="37"/>
      <c r="L19" s="36"/>
      <c r="M19" s="36">
        <f t="shared" si="3"/>
        <v>4.55</v>
      </c>
      <c r="N19" s="36">
        <v>0</v>
      </c>
      <c r="O19" s="37">
        <v>6.62</v>
      </c>
      <c r="P19" s="36">
        <f aca="true" t="shared" si="10" ref="P19:P36">O19-N19-M19</f>
        <v>2.0700000000000003</v>
      </c>
      <c r="Q19" s="104">
        <f t="shared" si="7"/>
        <v>2.0700000000000003</v>
      </c>
      <c r="R19" s="105" t="s">
        <v>199</v>
      </c>
      <c r="S19" s="105">
        <v>0.92</v>
      </c>
      <c r="T19" s="15"/>
      <c r="U19" s="106">
        <v>11</v>
      </c>
      <c r="V19" s="39" t="s">
        <v>56</v>
      </c>
      <c r="W19" s="39" t="s">
        <v>253</v>
      </c>
      <c r="X19" s="43" t="s">
        <v>23</v>
      </c>
      <c r="Y19" s="150">
        <v>0.0392</v>
      </c>
      <c r="Z19" s="44">
        <f t="shared" si="8"/>
        <v>0.04260869565217391</v>
      </c>
      <c r="AA19" s="76">
        <f t="shared" si="5"/>
        <v>4.5926086956521734</v>
      </c>
      <c r="AB19" s="7"/>
      <c r="AC19" s="7"/>
      <c r="AD19" s="3"/>
      <c r="AE19" s="8"/>
      <c r="AF19" s="7">
        <f t="shared" si="4"/>
        <v>4.5926086956521734</v>
      </c>
      <c r="AG19" s="8">
        <v>0</v>
      </c>
      <c r="AH19" s="52">
        <v>6.62</v>
      </c>
      <c r="AI19" s="12">
        <f aca="true" t="shared" si="11" ref="AI19:AI36">AH19-AG19-AF19</f>
        <v>2.0273913043478267</v>
      </c>
      <c r="AJ19" s="18">
        <f t="shared" si="9"/>
        <v>2.0273913043478267</v>
      </c>
      <c r="AK19" s="52" t="s">
        <v>199</v>
      </c>
    </row>
    <row r="20" spans="1:37" s="4" customFormat="1" ht="11.25">
      <c r="A20" s="39" t="s">
        <v>254</v>
      </c>
      <c r="B20" s="96">
        <v>12</v>
      </c>
      <c r="C20" s="39" t="s">
        <v>57</v>
      </c>
      <c r="D20" s="36" t="s">
        <v>33</v>
      </c>
      <c r="E20" s="36">
        <v>4</v>
      </c>
      <c r="F20" s="36">
        <v>4</v>
      </c>
      <c r="G20" s="37">
        <f t="shared" si="6"/>
        <v>1.78</v>
      </c>
      <c r="H20" s="102"/>
      <c r="I20" s="103">
        <v>1.27</v>
      </c>
      <c r="J20" s="103">
        <v>0.51</v>
      </c>
      <c r="K20" s="37"/>
      <c r="L20" s="36"/>
      <c r="M20" s="36">
        <f t="shared" si="3"/>
        <v>1.78</v>
      </c>
      <c r="N20" s="36">
        <v>0</v>
      </c>
      <c r="O20" s="37">
        <v>4.2</v>
      </c>
      <c r="P20" s="36">
        <f t="shared" si="10"/>
        <v>2.42</v>
      </c>
      <c r="Q20" s="104">
        <f t="shared" si="7"/>
        <v>2.42</v>
      </c>
      <c r="R20" s="105" t="s">
        <v>199</v>
      </c>
      <c r="S20" s="105">
        <v>0.82</v>
      </c>
      <c r="T20" s="15"/>
      <c r="U20" s="96">
        <v>12</v>
      </c>
      <c r="V20" s="39" t="s">
        <v>57</v>
      </c>
      <c r="W20" s="39" t="s">
        <v>254</v>
      </c>
      <c r="X20" s="43" t="s">
        <v>33</v>
      </c>
      <c r="Y20" s="150">
        <v>0.195</v>
      </c>
      <c r="Z20" s="44">
        <f t="shared" si="8"/>
        <v>0.2378048780487805</v>
      </c>
      <c r="AA20" s="76">
        <f t="shared" si="5"/>
        <v>2.0178048780487807</v>
      </c>
      <c r="AB20" s="7"/>
      <c r="AC20" s="7"/>
      <c r="AD20" s="3"/>
      <c r="AE20" s="8"/>
      <c r="AF20" s="7">
        <f t="shared" si="4"/>
        <v>2.0178048780487807</v>
      </c>
      <c r="AG20" s="8">
        <v>0</v>
      </c>
      <c r="AH20" s="52">
        <v>4.2</v>
      </c>
      <c r="AI20" s="12">
        <f t="shared" si="11"/>
        <v>2.1821951219512195</v>
      </c>
      <c r="AJ20" s="18">
        <f t="shared" si="9"/>
        <v>2.1821951219512195</v>
      </c>
      <c r="AK20" s="52" t="s">
        <v>199</v>
      </c>
    </row>
    <row r="21" spans="1:37" s="4" customFormat="1" ht="11.25">
      <c r="A21" s="39" t="s">
        <v>255</v>
      </c>
      <c r="B21" s="96">
        <v>13</v>
      </c>
      <c r="C21" s="39" t="s">
        <v>58</v>
      </c>
      <c r="D21" s="36" t="s">
        <v>22</v>
      </c>
      <c r="E21" s="36">
        <v>1.6</v>
      </c>
      <c r="F21" s="36">
        <v>1.6</v>
      </c>
      <c r="G21" s="37">
        <f t="shared" si="6"/>
        <v>0.62</v>
      </c>
      <c r="H21" s="102"/>
      <c r="I21" s="37">
        <v>0.52</v>
      </c>
      <c r="J21" s="37">
        <v>0.1</v>
      </c>
      <c r="K21" s="37"/>
      <c r="L21" s="36"/>
      <c r="M21" s="36">
        <f t="shared" si="3"/>
        <v>0.62</v>
      </c>
      <c r="N21" s="36">
        <v>0</v>
      </c>
      <c r="O21" s="36">
        <v>1.68</v>
      </c>
      <c r="P21" s="36">
        <f t="shared" si="10"/>
        <v>1.06</v>
      </c>
      <c r="Q21" s="104">
        <f t="shared" si="7"/>
        <v>1.06</v>
      </c>
      <c r="R21" s="105" t="s">
        <v>199</v>
      </c>
      <c r="S21" s="105">
        <v>0.93</v>
      </c>
      <c r="T21" s="15"/>
      <c r="U21" s="96">
        <v>13</v>
      </c>
      <c r="V21" s="39" t="s">
        <v>58</v>
      </c>
      <c r="W21" s="39" t="s">
        <v>255</v>
      </c>
      <c r="X21" s="43" t="s">
        <v>22</v>
      </c>
      <c r="Y21" s="150">
        <v>0.06199999999999999</v>
      </c>
      <c r="Z21" s="44">
        <f t="shared" si="8"/>
        <v>0.06666666666666665</v>
      </c>
      <c r="AA21" s="76">
        <f t="shared" si="5"/>
        <v>0.6866666666666666</v>
      </c>
      <c r="AB21" s="7"/>
      <c r="AC21" s="7"/>
      <c r="AD21" s="3"/>
      <c r="AE21" s="8"/>
      <c r="AF21" s="8">
        <f t="shared" si="4"/>
        <v>0.6866666666666666</v>
      </c>
      <c r="AG21" s="8">
        <v>0</v>
      </c>
      <c r="AH21" s="43">
        <v>1.68</v>
      </c>
      <c r="AI21" s="12">
        <f t="shared" si="11"/>
        <v>0.9933333333333333</v>
      </c>
      <c r="AJ21" s="18">
        <f t="shared" si="9"/>
        <v>0.9933333333333333</v>
      </c>
      <c r="AK21" s="52" t="s">
        <v>199</v>
      </c>
    </row>
    <row r="22" spans="1:37" s="4" customFormat="1" ht="11.25">
      <c r="A22" s="39" t="s">
        <v>256</v>
      </c>
      <c r="B22" s="96">
        <v>14</v>
      </c>
      <c r="C22" s="39" t="s">
        <v>59</v>
      </c>
      <c r="D22" s="36" t="s">
        <v>33</v>
      </c>
      <c r="E22" s="36">
        <v>4</v>
      </c>
      <c r="F22" s="36">
        <v>4</v>
      </c>
      <c r="G22" s="37">
        <f t="shared" si="6"/>
        <v>1.23</v>
      </c>
      <c r="H22" s="102"/>
      <c r="I22" s="37">
        <v>0.36</v>
      </c>
      <c r="J22" s="37">
        <v>0.87</v>
      </c>
      <c r="K22" s="37"/>
      <c r="L22" s="36"/>
      <c r="M22" s="36">
        <f t="shared" si="3"/>
        <v>1.23</v>
      </c>
      <c r="N22" s="36">
        <v>0</v>
      </c>
      <c r="O22" s="37">
        <v>4.2</v>
      </c>
      <c r="P22" s="36">
        <f t="shared" si="10"/>
        <v>2.97</v>
      </c>
      <c r="Q22" s="104">
        <f t="shared" si="7"/>
        <v>2.97</v>
      </c>
      <c r="R22" s="105" t="s">
        <v>199</v>
      </c>
      <c r="S22" s="105">
        <v>0.96</v>
      </c>
      <c r="T22" s="15"/>
      <c r="U22" s="96">
        <v>14</v>
      </c>
      <c r="V22" s="39" t="s">
        <v>59</v>
      </c>
      <c r="W22" s="39" t="s">
        <v>256</v>
      </c>
      <c r="X22" s="43" t="s">
        <v>33</v>
      </c>
      <c r="Y22" s="150">
        <v>1.0964</v>
      </c>
      <c r="Z22" s="44">
        <f t="shared" si="8"/>
        <v>1.1420833333333333</v>
      </c>
      <c r="AA22" s="76">
        <f t="shared" si="5"/>
        <v>2.3720833333333333</v>
      </c>
      <c r="AB22" s="7"/>
      <c r="AC22" s="7"/>
      <c r="AD22" s="3"/>
      <c r="AE22" s="8"/>
      <c r="AF22" s="7">
        <f t="shared" si="4"/>
        <v>2.3720833333333333</v>
      </c>
      <c r="AG22" s="8">
        <v>0</v>
      </c>
      <c r="AH22" s="52">
        <v>4.2</v>
      </c>
      <c r="AI22" s="12">
        <f t="shared" si="11"/>
        <v>1.8279166666666669</v>
      </c>
      <c r="AJ22" s="146">
        <f t="shared" si="9"/>
        <v>1.8279166666666669</v>
      </c>
      <c r="AK22" s="52" t="s">
        <v>199</v>
      </c>
    </row>
    <row r="23" spans="1:37" s="4" customFormat="1" ht="11.25">
      <c r="A23" s="39" t="s">
        <v>257</v>
      </c>
      <c r="B23" s="119">
        <v>15</v>
      </c>
      <c r="C23" s="123" t="s">
        <v>60</v>
      </c>
      <c r="D23" s="120" t="s">
        <v>96</v>
      </c>
      <c r="E23" s="120">
        <v>4</v>
      </c>
      <c r="F23" s="120">
        <v>2.5</v>
      </c>
      <c r="G23" s="122">
        <f t="shared" si="6"/>
        <v>2.6399999999999997</v>
      </c>
      <c r="H23" s="121"/>
      <c r="I23" s="122">
        <v>1.51</v>
      </c>
      <c r="J23" s="122">
        <v>1.13</v>
      </c>
      <c r="K23" s="122"/>
      <c r="L23" s="120"/>
      <c r="M23" s="120">
        <f t="shared" si="3"/>
        <v>2.6399999999999997</v>
      </c>
      <c r="N23" s="120">
        <v>0</v>
      </c>
      <c r="O23" s="122">
        <v>2.63</v>
      </c>
      <c r="P23" s="120">
        <f t="shared" si="10"/>
        <v>-0.009999999999999787</v>
      </c>
      <c r="Q23" s="124">
        <f t="shared" si="7"/>
        <v>-0.009999999999999787</v>
      </c>
      <c r="R23" s="122" t="s">
        <v>79</v>
      </c>
      <c r="S23" s="122">
        <v>0.88</v>
      </c>
      <c r="T23" s="15"/>
      <c r="U23" s="96">
        <v>15</v>
      </c>
      <c r="V23" s="39" t="s">
        <v>60</v>
      </c>
      <c r="W23" s="39" t="s">
        <v>257</v>
      </c>
      <c r="X23" s="43" t="s">
        <v>96</v>
      </c>
      <c r="Y23" s="150">
        <v>0</v>
      </c>
      <c r="Z23" s="44">
        <f t="shared" si="8"/>
        <v>0</v>
      </c>
      <c r="AA23" s="76">
        <f t="shared" si="5"/>
        <v>2.6399999999999997</v>
      </c>
      <c r="AB23" s="7"/>
      <c r="AC23" s="7"/>
      <c r="AD23" s="3"/>
      <c r="AE23" s="8"/>
      <c r="AF23" s="8">
        <f t="shared" si="4"/>
        <v>2.6399999999999997</v>
      </c>
      <c r="AG23" s="8">
        <v>0</v>
      </c>
      <c r="AH23" s="52">
        <v>2.63</v>
      </c>
      <c r="AI23" s="12">
        <f t="shared" si="11"/>
        <v>-0.009999999999999787</v>
      </c>
      <c r="AJ23" s="146">
        <f t="shared" si="9"/>
        <v>-0.009999999999999787</v>
      </c>
      <c r="AK23" s="52" t="s">
        <v>79</v>
      </c>
    </row>
    <row r="24" spans="1:37" s="4" customFormat="1" ht="11.25">
      <c r="A24" s="39" t="s">
        <v>258</v>
      </c>
      <c r="B24" s="96">
        <v>16</v>
      </c>
      <c r="C24" s="39" t="s">
        <v>61</v>
      </c>
      <c r="D24" s="36" t="s">
        <v>20</v>
      </c>
      <c r="E24" s="36">
        <v>2.5</v>
      </c>
      <c r="F24" s="36">
        <v>2.5</v>
      </c>
      <c r="G24" s="37">
        <f t="shared" si="6"/>
        <v>1.75</v>
      </c>
      <c r="H24" s="102"/>
      <c r="I24" s="37">
        <v>0.89</v>
      </c>
      <c r="J24" s="37">
        <v>0.86</v>
      </c>
      <c r="K24" s="37">
        <v>0.139</v>
      </c>
      <c r="L24" s="36">
        <v>120</v>
      </c>
      <c r="M24" s="36">
        <f t="shared" si="3"/>
        <v>1.611</v>
      </c>
      <c r="N24" s="36">
        <v>0</v>
      </c>
      <c r="O24" s="37">
        <v>2.63</v>
      </c>
      <c r="P24" s="36">
        <f t="shared" si="10"/>
        <v>1.019</v>
      </c>
      <c r="Q24" s="104">
        <f t="shared" si="7"/>
        <v>1.019</v>
      </c>
      <c r="R24" s="105" t="s">
        <v>199</v>
      </c>
      <c r="S24" s="105">
        <v>0.93</v>
      </c>
      <c r="T24" s="15"/>
      <c r="U24" s="96">
        <v>16</v>
      </c>
      <c r="V24" s="39" t="s">
        <v>61</v>
      </c>
      <c r="W24" s="39" t="s">
        <v>258</v>
      </c>
      <c r="X24" s="43" t="s">
        <v>20</v>
      </c>
      <c r="Y24" s="150">
        <v>0.5570000000000003</v>
      </c>
      <c r="Z24" s="44">
        <f t="shared" si="8"/>
        <v>0.598924731182796</v>
      </c>
      <c r="AA24" s="76">
        <f t="shared" si="5"/>
        <v>2.348924731182796</v>
      </c>
      <c r="AB24" s="7"/>
      <c r="AC24" s="7"/>
      <c r="AD24" s="3">
        <v>0.139</v>
      </c>
      <c r="AE24" s="8">
        <v>120</v>
      </c>
      <c r="AF24" s="7">
        <f>AA24-AD24</f>
        <v>2.209924731182796</v>
      </c>
      <c r="AG24" s="8">
        <v>0</v>
      </c>
      <c r="AH24" s="52">
        <v>2.63</v>
      </c>
      <c r="AI24" s="12">
        <f t="shared" si="11"/>
        <v>0.4200752688172038</v>
      </c>
      <c r="AJ24" s="18">
        <f t="shared" si="9"/>
        <v>0.4200752688172038</v>
      </c>
      <c r="AK24" s="52" t="s">
        <v>199</v>
      </c>
    </row>
    <row r="25" spans="1:37" s="4" customFormat="1" ht="11.25">
      <c r="A25" s="39" t="s">
        <v>259</v>
      </c>
      <c r="B25" s="96">
        <v>17</v>
      </c>
      <c r="C25" s="39" t="s">
        <v>62</v>
      </c>
      <c r="D25" s="36" t="s">
        <v>20</v>
      </c>
      <c r="E25" s="36">
        <v>2.5</v>
      </c>
      <c r="F25" s="36">
        <v>2.5</v>
      </c>
      <c r="G25" s="37">
        <f t="shared" si="6"/>
        <v>0.64</v>
      </c>
      <c r="H25" s="102"/>
      <c r="I25" s="37">
        <v>0.32</v>
      </c>
      <c r="J25" s="37">
        <v>0.32</v>
      </c>
      <c r="K25" s="37">
        <v>0.277</v>
      </c>
      <c r="L25" s="36">
        <v>120</v>
      </c>
      <c r="M25" s="36">
        <f t="shared" si="3"/>
        <v>0.363</v>
      </c>
      <c r="N25" s="36">
        <v>0</v>
      </c>
      <c r="O25" s="37">
        <v>2.63</v>
      </c>
      <c r="P25" s="36">
        <f t="shared" si="10"/>
        <v>2.267</v>
      </c>
      <c r="Q25" s="104">
        <f t="shared" si="7"/>
        <v>2.267</v>
      </c>
      <c r="R25" s="105" t="s">
        <v>199</v>
      </c>
      <c r="S25" s="105">
        <v>0.93</v>
      </c>
      <c r="T25" s="15"/>
      <c r="U25" s="96">
        <v>17</v>
      </c>
      <c r="V25" s="39" t="s">
        <v>62</v>
      </c>
      <c r="W25" s="39" t="s">
        <v>259</v>
      </c>
      <c r="X25" s="43" t="s">
        <v>20</v>
      </c>
      <c r="Y25" s="150">
        <v>0.17600000000000005</v>
      </c>
      <c r="Z25" s="44">
        <f t="shared" si="8"/>
        <v>0.18924731182795704</v>
      </c>
      <c r="AA25" s="76">
        <f t="shared" si="5"/>
        <v>0.8292473118279571</v>
      </c>
      <c r="AB25" s="7"/>
      <c r="AC25" s="7"/>
      <c r="AD25" s="3">
        <v>0.277</v>
      </c>
      <c r="AE25" s="8">
        <v>120</v>
      </c>
      <c r="AF25" s="8">
        <f t="shared" si="4"/>
        <v>0.552247311827957</v>
      </c>
      <c r="AG25" s="8">
        <v>0</v>
      </c>
      <c r="AH25" s="52">
        <v>2.63</v>
      </c>
      <c r="AI25" s="12">
        <f t="shared" si="11"/>
        <v>2.0777526881720427</v>
      </c>
      <c r="AJ25" s="18">
        <f t="shared" si="9"/>
        <v>2.0777526881720427</v>
      </c>
      <c r="AK25" s="52" t="s">
        <v>199</v>
      </c>
    </row>
    <row r="26" spans="1:37" s="4" customFormat="1" ht="11.25">
      <c r="A26" s="39" t="s">
        <v>260</v>
      </c>
      <c r="B26" s="96">
        <v>18</v>
      </c>
      <c r="C26" s="39" t="s">
        <v>63</v>
      </c>
      <c r="D26" s="36" t="s">
        <v>33</v>
      </c>
      <c r="E26" s="36">
        <v>4</v>
      </c>
      <c r="F26" s="36">
        <v>4</v>
      </c>
      <c r="G26" s="37">
        <f t="shared" si="6"/>
        <v>2.18</v>
      </c>
      <c r="H26" s="102"/>
      <c r="I26" s="37">
        <v>1.76</v>
      </c>
      <c r="J26" s="37">
        <v>0.42</v>
      </c>
      <c r="K26" s="37">
        <v>0.294</v>
      </c>
      <c r="L26" s="36">
        <v>120</v>
      </c>
      <c r="M26" s="36">
        <f>G26-K26</f>
        <v>1.8860000000000001</v>
      </c>
      <c r="N26" s="36">
        <v>0</v>
      </c>
      <c r="O26" s="37">
        <v>4.2</v>
      </c>
      <c r="P26" s="36">
        <f t="shared" si="10"/>
        <v>2.314</v>
      </c>
      <c r="Q26" s="104">
        <f t="shared" si="7"/>
        <v>2.314</v>
      </c>
      <c r="R26" s="105" t="s">
        <v>199</v>
      </c>
      <c r="S26" s="105">
        <v>0.96</v>
      </c>
      <c r="T26" s="15"/>
      <c r="U26" s="96">
        <v>18</v>
      </c>
      <c r="V26" s="39" t="s">
        <v>63</v>
      </c>
      <c r="W26" s="39" t="s">
        <v>260</v>
      </c>
      <c r="X26" s="43" t="s">
        <v>33</v>
      </c>
      <c r="Y26" s="150">
        <v>1.6925</v>
      </c>
      <c r="Z26" s="44">
        <f t="shared" si="8"/>
        <v>1.7630208333333333</v>
      </c>
      <c r="AA26" s="76">
        <f t="shared" si="5"/>
        <v>3.9430208333333336</v>
      </c>
      <c r="AB26" s="7"/>
      <c r="AC26" s="7"/>
      <c r="AD26" s="3">
        <v>0.294</v>
      </c>
      <c r="AE26" s="8">
        <v>120</v>
      </c>
      <c r="AF26" s="8">
        <f t="shared" si="4"/>
        <v>3.6490208333333336</v>
      </c>
      <c r="AG26" s="8">
        <v>0</v>
      </c>
      <c r="AH26" s="52">
        <v>4.2</v>
      </c>
      <c r="AI26" s="12">
        <f t="shared" si="11"/>
        <v>0.5509791666666666</v>
      </c>
      <c r="AJ26" s="18">
        <f t="shared" si="9"/>
        <v>0.5509791666666666</v>
      </c>
      <c r="AK26" s="52" t="s">
        <v>199</v>
      </c>
    </row>
    <row r="27" spans="1:37" s="4" customFormat="1" ht="11.25">
      <c r="A27" s="39" t="s">
        <v>261</v>
      </c>
      <c r="B27" s="96">
        <v>19</v>
      </c>
      <c r="C27" s="39" t="s">
        <v>64</v>
      </c>
      <c r="D27" s="36" t="s">
        <v>33</v>
      </c>
      <c r="E27" s="36">
        <v>4</v>
      </c>
      <c r="F27" s="36">
        <v>4</v>
      </c>
      <c r="G27" s="37">
        <f t="shared" si="6"/>
        <v>3.41</v>
      </c>
      <c r="H27" s="102"/>
      <c r="I27" s="37">
        <v>1.27</v>
      </c>
      <c r="J27" s="37">
        <v>2.14</v>
      </c>
      <c r="K27" s="37">
        <v>1.316</v>
      </c>
      <c r="L27" s="36">
        <v>120</v>
      </c>
      <c r="M27" s="36">
        <f t="shared" si="3"/>
        <v>2.0940000000000003</v>
      </c>
      <c r="N27" s="36">
        <v>0</v>
      </c>
      <c r="O27" s="37">
        <v>4.2</v>
      </c>
      <c r="P27" s="36">
        <f t="shared" si="10"/>
        <v>2.106</v>
      </c>
      <c r="Q27" s="104">
        <f t="shared" si="7"/>
        <v>2.106</v>
      </c>
      <c r="R27" s="105" t="s">
        <v>199</v>
      </c>
      <c r="S27" s="105">
        <v>0.97</v>
      </c>
      <c r="T27" s="15"/>
      <c r="U27" s="96">
        <v>19</v>
      </c>
      <c r="V27" s="39" t="s">
        <v>64</v>
      </c>
      <c r="W27" s="39" t="s">
        <v>261</v>
      </c>
      <c r="X27" s="43" t="s">
        <v>33</v>
      </c>
      <c r="Y27" s="150">
        <v>6.4549</v>
      </c>
      <c r="Z27" s="44">
        <f t="shared" si="8"/>
        <v>6.654536082474228</v>
      </c>
      <c r="AA27" s="76">
        <f t="shared" si="5"/>
        <v>10.064536082474227</v>
      </c>
      <c r="AB27" s="7"/>
      <c r="AC27" s="7"/>
      <c r="AD27" s="3">
        <v>1.316</v>
      </c>
      <c r="AE27" s="8">
        <v>120</v>
      </c>
      <c r="AF27" s="7">
        <f t="shared" si="4"/>
        <v>8.748536082474226</v>
      </c>
      <c r="AG27" s="8">
        <v>0</v>
      </c>
      <c r="AH27" s="52">
        <v>4.2</v>
      </c>
      <c r="AI27" s="12">
        <f t="shared" si="11"/>
        <v>-4.548536082474226</v>
      </c>
      <c r="AJ27" s="146">
        <f t="shared" si="9"/>
        <v>-4.548536082474226</v>
      </c>
      <c r="AK27" s="52" t="s">
        <v>79</v>
      </c>
    </row>
    <row r="28" spans="1:37" s="4" customFormat="1" ht="11.25">
      <c r="A28" s="39" t="s">
        <v>262</v>
      </c>
      <c r="B28" s="96">
        <v>20</v>
      </c>
      <c r="C28" s="39" t="s">
        <v>65</v>
      </c>
      <c r="D28" s="36" t="s">
        <v>23</v>
      </c>
      <c r="E28" s="36">
        <v>6.3</v>
      </c>
      <c r="F28" s="36">
        <v>6.3</v>
      </c>
      <c r="G28" s="37">
        <f t="shared" si="6"/>
        <v>2.04</v>
      </c>
      <c r="H28" s="102"/>
      <c r="I28" s="37">
        <v>1.74</v>
      </c>
      <c r="J28" s="37">
        <v>0.3</v>
      </c>
      <c r="K28" s="37"/>
      <c r="L28" s="36"/>
      <c r="M28" s="36">
        <f t="shared" si="3"/>
        <v>2.04</v>
      </c>
      <c r="N28" s="36">
        <v>0</v>
      </c>
      <c r="O28" s="37">
        <v>6.62</v>
      </c>
      <c r="P28" s="36">
        <f t="shared" si="10"/>
        <v>4.58</v>
      </c>
      <c r="Q28" s="104">
        <f t="shared" si="7"/>
        <v>4.58</v>
      </c>
      <c r="R28" s="105" t="s">
        <v>199</v>
      </c>
      <c r="S28" s="105">
        <v>0.99</v>
      </c>
      <c r="T28" s="15"/>
      <c r="U28" s="96">
        <v>20</v>
      </c>
      <c r="V28" s="39" t="s">
        <v>65</v>
      </c>
      <c r="W28" s="39" t="s">
        <v>262</v>
      </c>
      <c r="X28" s="43" t="s">
        <v>23</v>
      </c>
      <c r="Y28" s="150">
        <v>0.011</v>
      </c>
      <c r="Z28" s="44">
        <f t="shared" si="8"/>
        <v>0.01111111111111111</v>
      </c>
      <c r="AA28" s="76">
        <f t="shared" si="5"/>
        <v>2.051111111111111</v>
      </c>
      <c r="AB28" s="7"/>
      <c r="AC28" s="7"/>
      <c r="AD28" s="3"/>
      <c r="AE28" s="8"/>
      <c r="AF28" s="8">
        <f t="shared" si="4"/>
        <v>2.051111111111111</v>
      </c>
      <c r="AG28" s="8">
        <v>0</v>
      </c>
      <c r="AH28" s="52">
        <v>6.62</v>
      </c>
      <c r="AI28" s="12">
        <f t="shared" si="11"/>
        <v>4.568888888888889</v>
      </c>
      <c r="AJ28" s="18">
        <f t="shared" si="9"/>
        <v>4.568888888888889</v>
      </c>
      <c r="AK28" s="52" t="s">
        <v>199</v>
      </c>
    </row>
    <row r="29" spans="1:37" s="4" customFormat="1" ht="11.25">
      <c r="A29" s="39" t="s">
        <v>263</v>
      </c>
      <c r="B29" s="96">
        <v>21</v>
      </c>
      <c r="C29" s="39" t="s">
        <v>66</v>
      </c>
      <c r="D29" s="36" t="s">
        <v>24</v>
      </c>
      <c r="E29" s="36">
        <v>16</v>
      </c>
      <c r="F29" s="36">
        <v>16</v>
      </c>
      <c r="G29" s="172">
        <f t="shared" si="6"/>
        <v>8.56</v>
      </c>
      <c r="H29" s="102"/>
      <c r="I29" s="37">
        <v>5.24</v>
      </c>
      <c r="J29" s="37">
        <v>3.32</v>
      </c>
      <c r="K29" s="37"/>
      <c r="L29" s="36"/>
      <c r="M29" s="36">
        <f t="shared" si="3"/>
        <v>8.56</v>
      </c>
      <c r="N29" s="36">
        <v>0</v>
      </c>
      <c r="O29" s="37">
        <v>16.8</v>
      </c>
      <c r="P29" s="36">
        <f t="shared" si="10"/>
        <v>8.24</v>
      </c>
      <c r="Q29" s="104">
        <f t="shared" si="7"/>
        <v>8.24</v>
      </c>
      <c r="R29" s="105" t="s">
        <v>199</v>
      </c>
      <c r="S29" s="105">
        <v>0.97</v>
      </c>
      <c r="T29" s="15"/>
      <c r="U29" s="96">
        <v>21</v>
      </c>
      <c r="V29" s="39" t="s">
        <v>66</v>
      </c>
      <c r="W29" s="39" t="s">
        <v>263</v>
      </c>
      <c r="X29" s="43" t="s">
        <v>24</v>
      </c>
      <c r="Y29" s="150">
        <v>1.7778696000000003</v>
      </c>
      <c r="Z29" s="44">
        <f t="shared" si="8"/>
        <v>1.832855257731959</v>
      </c>
      <c r="AA29" s="76">
        <f t="shared" si="5"/>
        <v>10.39285525773196</v>
      </c>
      <c r="AB29" s="7"/>
      <c r="AC29" s="7"/>
      <c r="AD29" s="3"/>
      <c r="AE29" s="8"/>
      <c r="AF29" s="7">
        <f t="shared" si="4"/>
        <v>10.39285525773196</v>
      </c>
      <c r="AG29" s="8">
        <v>0</v>
      </c>
      <c r="AH29" s="52">
        <v>16.8</v>
      </c>
      <c r="AI29" s="12">
        <f t="shared" si="11"/>
        <v>6.407144742268041</v>
      </c>
      <c r="AJ29" s="146">
        <f t="shared" si="9"/>
        <v>6.407144742268041</v>
      </c>
      <c r="AK29" s="52" t="s">
        <v>199</v>
      </c>
    </row>
    <row r="30" spans="1:37" s="4" customFormat="1" ht="11.25">
      <c r="A30" s="39" t="s">
        <v>264</v>
      </c>
      <c r="B30" s="96">
        <v>22</v>
      </c>
      <c r="C30" s="39" t="s">
        <v>67</v>
      </c>
      <c r="D30" s="36" t="s">
        <v>22</v>
      </c>
      <c r="E30" s="36">
        <v>1.6</v>
      </c>
      <c r="F30" s="36">
        <v>1.6</v>
      </c>
      <c r="G30" s="37">
        <f t="shared" si="6"/>
        <v>1.31</v>
      </c>
      <c r="H30" s="102"/>
      <c r="I30" s="37">
        <v>0.61</v>
      </c>
      <c r="J30" s="37">
        <v>0.7</v>
      </c>
      <c r="K30" s="37">
        <v>0.675</v>
      </c>
      <c r="L30" s="36">
        <v>120</v>
      </c>
      <c r="M30" s="36">
        <f t="shared" si="3"/>
        <v>0.635</v>
      </c>
      <c r="N30" s="36">
        <v>0</v>
      </c>
      <c r="O30" s="36">
        <v>1.68</v>
      </c>
      <c r="P30" s="36">
        <f t="shared" si="10"/>
        <v>1.045</v>
      </c>
      <c r="Q30" s="104">
        <f t="shared" si="7"/>
        <v>1.045</v>
      </c>
      <c r="R30" s="105" t="s">
        <v>199</v>
      </c>
      <c r="S30" s="105">
        <v>0.96</v>
      </c>
      <c r="T30" s="15"/>
      <c r="U30" s="96">
        <v>22</v>
      </c>
      <c r="V30" s="39" t="s">
        <v>67</v>
      </c>
      <c r="W30" s="39" t="s">
        <v>264</v>
      </c>
      <c r="X30" s="43" t="s">
        <v>22</v>
      </c>
      <c r="Y30" s="150">
        <v>2.8039999999999967</v>
      </c>
      <c r="Z30" s="44">
        <f t="shared" si="8"/>
        <v>2.92083333333333</v>
      </c>
      <c r="AA30" s="76">
        <f t="shared" si="5"/>
        <v>4.2308333333333294</v>
      </c>
      <c r="AB30" s="7"/>
      <c r="AC30" s="7"/>
      <c r="AD30" s="3">
        <v>0.675</v>
      </c>
      <c r="AE30" s="8">
        <v>120</v>
      </c>
      <c r="AF30" s="8">
        <f t="shared" si="4"/>
        <v>3.5558333333333296</v>
      </c>
      <c r="AG30" s="8">
        <v>0</v>
      </c>
      <c r="AH30" s="43">
        <v>1.68</v>
      </c>
      <c r="AI30" s="12">
        <f t="shared" si="11"/>
        <v>-1.8758333333333297</v>
      </c>
      <c r="AJ30" s="146">
        <f t="shared" si="9"/>
        <v>-1.8758333333333297</v>
      </c>
      <c r="AK30" s="52" t="s">
        <v>79</v>
      </c>
    </row>
    <row r="31" spans="1:37" s="4" customFormat="1" ht="11.25">
      <c r="A31" s="39" t="s">
        <v>265</v>
      </c>
      <c r="B31" s="35">
        <v>23</v>
      </c>
      <c r="C31" s="39" t="s">
        <v>68</v>
      </c>
      <c r="D31" s="36" t="s">
        <v>24</v>
      </c>
      <c r="E31" s="36">
        <v>16</v>
      </c>
      <c r="F31" s="36">
        <v>16</v>
      </c>
      <c r="G31" s="37">
        <f t="shared" si="6"/>
        <v>5.17</v>
      </c>
      <c r="H31" s="102"/>
      <c r="I31" s="37">
        <v>1.63</v>
      </c>
      <c r="J31" s="37">
        <v>3.54</v>
      </c>
      <c r="K31" s="37">
        <v>1.706</v>
      </c>
      <c r="L31" s="36">
        <v>120</v>
      </c>
      <c r="M31" s="36">
        <f t="shared" si="3"/>
        <v>3.464</v>
      </c>
      <c r="N31" s="36">
        <v>0</v>
      </c>
      <c r="O31" s="37">
        <v>16.8</v>
      </c>
      <c r="P31" s="36">
        <f t="shared" si="10"/>
        <v>13.336</v>
      </c>
      <c r="Q31" s="104">
        <f t="shared" si="7"/>
        <v>13.336</v>
      </c>
      <c r="R31" s="105" t="s">
        <v>199</v>
      </c>
      <c r="S31" s="105">
        <v>0.91</v>
      </c>
      <c r="T31" s="15"/>
      <c r="U31" s="35">
        <v>23</v>
      </c>
      <c r="V31" s="39" t="s">
        <v>68</v>
      </c>
      <c r="W31" s="39" t="s">
        <v>265</v>
      </c>
      <c r="X31" s="43" t="s">
        <v>24</v>
      </c>
      <c r="Y31" s="150">
        <v>1.18923</v>
      </c>
      <c r="Z31" s="44">
        <f t="shared" si="8"/>
        <v>1.3068461538461538</v>
      </c>
      <c r="AA31" s="76">
        <f t="shared" si="5"/>
        <v>6.476846153846154</v>
      </c>
      <c r="AB31" s="7"/>
      <c r="AC31" s="7"/>
      <c r="AD31" s="3">
        <v>1.706</v>
      </c>
      <c r="AE31" s="8">
        <v>120</v>
      </c>
      <c r="AF31" s="8">
        <f t="shared" si="4"/>
        <v>4.770846153846154</v>
      </c>
      <c r="AG31" s="8">
        <v>0</v>
      </c>
      <c r="AH31" s="52">
        <v>16.8</v>
      </c>
      <c r="AI31" s="12">
        <f t="shared" si="11"/>
        <v>12.029153846153847</v>
      </c>
      <c r="AJ31" s="18">
        <f t="shared" si="9"/>
        <v>12.029153846153847</v>
      </c>
      <c r="AK31" s="52" t="s">
        <v>199</v>
      </c>
    </row>
    <row r="32" spans="1:37" s="4" customFormat="1" ht="11.25">
      <c r="A32" s="39" t="s">
        <v>266</v>
      </c>
      <c r="B32" s="35">
        <v>24</v>
      </c>
      <c r="C32" s="39" t="s">
        <v>69</v>
      </c>
      <c r="D32" s="36" t="s">
        <v>23</v>
      </c>
      <c r="E32" s="36">
        <v>6.3</v>
      </c>
      <c r="F32" s="36">
        <v>6.3</v>
      </c>
      <c r="G32" s="37">
        <f t="shared" si="6"/>
        <v>3.8</v>
      </c>
      <c r="H32" s="102"/>
      <c r="I32" s="37">
        <v>2.58</v>
      </c>
      <c r="J32" s="37">
        <v>1.22</v>
      </c>
      <c r="K32" s="37">
        <v>1.083</v>
      </c>
      <c r="L32" s="36">
        <v>120</v>
      </c>
      <c r="M32" s="36">
        <f>G32-K32</f>
        <v>2.7169999999999996</v>
      </c>
      <c r="N32" s="36">
        <v>0</v>
      </c>
      <c r="O32" s="37">
        <v>6.62</v>
      </c>
      <c r="P32" s="36">
        <f t="shared" si="10"/>
        <v>3.9030000000000005</v>
      </c>
      <c r="Q32" s="104">
        <f t="shared" si="7"/>
        <v>3.9030000000000005</v>
      </c>
      <c r="R32" s="105" t="s">
        <v>199</v>
      </c>
      <c r="S32" s="105">
        <v>0.91</v>
      </c>
      <c r="T32" s="15"/>
      <c r="U32" s="35">
        <v>24</v>
      </c>
      <c r="V32" s="39" t="s">
        <v>69</v>
      </c>
      <c r="W32" s="39" t="s">
        <v>266</v>
      </c>
      <c r="X32" s="43" t="s">
        <v>23</v>
      </c>
      <c r="Y32" s="150">
        <v>1.7395</v>
      </c>
      <c r="Z32" s="44">
        <f t="shared" si="8"/>
        <v>1.9115384615384616</v>
      </c>
      <c r="AA32" s="76">
        <f t="shared" si="5"/>
        <v>5.711538461538462</v>
      </c>
      <c r="AB32" s="7"/>
      <c r="AC32" s="7"/>
      <c r="AD32" s="3">
        <v>1.083</v>
      </c>
      <c r="AE32" s="8">
        <v>120</v>
      </c>
      <c r="AF32" s="7">
        <f>AA32-AD32</f>
        <v>4.6285384615384615</v>
      </c>
      <c r="AG32" s="8">
        <v>0</v>
      </c>
      <c r="AH32" s="52">
        <v>6.62</v>
      </c>
      <c r="AI32" s="12">
        <f t="shared" si="11"/>
        <v>1.9914615384615386</v>
      </c>
      <c r="AJ32" s="18">
        <f t="shared" si="9"/>
        <v>1.9914615384615386</v>
      </c>
      <c r="AK32" s="52" t="s">
        <v>199</v>
      </c>
    </row>
    <row r="33" spans="1:37" s="4" customFormat="1" ht="11.25">
      <c r="A33" s="39" t="s">
        <v>267</v>
      </c>
      <c r="B33" s="35">
        <v>25</v>
      </c>
      <c r="C33" s="39" t="s">
        <v>70</v>
      </c>
      <c r="D33" s="36" t="s">
        <v>20</v>
      </c>
      <c r="E33" s="36">
        <v>2.5</v>
      </c>
      <c r="F33" s="36">
        <v>2.5</v>
      </c>
      <c r="G33" s="37">
        <f t="shared" si="6"/>
        <v>0.96</v>
      </c>
      <c r="H33" s="102"/>
      <c r="I33" s="37">
        <v>0.5</v>
      </c>
      <c r="J33" s="37">
        <v>0.46</v>
      </c>
      <c r="K33" s="37"/>
      <c r="L33" s="36"/>
      <c r="M33" s="36">
        <f>G33-K33</f>
        <v>0.96</v>
      </c>
      <c r="N33" s="36">
        <v>0</v>
      </c>
      <c r="O33" s="37">
        <v>2.63</v>
      </c>
      <c r="P33" s="36">
        <f t="shared" si="10"/>
        <v>1.67</v>
      </c>
      <c r="Q33" s="104">
        <f t="shared" si="7"/>
        <v>1.67</v>
      </c>
      <c r="R33" s="105" t="s">
        <v>199</v>
      </c>
      <c r="S33" s="105">
        <v>0.91</v>
      </c>
      <c r="T33" s="15"/>
      <c r="U33" s="35">
        <v>25</v>
      </c>
      <c r="V33" s="39" t="s">
        <v>70</v>
      </c>
      <c r="W33" s="39" t="s">
        <v>267</v>
      </c>
      <c r="X33" s="43" t="s">
        <v>20</v>
      </c>
      <c r="Y33" s="150">
        <v>0.5680000000000002</v>
      </c>
      <c r="Z33" s="44">
        <f t="shared" si="8"/>
        <v>0.6241758241758243</v>
      </c>
      <c r="AA33" s="76">
        <f t="shared" si="5"/>
        <v>1.5841758241758241</v>
      </c>
      <c r="AB33" s="7"/>
      <c r="AC33" s="7"/>
      <c r="AD33" s="3"/>
      <c r="AE33" s="8"/>
      <c r="AF33" s="8">
        <f>AA33-AD33</f>
        <v>1.5841758241758241</v>
      </c>
      <c r="AG33" s="8">
        <v>0</v>
      </c>
      <c r="AH33" s="52">
        <v>2.63</v>
      </c>
      <c r="AI33" s="12">
        <f t="shared" si="11"/>
        <v>1.0458241758241758</v>
      </c>
      <c r="AJ33" s="18">
        <f t="shared" si="9"/>
        <v>1.0458241758241758</v>
      </c>
      <c r="AK33" s="52" t="s">
        <v>199</v>
      </c>
    </row>
    <row r="34" spans="1:37" s="4" customFormat="1" ht="11.25">
      <c r="A34" s="39" t="s">
        <v>268</v>
      </c>
      <c r="B34" s="125">
        <v>26</v>
      </c>
      <c r="C34" s="123" t="s">
        <v>71</v>
      </c>
      <c r="D34" s="120" t="s">
        <v>19</v>
      </c>
      <c r="E34" s="120">
        <v>10</v>
      </c>
      <c r="F34" s="120">
        <v>10</v>
      </c>
      <c r="G34" s="122">
        <f t="shared" si="6"/>
        <v>11.04</v>
      </c>
      <c r="H34" s="121"/>
      <c r="I34" s="122">
        <v>2.92</v>
      </c>
      <c r="J34" s="122">
        <v>8.12</v>
      </c>
      <c r="K34" s="122"/>
      <c r="L34" s="120"/>
      <c r="M34" s="120">
        <f t="shared" si="3"/>
        <v>11.04</v>
      </c>
      <c r="N34" s="120">
        <v>0</v>
      </c>
      <c r="O34" s="122">
        <v>10.5</v>
      </c>
      <c r="P34" s="120">
        <f t="shared" si="10"/>
        <v>-0.5399999999999991</v>
      </c>
      <c r="Q34" s="124">
        <f t="shared" si="7"/>
        <v>-0.5399999999999991</v>
      </c>
      <c r="R34" s="122" t="s">
        <v>79</v>
      </c>
      <c r="S34" s="122">
        <v>0.97</v>
      </c>
      <c r="T34" s="15"/>
      <c r="U34" s="35">
        <v>26</v>
      </c>
      <c r="V34" s="39" t="s">
        <v>71</v>
      </c>
      <c r="W34" s="39" t="s">
        <v>268</v>
      </c>
      <c r="X34" s="43" t="s">
        <v>19</v>
      </c>
      <c r="Y34" s="150">
        <v>0.17183</v>
      </c>
      <c r="Z34" s="44">
        <f t="shared" si="8"/>
        <v>0.17714432989690723</v>
      </c>
      <c r="AA34" s="76">
        <f t="shared" si="5"/>
        <v>11.217144329896906</v>
      </c>
      <c r="AB34" s="7"/>
      <c r="AC34" s="7"/>
      <c r="AD34" s="3"/>
      <c r="AE34" s="8"/>
      <c r="AF34" s="7">
        <f t="shared" si="4"/>
        <v>11.217144329896906</v>
      </c>
      <c r="AG34" s="8">
        <v>0</v>
      </c>
      <c r="AH34" s="52">
        <v>10.5</v>
      </c>
      <c r="AI34" s="12">
        <f t="shared" si="11"/>
        <v>-0.7171443298969056</v>
      </c>
      <c r="AJ34" s="146">
        <f t="shared" si="9"/>
        <v>-0.7171443298969056</v>
      </c>
      <c r="AK34" s="52" t="s">
        <v>79</v>
      </c>
    </row>
    <row r="35" spans="1:37" s="4" customFormat="1" ht="11.25">
      <c r="A35" s="39" t="s">
        <v>269</v>
      </c>
      <c r="B35" s="35">
        <v>27</v>
      </c>
      <c r="C35" s="39" t="s">
        <v>72</v>
      </c>
      <c r="D35" s="36" t="s">
        <v>29</v>
      </c>
      <c r="E35" s="36">
        <v>40</v>
      </c>
      <c r="F35" s="36">
        <v>40</v>
      </c>
      <c r="G35" s="37">
        <f t="shared" si="6"/>
        <v>34.349999999999994</v>
      </c>
      <c r="H35" s="102"/>
      <c r="I35" s="103">
        <v>18.11</v>
      </c>
      <c r="J35" s="37">
        <v>16.24</v>
      </c>
      <c r="K35" s="37"/>
      <c r="L35" s="36"/>
      <c r="M35" s="36">
        <f t="shared" si="3"/>
        <v>34.349999999999994</v>
      </c>
      <c r="N35" s="36">
        <v>0</v>
      </c>
      <c r="O35" s="36">
        <v>42</v>
      </c>
      <c r="P35" s="36">
        <f t="shared" si="10"/>
        <v>7.650000000000006</v>
      </c>
      <c r="Q35" s="104">
        <f t="shared" si="7"/>
        <v>7.650000000000006</v>
      </c>
      <c r="R35" s="105" t="s">
        <v>199</v>
      </c>
      <c r="S35" s="105">
        <v>0.95</v>
      </c>
      <c r="T35" s="15"/>
      <c r="U35" s="35">
        <v>27</v>
      </c>
      <c r="V35" s="39" t="s">
        <v>72</v>
      </c>
      <c r="W35" s="39" t="s">
        <v>269</v>
      </c>
      <c r="X35" s="43" t="s">
        <v>29</v>
      </c>
      <c r="Y35" s="150">
        <v>1.21183</v>
      </c>
      <c r="Z35" s="44">
        <f t="shared" si="8"/>
        <v>1.2756105263157895</v>
      </c>
      <c r="AA35" s="76">
        <f t="shared" si="5"/>
        <v>35.62561052631578</v>
      </c>
      <c r="AB35" s="7"/>
      <c r="AC35" s="7"/>
      <c r="AD35" s="3"/>
      <c r="AE35" s="8"/>
      <c r="AF35" s="7">
        <f t="shared" si="4"/>
        <v>35.62561052631578</v>
      </c>
      <c r="AG35" s="8">
        <v>0</v>
      </c>
      <c r="AH35" s="43">
        <v>42</v>
      </c>
      <c r="AI35" s="12">
        <f t="shared" si="11"/>
        <v>6.374389473684218</v>
      </c>
      <c r="AJ35" s="146">
        <f t="shared" si="9"/>
        <v>6.374389473684218</v>
      </c>
      <c r="AK35" s="52" t="s">
        <v>199</v>
      </c>
    </row>
    <row r="36" spans="1:37" s="4" customFormat="1" ht="11.25">
      <c r="A36" s="39" t="s">
        <v>270</v>
      </c>
      <c r="B36" s="35">
        <v>28</v>
      </c>
      <c r="C36" s="39" t="s">
        <v>73</v>
      </c>
      <c r="D36" s="36" t="s">
        <v>22</v>
      </c>
      <c r="E36" s="36">
        <v>1.6</v>
      </c>
      <c r="F36" s="36">
        <v>1.6</v>
      </c>
      <c r="G36" s="37">
        <f t="shared" si="6"/>
        <v>0.33</v>
      </c>
      <c r="H36" s="102"/>
      <c r="I36" s="37">
        <v>0.1</v>
      </c>
      <c r="J36" s="37">
        <v>0.23</v>
      </c>
      <c r="K36" s="37">
        <v>0.07</v>
      </c>
      <c r="L36" s="37">
        <v>120</v>
      </c>
      <c r="M36" s="36">
        <f t="shared" si="3"/>
        <v>0.26</v>
      </c>
      <c r="N36" s="36">
        <v>0</v>
      </c>
      <c r="O36" s="36">
        <v>1.68</v>
      </c>
      <c r="P36" s="36">
        <f t="shared" si="10"/>
        <v>1.42</v>
      </c>
      <c r="Q36" s="104">
        <f t="shared" si="7"/>
        <v>1.42</v>
      </c>
      <c r="R36" s="105" t="s">
        <v>199</v>
      </c>
      <c r="S36" s="105">
        <v>0.98</v>
      </c>
      <c r="T36" s="15"/>
      <c r="U36" s="35">
        <v>28</v>
      </c>
      <c r="V36" s="39" t="s">
        <v>73</v>
      </c>
      <c r="W36" s="39" t="s">
        <v>270</v>
      </c>
      <c r="X36" s="43" t="s">
        <v>22</v>
      </c>
      <c r="Y36" s="150">
        <v>0.015000000000000001</v>
      </c>
      <c r="Z36" s="44">
        <f t="shared" si="8"/>
        <v>0.015306122448979593</v>
      </c>
      <c r="AA36" s="76">
        <f t="shared" si="5"/>
        <v>0.3453061224489796</v>
      </c>
      <c r="AB36" s="7"/>
      <c r="AC36" s="7"/>
      <c r="AD36" s="3">
        <v>0.07</v>
      </c>
      <c r="AE36" s="3">
        <v>120</v>
      </c>
      <c r="AF36" s="8">
        <f t="shared" si="4"/>
        <v>0.2753061224489796</v>
      </c>
      <c r="AG36" s="8">
        <v>0</v>
      </c>
      <c r="AH36" s="43">
        <v>1.68</v>
      </c>
      <c r="AI36" s="12">
        <f t="shared" si="11"/>
        <v>1.4046938775510203</v>
      </c>
      <c r="AJ36" s="18">
        <f t="shared" si="9"/>
        <v>1.4046938775510203</v>
      </c>
      <c r="AK36" s="52" t="s">
        <v>199</v>
      </c>
    </row>
    <row r="37" spans="1:37" s="4" customFormat="1" ht="22.5">
      <c r="A37" s="82" t="s">
        <v>271</v>
      </c>
      <c r="B37" s="183">
        <v>29</v>
      </c>
      <c r="C37" s="82" t="s">
        <v>74</v>
      </c>
      <c r="D37" s="36" t="s">
        <v>236</v>
      </c>
      <c r="E37" s="36">
        <v>15</v>
      </c>
      <c r="F37" s="36">
        <v>16</v>
      </c>
      <c r="G37" s="37">
        <f>G38+G39</f>
        <v>8.83</v>
      </c>
      <c r="H37" s="102"/>
      <c r="I37" s="36"/>
      <c r="J37" s="36"/>
      <c r="K37" s="36">
        <f>SUM(K38:K39)</f>
        <v>0.021</v>
      </c>
      <c r="L37" s="36">
        <v>120</v>
      </c>
      <c r="M37" s="37">
        <f t="shared" si="3"/>
        <v>8.809</v>
      </c>
      <c r="N37" s="36">
        <v>0</v>
      </c>
      <c r="O37" s="36">
        <v>15.75</v>
      </c>
      <c r="P37" s="36">
        <f>O37-M37-N37</f>
        <v>6.941000000000001</v>
      </c>
      <c r="Q37" s="193">
        <f>MIN(P37:P39)</f>
        <v>6.941000000000001</v>
      </c>
      <c r="R37" s="177" t="s">
        <v>199</v>
      </c>
      <c r="S37" s="177">
        <v>0.91</v>
      </c>
      <c r="T37" s="15"/>
      <c r="U37" s="183">
        <v>29</v>
      </c>
      <c r="V37" s="82" t="s">
        <v>74</v>
      </c>
      <c r="W37" s="82" t="s">
        <v>271</v>
      </c>
      <c r="X37" s="43" t="s">
        <v>236</v>
      </c>
      <c r="Y37" s="150">
        <v>0</v>
      </c>
      <c r="Z37" s="44">
        <f t="shared" si="8"/>
        <v>0</v>
      </c>
      <c r="AA37" s="76">
        <f>AA38+AA39</f>
        <v>13.158379139341836</v>
      </c>
      <c r="AB37" s="7"/>
      <c r="AC37" s="7"/>
      <c r="AD37" s="8">
        <f>SUM(AD38:AD39)</f>
        <v>0.021</v>
      </c>
      <c r="AE37" s="8">
        <v>120</v>
      </c>
      <c r="AF37" s="7">
        <f>AA37-AD37</f>
        <v>13.137379139341835</v>
      </c>
      <c r="AG37" s="8">
        <v>0</v>
      </c>
      <c r="AH37" s="43">
        <v>15.75</v>
      </c>
      <c r="AI37" s="9">
        <f>AH37-AF37-AG37</f>
        <v>2.612620860658165</v>
      </c>
      <c r="AJ37" s="204">
        <f>MIN(AI37:AI39)</f>
        <v>2.612620860658165</v>
      </c>
      <c r="AK37" s="201" t="s">
        <v>199</v>
      </c>
    </row>
    <row r="38" spans="1:37" s="4" customFormat="1" ht="11.25">
      <c r="A38" s="40" t="s">
        <v>247</v>
      </c>
      <c r="B38" s="184"/>
      <c r="C38" s="40" t="s">
        <v>36</v>
      </c>
      <c r="D38" s="36" t="s">
        <v>236</v>
      </c>
      <c r="E38" s="36"/>
      <c r="F38" s="36"/>
      <c r="G38" s="37">
        <f t="shared" si="6"/>
        <v>6.13</v>
      </c>
      <c r="H38" s="102"/>
      <c r="I38" s="37">
        <v>4.14</v>
      </c>
      <c r="J38" s="37">
        <v>1.99</v>
      </c>
      <c r="K38" s="37"/>
      <c r="L38" s="37"/>
      <c r="M38" s="37">
        <f t="shared" si="3"/>
        <v>6.13</v>
      </c>
      <c r="N38" s="36">
        <v>0</v>
      </c>
      <c r="O38" s="37">
        <v>15.75</v>
      </c>
      <c r="P38" s="36">
        <f>O38-G38</f>
        <v>9.620000000000001</v>
      </c>
      <c r="Q38" s="194"/>
      <c r="R38" s="178"/>
      <c r="S38" s="178"/>
      <c r="T38" s="15"/>
      <c r="U38" s="184"/>
      <c r="V38" s="40" t="s">
        <v>36</v>
      </c>
      <c r="W38" s="40" t="s">
        <v>247</v>
      </c>
      <c r="X38" s="43" t="s">
        <v>236</v>
      </c>
      <c r="Y38" s="150">
        <v>0</v>
      </c>
      <c r="Z38" s="44"/>
      <c r="AA38" s="38">
        <f>G38+Z23+Z73+Z26/2</f>
        <v>9.103983534946233</v>
      </c>
      <c r="AB38" s="5"/>
      <c r="AC38" s="5"/>
      <c r="AD38" s="3"/>
      <c r="AE38" s="3"/>
      <c r="AF38" s="7">
        <f t="shared" si="4"/>
        <v>9.103983534946233</v>
      </c>
      <c r="AG38" s="8">
        <v>0</v>
      </c>
      <c r="AH38" s="52">
        <v>15.75</v>
      </c>
      <c r="AI38" s="9">
        <f>AH38-AA38</f>
        <v>6.646016465053767</v>
      </c>
      <c r="AJ38" s="199"/>
      <c r="AK38" s="202"/>
    </row>
    <row r="39" spans="1:37" s="4" customFormat="1" ht="11.25">
      <c r="A39" s="40" t="s">
        <v>248</v>
      </c>
      <c r="B39" s="185"/>
      <c r="C39" s="40" t="s">
        <v>37</v>
      </c>
      <c r="D39" s="36" t="s">
        <v>236</v>
      </c>
      <c r="E39" s="36"/>
      <c r="F39" s="36"/>
      <c r="G39" s="37">
        <f t="shared" si="6"/>
        <v>2.7</v>
      </c>
      <c r="H39" s="102"/>
      <c r="I39" s="37">
        <v>1.94</v>
      </c>
      <c r="J39" s="37">
        <v>0.76</v>
      </c>
      <c r="K39" s="37">
        <v>0.021</v>
      </c>
      <c r="L39" s="37">
        <v>120</v>
      </c>
      <c r="M39" s="37">
        <f t="shared" si="3"/>
        <v>2.6790000000000003</v>
      </c>
      <c r="N39" s="36">
        <v>0</v>
      </c>
      <c r="O39" s="37">
        <v>15.75</v>
      </c>
      <c r="P39" s="36">
        <f>O39-M39-N39</f>
        <v>13.071</v>
      </c>
      <c r="Q39" s="195"/>
      <c r="R39" s="179"/>
      <c r="S39" s="179"/>
      <c r="T39" s="15"/>
      <c r="U39" s="185"/>
      <c r="V39" s="40" t="s">
        <v>37</v>
      </c>
      <c r="W39" s="40" t="s">
        <v>248</v>
      </c>
      <c r="X39" s="43" t="s">
        <v>236</v>
      </c>
      <c r="Y39" s="150">
        <v>1.2324999999999993</v>
      </c>
      <c r="Z39" s="44">
        <f>Y39/S37</f>
        <v>1.3543956043956036</v>
      </c>
      <c r="AA39" s="38">
        <f aca="true" t="shared" si="12" ref="AA39:AA44">Z39+G39</f>
        <v>4.054395604395603</v>
      </c>
      <c r="AB39" s="5"/>
      <c r="AC39" s="5"/>
      <c r="AD39" s="3">
        <v>0.021</v>
      </c>
      <c r="AE39" s="3">
        <v>120</v>
      </c>
      <c r="AF39" s="8">
        <f t="shared" si="4"/>
        <v>4.033395604395603</v>
      </c>
      <c r="AG39" s="8">
        <v>0</v>
      </c>
      <c r="AH39" s="52">
        <v>15.75</v>
      </c>
      <c r="AI39" s="9">
        <f>AH39-AF39-AG39</f>
        <v>11.716604395604396</v>
      </c>
      <c r="AJ39" s="200"/>
      <c r="AK39" s="203"/>
    </row>
    <row r="40" spans="1:37" s="4" customFormat="1" ht="11.25">
      <c r="A40" s="39" t="s">
        <v>272</v>
      </c>
      <c r="B40" s="96">
        <v>30</v>
      </c>
      <c r="C40" s="39" t="s">
        <v>75</v>
      </c>
      <c r="D40" s="36" t="s">
        <v>20</v>
      </c>
      <c r="E40" s="36">
        <v>2.5</v>
      </c>
      <c r="F40" s="36">
        <v>2.5</v>
      </c>
      <c r="G40" s="37">
        <f t="shared" si="6"/>
        <v>2.3499999999999996</v>
      </c>
      <c r="H40" s="102"/>
      <c r="I40" s="37">
        <v>0.47</v>
      </c>
      <c r="J40" s="37">
        <v>1.88</v>
      </c>
      <c r="K40" s="37">
        <v>0.277</v>
      </c>
      <c r="L40" s="36">
        <v>120</v>
      </c>
      <c r="M40" s="36">
        <f t="shared" si="3"/>
        <v>2.0729999999999995</v>
      </c>
      <c r="N40" s="36">
        <v>0</v>
      </c>
      <c r="O40" s="37">
        <v>2.63</v>
      </c>
      <c r="P40" s="36">
        <f>O40-N40-M40</f>
        <v>0.5570000000000004</v>
      </c>
      <c r="Q40" s="104">
        <f>P40</f>
        <v>0.5570000000000004</v>
      </c>
      <c r="R40" s="105" t="s">
        <v>199</v>
      </c>
      <c r="S40" s="105">
        <v>0.96</v>
      </c>
      <c r="T40" s="15"/>
      <c r="U40" s="96">
        <v>30</v>
      </c>
      <c r="V40" s="39" t="s">
        <v>75</v>
      </c>
      <c r="W40" s="39" t="s">
        <v>272</v>
      </c>
      <c r="X40" s="43" t="s">
        <v>20</v>
      </c>
      <c r="Y40" s="150">
        <v>0.8110000000000004</v>
      </c>
      <c r="Z40" s="44">
        <f aca="true" t="shared" si="13" ref="Z40:Z45">Y40/S40</f>
        <v>0.844791666666667</v>
      </c>
      <c r="AA40" s="76">
        <f t="shared" si="12"/>
        <v>3.1947916666666667</v>
      </c>
      <c r="AB40" s="7"/>
      <c r="AC40" s="7"/>
      <c r="AD40" s="3">
        <v>0.277</v>
      </c>
      <c r="AE40" s="8">
        <v>120</v>
      </c>
      <c r="AF40" s="8">
        <f t="shared" si="4"/>
        <v>2.9177916666666666</v>
      </c>
      <c r="AG40" s="8">
        <v>0</v>
      </c>
      <c r="AH40" s="52">
        <v>2.63</v>
      </c>
      <c r="AI40" s="12">
        <f>AH40-AG40-AF40</f>
        <v>-0.28779166666666667</v>
      </c>
      <c r="AJ40" s="146">
        <f>AI40</f>
        <v>-0.28779166666666667</v>
      </c>
      <c r="AK40" s="52" t="s">
        <v>79</v>
      </c>
    </row>
    <row r="41" spans="1:38" s="4" customFormat="1" ht="11.25">
      <c r="A41" s="39" t="s">
        <v>273</v>
      </c>
      <c r="B41" s="96">
        <f>B40+1</f>
        <v>31</v>
      </c>
      <c r="C41" s="39" t="s">
        <v>76</v>
      </c>
      <c r="D41" s="36" t="s">
        <v>19</v>
      </c>
      <c r="E41" s="36">
        <v>10</v>
      </c>
      <c r="F41" s="36">
        <v>10</v>
      </c>
      <c r="G41" s="37">
        <f t="shared" si="6"/>
        <v>6.52</v>
      </c>
      <c r="H41" s="102"/>
      <c r="I41" s="37">
        <v>3.43</v>
      </c>
      <c r="J41" s="37">
        <v>3.09</v>
      </c>
      <c r="K41" s="37">
        <v>1.212</v>
      </c>
      <c r="L41" s="36">
        <v>120</v>
      </c>
      <c r="M41" s="36">
        <f t="shared" si="3"/>
        <v>5.308</v>
      </c>
      <c r="N41" s="36">
        <v>0</v>
      </c>
      <c r="O41" s="37">
        <v>10.5</v>
      </c>
      <c r="P41" s="36">
        <f>O41-N41-M41</f>
        <v>5.192</v>
      </c>
      <c r="Q41" s="104">
        <f>P41</f>
        <v>5.192</v>
      </c>
      <c r="R41" s="105" t="s">
        <v>199</v>
      </c>
      <c r="S41" s="105">
        <v>0.91</v>
      </c>
      <c r="T41" s="15"/>
      <c r="U41" s="96">
        <f>U40+1</f>
        <v>31</v>
      </c>
      <c r="V41" s="39" t="s">
        <v>76</v>
      </c>
      <c r="W41" s="39" t="s">
        <v>273</v>
      </c>
      <c r="X41" s="43" t="s">
        <v>19</v>
      </c>
      <c r="Y41" s="150">
        <v>6.3221</v>
      </c>
      <c r="Z41" s="44">
        <f t="shared" si="13"/>
        <v>6.947362637362637</v>
      </c>
      <c r="AA41" s="76">
        <f t="shared" si="12"/>
        <v>13.467362637362637</v>
      </c>
      <c r="AB41" s="7"/>
      <c r="AC41" s="7"/>
      <c r="AD41" s="3">
        <v>1.212</v>
      </c>
      <c r="AE41" s="8">
        <v>120</v>
      </c>
      <c r="AF41" s="7">
        <f t="shared" si="4"/>
        <v>12.255362637362637</v>
      </c>
      <c r="AG41" s="8">
        <v>0</v>
      </c>
      <c r="AH41" s="52">
        <v>10.5</v>
      </c>
      <c r="AI41" s="12">
        <f>AH41-AG41-AF41</f>
        <v>-1.7553626373626372</v>
      </c>
      <c r="AJ41" s="18">
        <f>AI41</f>
        <v>-1.7553626373626372</v>
      </c>
      <c r="AK41" s="52" t="s">
        <v>79</v>
      </c>
      <c r="AL41" s="174"/>
    </row>
    <row r="42" spans="1:37" s="4" customFormat="1" ht="11.25">
      <c r="A42" s="39" t="s">
        <v>274</v>
      </c>
      <c r="B42" s="96">
        <f>B41+1</f>
        <v>32</v>
      </c>
      <c r="C42" s="39" t="s">
        <v>77</v>
      </c>
      <c r="D42" s="36" t="s">
        <v>23</v>
      </c>
      <c r="E42" s="36">
        <v>6.3</v>
      </c>
      <c r="F42" s="36">
        <v>6.3</v>
      </c>
      <c r="G42" s="37">
        <f t="shared" si="6"/>
        <v>5.43</v>
      </c>
      <c r="H42" s="102"/>
      <c r="I42" s="37">
        <v>1.52</v>
      </c>
      <c r="J42" s="37">
        <v>3.91</v>
      </c>
      <c r="K42" s="37">
        <v>1.905</v>
      </c>
      <c r="L42" s="37">
        <v>120</v>
      </c>
      <c r="M42" s="36">
        <f t="shared" si="3"/>
        <v>3.5249999999999995</v>
      </c>
      <c r="N42" s="36">
        <v>0</v>
      </c>
      <c r="O42" s="37">
        <v>6.62</v>
      </c>
      <c r="P42" s="36">
        <f>O42-N42-M42</f>
        <v>3.0950000000000006</v>
      </c>
      <c r="Q42" s="104">
        <f>P42</f>
        <v>3.0950000000000006</v>
      </c>
      <c r="R42" s="105" t="s">
        <v>199</v>
      </c>
      <c r="S42" s="105">
        <v>0.98</v>
      </c>
      <c r="T42" s="15"/>
      <c r="U42" s="96">
        <f>U41+1</f>
        <v>32</v>
      </c>
      <c r="V42" s="39" t="s">
        <v>77</v>
      </c>
      <c r="W42" s="39" t="s">
        <v>274</v>
      </c>
      <c r="X42" s="43" t="s">
        <v>23</v>
      </c>
      <c r="Y42" s="150">
        <v>8.0669</v>
      </c>
      <c r="Z42" s="44">
        <f t="shared" si="13"/>
        <v>8.231530612244898</v>
      </c>
      <c r="AA42" s="76">
        <f t="shared" si="12"/>
        <v>13.661530612244897</v>
      </c>
      <c r="AB42" s="7"/>
      <c r="AC42" s="7"/>
      <c r="AD42" s="3">
        <v>1.905</v>
      </c>
      <c r="AE42" s="3">
        <v>120</v>
      </c>
      <c r="AF42" s="7">
        <f t="shared" si="4"/>
        <v>11.756530612244898</v>
      </c>
      <c r="AG42" s="8">
        <v>0</v>
      </c>
      <c r="AH42" s="52">
        <v>6.62</v>
      </c>
      <c r="AI42" s="12">
        <f>AH42-AG42-AF42</f>
        <v>-5.136530612244898</v>
      </c>
      <c r="AJ42" s="146">
        <f>AI42</f>
        <v>-5.136530612244898</v>
      </c>
      <c r="AK42" s="52" t="s">
        <v>79</v>
      </c>
    </row>
    <row r="43" spans="1:37" s="4" customFormat="1" ht="11.25">
      <c r="A43" s="39" t="s">
        <v>275</v>
      </c>
      <c r="B43" s="96">
        <f>B42+1</f>
        <v>33</v>
      </c>
      <c r="C43" s="39" t="s">
        <v>78</v>
      </c>
      <c r="D43" s="36" t="s">
        <v>24</v>
      </c>
      <c r="E43" s="36">
        <v>16</v>
      </c>
      <c r="F43" s="36">
        <v>16</v>
      </c>
      <c r="G43" s="37">
        <f t="shared" si="6"/>
        <v>9.99</v>
      </c>
      <c r="H43" s="102"/>
      <c r="I43" s="37">
        <v>3.8</v>
      </c>
      <c r="J43" s="37">
        <v>6.19</v>
      </c>
      <c r="K43" s="37"/>
      <c r="L43" s="36"/>
      <c r="M43" s="36">
        <f t="shared" si="3"/>
        <v>9.99</v>
      </c>
      <c r="N43" s="36">
        <v>0</v>
      </c>
      <c r="O43" s="37">
        <v>16.8</v>
      </c>
      <c r="P43" s="36">
        <f>O43-N43-M43</f>
        <v>6.8100000000000005</v>
      </c>
      <c r="Q43" s="104">
        <f>P43</f>
        <v>6.8100000000000005</v>
      </c>
      <c r="R43" s="105" t="s">
        <v>199</v>
      </c>
      <c r="S43" s="105">
        <v>0.96</v>
      </c>
      <c r="T43" s="15"/>
      <c r="U43" s="96">
        <f>U42+1</f>
        <v>33</v>
      </c>
      <c r="V43" s="39" t="s">
        <v>78</v>
      </c>
      <c r="W43" s="39" t="s">
        <v>275</v>
      </c>
      <c r="X43" s="43" t="s">
        <v>24</v>
      </c>
      <c r="Y43" s="150">
        <v>2.937369999999997</v>
      </c>
      <c r="Z43" s="44">
        <f t="shared" si="13"/>
        <v>3.0597604166666637</v>
      </c>
      <c r="AA43" s="76">
        <f t="shared" si="12"/>
        <v>13.049760416666665</v>
      </c>
      <c r="AB43" s="7"/>
      <c r="AC43" s="7"/>
      <c r="AD43" s="3"/>
      <c r="AE43" s="8"/>
      <c r="AF43" s="8">
        <f t="shared" si="4"/>
        <v>13.049760416666665</v>
      </c>
      <c r="AG43" s="8">
        <v>0</v>
      </c>
      <c r="AH43" s="52">
        <v>16.8</v>
      </c>
      <c r="AI43" s="12">
        <f>AH43-AG43-AF43</f>
        <v>3.750239583333336</v>
      </c>
      <c r="AJ43" s="146">
        <f>AI43</f>
        <v>3.750239583333336</v>
      </c>
      <c r="AK43" s="52" t="s">
        <v>199</v>
      </c>
    </row>
    <row r="44" spans="1:37" s="4" customFormat="1" ht="11.25">
      <c r="A44" s="39" t="s">
        <v>276</v>
      </c>
      <c r="B44" s="96">
        <f>B43+1</f>
        <v>34</v>
      </c>
      <c r="C44" s="39" t="s">
        <v>80</v>
      </c>
      <c r="D44" s="36" t="s">
        <v>20</v>
      </c>
      <c r="E44" s="36">
        <v>2.5</v>
      </c>
      <c r="F44" s="36">
        <v>2.5</v>
      </c>
      <c r="G44" s="37">
        <f t="shared" si="6"/>
        <v>0.77</v>
      </c>
      <c r="H44" s="102"/>
      <c r="I44" s="37">
        <v>0.37</v>
      </c>
      <c r="J44" s="37">
        <v>0.4</v>
      </c>
      <c r="K44" s="37">
        <v>0.416</v>
      </c>
      <c r="L44" s="37">
        <v>120</v>
      </c>
      <c r="M44" s="36">
        <f>G44-K44</f>
        <v>0.35400000000000004</v>
      </c>
      <c r="N44" s="36">
        <v>0</v>
      </c>
      <c r="O44" s="37">
        <v>2.63</v>
      </c>
      <c r="P44" s="36">
        <f>O44-N44-M44</f>
        <v>2.276</v>
      </c>
      <c r="Q44" s="104">
        <f>P44</f>
        <v>2.276</v>
      </c>
      <c r="R44" s="105" t="s">
        <v>199</v>
      </c>
      <c r="S44" s="105">
        <v>0.94</v>
      </c>
      <c r="T44" s="15"/>
      <c r="U44" s="96">
        <f>U43+1</f>
        <v>34</v>
      </c>
      <c r="V44" s="39" t="s">
        <v>80</v>
      </c>
      <c r="W44" s="39" t="s">
        <v>276</v>
      </c>
      <c r="X44" s="43" t="s">
        <v>20</v>
      </c>
      <c r="Y44" s="150">
        <v>0.17600000000000005</v>
      </c>
      <c r="Z44" s="44">
        <f t="shared" si="13"/>
        <v>0.18723404255319154</v>
      </c>
      <c r="AA44" s="76">
        <f t="shared" si="12"/>
        <v>0.9572340425531916</v>
      </c>
      <c r="AB44" s="7"/>
      <c r="AC44" s="7"/>
      <c r="AD44" s="3">
        <v>0.416</v>
      </c>
      <c r="AE44" s="3">
        <v>120</v>
      </c>
      <c r="AF44" s="8">
        <f>AA44-AD44</f>
        <v>0.5412340425531916</v>
      </c>
      <c r="AG44" s="8">
        <v>0</v>
      </c>
      <c r="AH44" s="52">
        <v>2.63</v>
      </c>
      <c r="AI44" s="12">
        <f>AH44-AG44-AF44</f>
        <v>2.0887659574468085</v>
      </c>
      <c r="AJ44" s="18">
        <f>AI44</f>
        <v>2.0887659574468085</v>
      </c>
      <c r="AK44" s="52" t="s">
        <v>199</v>
      </c>
    </row>
    <row r="45" spans="1:37" s="4" customFormat="1" ht="11.25">
      <c r="A45" s="81" t="s">
        <v>277</v>
      </c>
      <c r="B45" s="183">
        <v>35</v>
      </c>
      <c r="C45" s="81" t="s">
        <v>81</v>
      </c>
      <c r="D45" s="36" t="s">
        <v>26</v>
      </c>
      <c r="E45" s="36">
        <v>25</v>
      </c>
      <c r="F45" s="36">
        <v>25</v>
      </c>
      <c r="G45" s="37">
        <f>G46+G47</f>
        <v>16.7</v>
      </c>
      <c r="H45" s="102"/>
      <c r="I45" s="36"/>
      <c r="J45" s="36"/>
      <c r="K45" s="36"/>
      <c r="L45" s="36"/>
      <c r="M45" s="37">
        <f t="shared" si="3"/>
        <v>16.7</v>
      </c>
      <c r="N45" s="36">
        <v>0</v>
      </c>
      <c r="O45" s="36">
        <v>26.25</v>
      </c>
      <c r="P45" s="36">
        <f>O45-M45-N45</f>
        <v>9.55</v>
      </c>
      <c r="Q45" s="193">
        <f>MIN(P45:P47)</f>
        <v>9.55</v>
      </c>
      <c r="R45" s="177" t="s">
        <v>199</v>
      </c>
      <c r="S45" s="177">
        <v>0.95</v>
      </c>
      <c r="T45" s="15"/>
      <c r="U45" s="183">
        <v>35</v>
      </c>
      <c r="V45" s="81" t="s">
        <v>81</v>
      </c>
      <c r="W45" s="81" t="s">
        <v>277</v>
      </c>
      <c r="X45" s="43" t="s">
        <v>26</v>
      </c>
      <c r="Y45" s="150">
        <v>0</v>
      </c>
      <c r="Z45" s="44">
        <f t="shared" si="13"/>
        <v>0</v>
      </c>
      <c r="AA45" s="76">
        <f>AA46+AA47</f>
        <v>24.438877701500125</v>
      </c>
      <c r="AB45" s="7"/>
      <c r="AC45" s="7"/>
      <c r="AD45" s="8"/>
      <c r="AE45" s="8"/>
      <c r="AF45" s="7">
        <f t="shared" si="4"/>
        <v>24.438877701500125</v>
      </c>
      <c r="AG45" s="8">
        <v>0</v>
      </c>
      <c r="AH45" s="43">
        <v>26.25</v>
      </c>
      <c r="AI45" s="9">
        <f>AH45-AF45-AG45</f>
        <v>1.8111222984998747</v>
      </c>
      <c r="AJ45" s="204">
        <f>MIN(AI45:AI47)</f>
        <v>1.8111222984998747</v>
      </c>
      <c r="AK45" s="201" t="s">
        <v>199</v>
      </c>
    </row>
    <row r="46" spans="1:37" s="4" customFormat="1" ht="11.25">
      <c r="A46" s="40" t="s">
        <v>247</v>
      </c>
      <c r="B46" s="184"/>
      <c r="C46" s="40" t="s">
        <v>36</v>
      </c>
      <c r="D46" s="36" t="s">
        <v>26</v>
      </c>
      <c r="E46" s="36"/>
      <c r="F46" s="36"/>
      <c r="G46" s="37">
        <f t="shared" si="6"/>
        <v>8.79</v>
      </c>
      <c r="H46" s="102"/>
      <c r="I46" s="37">
        <v>5.2</v>
      </c>
      <c r="J46" s="37">
        <v>3.59</v>
      </c>
      <c r="K46" s="37"/>
      <c r="L46" s="37"/>
      <c r="M46" s="37">
        <f t="shared" si="3"/>
        <v>8.79</v>
      </c>
      <c r="N46" s="36">
        <v>0</v>
      </c>
      <c r="O46" s="37">
        <v>26.25</v>
      </c>
      <c r="P46" s="36">
        <f>O46-G46</f>
        <v>17.46</v>
      </c>
      <c r="Q46" s="194"/>
      <c r="R46" s="178"/>
      <c r="S46" s="178"/>
      <c r="T46" s="15"/>
      <c r="U46" s="184"/>
      <c r="V46" s="40" t="s">
        <v>36</v>
      </c>
      <c r="W46" s="40" t="s">
        <v>247</v>
      </c>
      <c r="X46" s="43" t="s">
        <v>26</v>
      </c>
      <c r="Y46" s="150">
        <v>0</v>
      </c>
      <c r="Z46" s="44"/>
      <c r="AA46" s="38">
        <f>G46+Z28+Z19</f>
        <v>8.843719806763284</v>
      </c>
      <c r="AB46" s="5"/>
      <c r="AC46" s="5"/>
      <c r="AD46" s="3"/>
      <c r="AE46" s="3"/>
      <c r="AF46" s="7">
        <f t="shared" si="4"/>
        <v>8.843719806763284</v>
      </c>
      <c r="AG46" s="8">
        <v>0</v>
      </c>
      <c r="AH46" s="52">
        <v>26.25</v>
      </c>
      <c r="AI46" s="9">
        <f>AH46-AA46</f>
        <v>17.406280193236718</v>
      </c>
      <c r="AJ46" s="199"/>
      <c r="AK46" s="202"/>
    </row>
    <row r="47" spans="1:37" s="4" customFormat="1" ht="11.25">
      <c r="A47" s="40" t="s">
        <v>248</v>
      </c>
      <c r="B47" s="185"/>
      <c r="C47" s="40" t="s">
        <v>37</v>
      </c>
      <c r="D47" s="36" t="s">
        <v>26</v>
      </c>
      <c r="E47" s="36"/>
      <c r="F47" s="36"/>
      <c r="G47" s="37">
        <f t="shared" si="6"/>
        <v>7.91</v>
      </c>
      <c r="H47" s="102"/>
      <c r="I47" s="37">
        <v>3.72</v>
      </c>
      <c r="J47" s="37">
        <v>4.19</v>
      </c>
      <c r="K47" s="37"/>
      <c r="L47" s="37"/>
      <c r="M47" s="37">
        <f t="shared" si="3"/>
        <v>7.91</v>
      </c>
      <c r="N47" s="36">
        <v>0</v>
      </c>
      <c r="O47" s="37">
        <v>26.25</v>
      </c>
      <c r="P47" s="36">
        <f>O47-M47-N47</f>
        <v>18.34</v>
      </c>
      <c r="Q47" s="195"/>
      <c r="R47" s="179"/>
      <c r="S47" s="179"/>
      <c r="T47" s="15"/>
      <c r="U47" s="185"/>
      <c r="V47" s="40" t="s">
        <v>37</v>
      </c>
      <c r="W47" s="40" t="s">
        <v>248</v>
      </c>
      <c r="X47" s="43" t="s">
        <v>26</v>
      </c>
      <c r="Y47" s="150">
        <v>7.3008999999999995</v>
      </c>
      <c r="Z47" s="44">
        <f>Y47/S45</f>
        <v>7.685157894736842</v>
      </c>
      <c r="AA47" s="38">
        <f>Z47+G47</f>
        <v>15.595157894736843</v>
      </c>
      <c r="AB47" s="5"/>
      <c r="AC47" s="5"/>
      <c r="AD47" s="3"/>
      <c r="AE47" s="3"/>
      <c r="AF47" s="8">
        <f t="shared" si="4"/>
        <v>15.595157894736843</v>
      </c>
      <c r="AG47" s="8">
        <v>0</v>
      </c>
      <c r="AH47" s="52">
        <v>26.25</v>
      </c>
      <c r="AI47" s="9">
        <f>AH47-AF47-AG47</f>
        <v>10.654842105263157</v>
      </c>
      <c r="AJ47" s="200"/>
      <c r="AK47" s="203"/>
    </row>
    <row r="48" spans="1:37" s="4" customFormat="1" ht="11.25">
      <c r="A48" s="39" t="s">
        <v>278</v>
      </c>
      <c r="B48" s="106">
        <v>36</v>
      </c>
      <c r="C48" s="39" t="s">
        <v>82</v>
      </c>
      <c r="D48" s="36" t="s">
        <v>29</v>
      </c>
      <c r="E48" s="36">
        <v>40</v>
      </c>
      <c r="F48" s="36">
        <v>40</v>
      </c>
      <c r="G48" s="37">
        <f>I48+J48</f>
        <v>17.27</v>
      </c>
      <c r="H48" s="102"/>
      <c r="I48" s="37">
        <v>7.44</v>
      </c>
      <c r="J48" s="37">
        <v>9.83</v>
      </c>
      <c r="K48" s="37"/>
      <c r="L48" s="37"/>
      <c r="M48" s="36">
        <f t="shared" si="3"/>
        <v>17.27</v>
      </c>
      <c r="N48" s="36">
        <v>0</v>
      </c>
      <c r="O48" s="36">
        <v>42</v>
      </c>
      <c r="P48" s="36">
        <f>O48-N48-M48</f>
        <v>24.73</v>
      </c>
      <c r="Q48" s="104">
        <f>P48</f>
        <v>24.73</v>
      </c>
      <c r="R48" s="105" t="s">
        <v>199</v>
      </c>
      <c r="S48" s="105">
        <v>0.83</v>
      </c>
      <c r="T48" s="15"/>
      <c r="U48" s="106">
        <v>36</v>
      </c>
      <c r="V48" s="39" t="s">
        <v>82</v>
      </c>
      <c r="W48" s="39" t="s">
        <v>278</v>
      </c>
      <c r="X48" s="43" t="s">
        <v>29</v>
      </c>
      <c r="Y48" s="150">
        <v>0.21810000000000002</v>
      </c>
      <c r="Z48" s="44">
        <f>Y48/S48</f>
        <v>0.2627710843373494</v>
      </c>
      <c r="AA48" s="76">
        <f>Z48+G48</f>
        <v>17.532771084337348</v>
      </c>
      <c r="AB48" s="7"/>
      <c r="AC48" s="7"/>
      <c r="AD48" s="3"/>
      <c r="AE48" s="3"/>
      <c r="AF48" s="7">
        <f t="shared" si="4"/>
        <v>17.532771084337348</v>
      </c>
      <c r="AG48" s="8">
        <v>0</v>
      </c>
      <c r="AH48" s="43">
        <v>42</v>
      </c>
      <c r="AI48" s="12">
        <f>AH48-AG48-AF48</f>
        <v>24.467228915662652</v>
      </c>
      <c r="AJ48" s="18">
        <f>AI48</f>
        <v>24.467228915662652</v>
      </c>
      <c r="AK48" s="52" t="s">
        <v>199</v>
      </c>
    </row>
    <row r="49" spans="1:37" s="4" customFormat="1" ht="11.25" customHeight="1">
      <c r="A49" s="81" t="s">
        <v>279</v>
      </c>
      <c r="B49" s="225">
        <v>37</v>
      </c>
      <c r="C49" s="126" t="s">
        <v>83</v>
      </c>
      <c r="D49" s="120" t="s">
        <v>45</v>
      </c>
      <c r="E49" s="120">
        <v>20</v>
      </c>
      <c r="F49" s="120">
        <v>25</v>
      </c>
      <c r="G49" s="122">
        <f>G50+G51</f>
        <v>25.52</v>
      </c>
      <c r="H49" s="121"/>
      <c r="I49" s="120"/>
      <c r="J49" s="120"/>
      <c r="K49" s="120"/>
      <c r="L49" s="120"/>
      <c r="M49" s="122">
        <f t="shared" si="3"/>
        <v>25.52</v>
      </c>
      <c r="N49" s="120">
        <v>0</v>
      </c>
      <c r="O49" s="120">
        <v>21</v>
      </c>
      <c r="P49" s="120">
        <f>O49-M49-N49</f>
        <v>-4.52</v>
      </c>
      <c r="Q49" s="190">
        <f>MIN(P49:P51)</f>
        <v>-4.52</v>
      </c>
      <c r="R49" s="180" t="s">
        <v>79</v>
      </c>
      <c r="S49" s="180">
        <v>0.92</v>
      </c>
      <c r="T49" s="15"/>
      <c r="U49" s="183">
        <v>37</v>
      </c>
      <c r="V49" s="81" t="s">
        <v>83</v>
      </c>
      <c r="W49" s="81" t="s">
        <v>279</v>
      </c>
      <c r="X49" s="43" t="s">
        <v>45</v>
      </c>
      <c r="Y49" s="150">
        <v>0</v>
      </c>
      <c r="Z49" s="44"/>
      <c r="AA49" s="76">
        <f>AA50+AA51</f>
        <v>26.41998867753623</v>
      </c>
      <c r="AB49" s="7"/>
      <c r="AC49" s="7"/>
      <c r="AD49" s="8"/>
      <c r="AE49" s="8"/>
      <c r="AF49" s="7">
        <f t="shared" si="4"/>
        <v>26.41998867753623</v>
      </c>
      <c r="AG49" s="8">
        <v>0</v>
      </c>
      <c r="AH49" s="43">
        <v>21</v>
      </c>
      <c r="AI49" s="9">
        <f>AH49-AF49-AG49</f>
        <v>-5.419988677536232</v>
      </c>
      <c r="AJ49" s="198">
        <f>MIN(AI49:AI51)</f>
        <v>-5.419988677536232</v>
      </c>
      <c r="AK49" s="208" t="s">
        <v>79</v>
      </c>
    </row>
    <row r="50" spans="1:37" s="4" customFormat="1" ht="11.25">
      <c r="A50" s="40" t="s">
        <v>247</v>
      </c>
      <c r="B50" s="226"/>
      <c r="C50" s="127" t="s">
        <v>36</v>
      </c>
      <c r="D50" s="120" t="s">
        <v>45</v>
      </c>
      <c r="E50" s="120"/>
      <c r="F50" s="120"/>
      <c r="G50" s="122">
        <f t="shared" si="6"/>
        <v>8.98</v>
      </c>
      <c r="H50" s="121"/>
      <c r="I50" s="122">
        <v>0</v>
      </c>
      <c r="J50" s="122">
        <v>8.98</v>
      </c>
      <c r="K50" s="122"/>
      <c r="L50" s="122"/>
      <c r="M50" s="122">
        <f t="shared" si="3"/>
        <v>8.98</v>
      </c>
      <c r="N50" s="120">
        <v>0</v>
      </c>
      <c r="O50" s="122">
        <v>21</v>
      </c>
      <c r="P50" s="120">
        <f>O50-G50</f>
        <v>12.02</v>
      </c>
      <c r="Q50" s="191"/>
      <c r="R50" s="181"/>
      <c r="S50" s="181"/>
      <c r="T50" s="15"/>
      <c r="U50" s="184"/>
      <c r="V50" s="40" t="s">
        <v>36</v>
      </c>
      <c r="W50" s="40" t="s">
        <v>247</v>
      </c>
      <c r="X50" s="43" t="s">
        <v>45</v>
      </c>
      <c r="Y50" s="150">
        <v>0</v>
      </c>
      <c r="Z50" s="44"/>
      <c r="AA50" s="38">
        <f>G50+Z26/2</f>
        <v>9.861510416666667</v>
      </c>
      <c r="AB50" s="5"/>
      <c r="AC50" s="5"/>
      <c r="AD50" s="3"/>
      <c r="AE50" s="3"/>
      <c r="AF50" s="7">
        <f t="shared" si="4"/>
        <v>9.861510416666667</v>
      </c>
      <c r="AG50" s="8">
        <v>0</v>
      </c>
      <c r="AH50" s="52">
        <v>21</v>
      </c>
      <c r="AI50" s="9">
        <f>AH50-AA50</f>
        <v>11.138489583333333</v>
      </c>
      <c r="AJ50" s="199"/>
      <c r="AK50" s="209"/>
    </row>
    <row r="51" spans="1:37" s="4" customFormat="1" ht="11.25">
      <c r="A51" s="40" t="s">
        <v>248</v>
      </c>
      <c r="B51" s="227"/>
      <c r="C51" s="127" t="s">
        <v>37</v>
      </c>
      <c r="D51" s="120" t="s">
        <v>45</v>
      </c>
      <c r="E51" s="120"/>
      <c r="F51" s="120"/>
      <c r="G51" s="122">
        <f>I51+J51</f>
        <v>16.54</v>
      </c>
      <c r="H51" s="121"/>
      <c r="I51" s="122">
        <v>8.57</v>
      </c>
      <c r="J51" s="122">
        <v>7.97</v>
      </c>
      <c r="K51" s="122"/>
      <c r="L51" s="122"/>
      <c r="M51" s="122">
        <f t="shared" si="3"/>
        <v>16.54</v>
      </c>
      <c r="N51" s="120">
        <v>0</v>
      </c>
      <c r="O51" s="122">
        <v>21</v>
      </c>
      <c r="P51" s="120">
        <f>O51-M51-N51</f>
        <v>4.460000000000001</v>
      </c>
      <c r="Q51" s="192"/>
      <c r="R51" s="182"/>
      <c r="S51" s="182"/>
      <c r="T51" s="15"/>
      <c r="U51" s="185"/>
      <c r="V51" s="40" t="s">
        <v>37</v>
      </c>
      <c r="W51" s="40" t="s">
        <v>248</v>
      </c>
      <c r="X51" s="43" t="s">
        <v>45</v>
      </c>
      <c r="Y51" s="150">
        <v>0.017</v>
      </c>
      <c r="Z51" s="44">
        <f>Y51/S49</f>
        <v>0.01847826086956522</v>
      </c>
      <c r="AA51" s="38">
        <f>Z51+G51</f>
        <v>16.558478260869563</v>
      </c>
      <c r="AB51" s="5"/>
      <c r="AC51" s="5"/>
      <c r="AD51" s="3"/>
      <c r="AE51" s="3"/>
      <c r="AF51" s="8">
        <f t="shared" si="4"/>
        <v>16.558478260869563</v>
      </c>
      <c r="AG51" s="8">
        <v>0</v>
      </c>
      <c r="AH51" s="52">
        <v>21</v>
      </c>
      <c r="AI51" s="9">
        <f>AH51-AF51-AG51</f>
        <v>4.441521739130437</v>
      </c>
      <c r="AJ51" s="200"/>
      <c r="AK51" s="210"/>
    </row>
    <row r="52" spans="1:37" s="4" customFormat="1" ht="11.25">
      <c r="A52" s="39" t="s">
        <v>280</v>
      </c>
      <c r="B52" s="96">
        <v>38</v>
      </c>
      <c r="C52" s="39" t="s">
        <v>84</v>
      </c>
      <c r="D52" s="36" t="s">
        <v>24</v>
      </c>
      <c r="E52" s="36">
        <v>16</v>
      </c>
      <c r="F52" s="36">
        <v>16</v>
      </c>
      <c r="G52" s="37">
        <f t="shared" si="6"/>
        <v>8.04</v>
      </c>
      <c r="H52" s="102"/>
      <c r="I52" s="37">
        <v>3.87</v>
      </c>
      <c r="J52" s="37">
        <v>4.17</v>
      </c>
      <c r="K52" s="37"/>
      <c r="L52" s="37"/>
      <c r="M52" s="36">
        <f t="shared" si="3"/>
        <v>8.04</v>
      </c>
      <c r="N52" s="36">
        <v>0</v>
      </c>
      <c r="O52" s="37">
        <v>16.8</v>
      </c>
      <c r="P52" s="36">
        <f>O52-N52-M52</f>
        <v>8.760000000000002</v>
      </c>
      <c r="Q52" s="104">
        <f>P52</f>
        <v>8.760000000000002</v>
      </c>
      <c r="R52" s="105" t="s">
        <v>199</v>
      </c>
      <c r="S52" s="105">
        <v>0.99</v>
      </c>
      <c r="T52" s="15"/>
      <c r="U52" s="96">
        <v>38</v>
      </c>
      <c r="V52" s="39" t="s">
        <v>84</v>
      </c>
      <c r="W52" s="39" t="s">
        <v>280</v>
      </c>
      <c r="X52" s="43" t="s">
        <v>24</v>
      </c>
      <c r="Y52" s="150">
        <v>6.849689999999999</v>
      </c>
      <c r="Z52" s="44">
        <f>Y52/S52</f>
        <v>6.9188787878787865</v>
      </c>
      <c r="AA52" s="76">
        <f>Z52+G52</f>
        <v>14.958878787878785</v>
      </c>
      <c r="AB52" s="7"/>
      <c r="AC52" s="7"/>
      <c r="AD52" s="3"/>
      <c r="AE52" s="3"/>
      <c r="AF52" s="7">
        <f t="shared" si="4"/>
        <v>14.958878787878785</v>
      </c>
      <c r="AG52" s="8">
        <v>0</v>
      </c>
      <c r="AH52" s="52">
        <v>16.8</v>
      </c>
      <c r="AI52" s="12">
        <f>AH52-AG52-AF52</f>
        <v>1.841121212121216</v>
      </c>
      <c r="AJ52" s="18">
        <f>AI52</f>
        <v>1.841121212121216</v>
      </c>
      <c r="AK52" s="52" t="s">
        <v>199</v>
      </c>
    </row>
    <row r="53" spans="1:37" s="4" customFormat="1" ht="11.25">
      <c r="A53" s="39" t="s">
        <v>281</v>
      </c>
      <c r="B53" s="96">
        <v>39</v>
      </c>
      <c r="C53" s="39" t="s">
        <v>85</v>
      </c>
      <c r="D53" s="36" t="s">
        <v>26</v>
      </c>
      <c r="E53" s="36">
        <v>25</v>
      </c>
      <c r="F53" s="36">
        <v>25</v>
      </c>
      <c r="G53" s="37">
        <f t="shared" si="6"/>
        <v>9.59</v>
      </c>
      <c r="H53" s="102"/>
      <c r="I53" s="37">
        <v>4.68</v>
      </c>
      <c r="J53" s="37">
        <v>4.91</v>
      </c>
      <c r="K53" s="37"/>
      <c r="L53" s="37"/>
      <c r="M53" s="36">
        <f t="shared" si="3"/>
        <v>9.59</v>
      </c>
      <c r="N53" s="36">
        <v>0</v>
      </c>
      <c r="O53" s="37">
        <v>26.25</v>
      </c>
      <c r="P53" s="36">
        <f>O53-N53-M53</f>
        <v>16.66</v>
      </c>
      <c r="Q53" s="104">
        <f>P53</f>
        <v>16.66</v>
      </c>
      <c r="R53" s="105" t="s">
        <v>199</v>
      </c>
      <c r="S53" s="105">
        <v>0.95</v>
      </c>
      <c r="T53" s="15"/>
      <c r="U53" s="96">
        <v>39</v>
      </c>
      <c r="V53" s="39" t="s">
        <v>85</v>
      </c>
      <c r="W53" s="39" t="s">
        <v>281</v>
      </c>
      <c r="X53" s="43" t="s">
        <v>26</v>
      </c>
      <c r="Y53" s="150">
        <v>0.6881360000000001</v>
      </c>
      <c r="Z53" s="44">
        <f>Y53/S53</f>
        <v>0.7243536842105265</v>
      </c>
      <c r="AA53" s="76">
        <f>Z53+G53</f>
        <v>10.314353684210527</v>
      </c>
      <c r="AB53" s="7"/>
      <c r="AC53" s="7"/>
      <c r="AD53" s="3"/>
      <c r="AE53" s="3"/>
      <c r="AF53" s="7">
        <f t="shared" si="4"/>
        <v>10.314353684210527</v>
      </c>
      <c r="AG53" s="8">
        <v>0</v>
      </c>
      <c r="AH53" s="52">
        <v>26.25</v>
      </c>
      <c r="AI53" s="12">
        <f>AH53-AG53-AF53</f>
        <v>15.935646315789473</v>
      </c>
      <c r="AJ53" s="18">
        <f>AI53</f>
        <v>15.935646315789473</v>
      </c>
      <c r="AK53" s="52" t="s">
        <v>199</v>
      </c>
    </row>
    <row r="54" spans="1:37" s="4" customFormat="1" ht="11.25">
      <c r="A54" s="39" t="s">
        <v>282</v>
      </c>
      <c r="B54" s="96">
        <v>40</v>
      </c>
      <c r="C54" s="39" t="s">
        <v>86</v>
      </c>
      <c r="D54" s="36" t="s">
        <v>29</v>
      </c>
      <c r="E54" s="36">
        <v>40</v>
      </c>
      <c r="F54" s="36">
        <v>40</v>
      </c>
      <c r="G54" s="37">
        <f t="shared" si="6"/>
        <v>30.75</v>
      </c>
      <c r="H54" s="102"/>
      <c r="I54" s="103">
        <v>18.47</v>
      </c>
      <c r="J54" s="37">
        <v>12.28</v>
      </c>
      <c r="K54" s="37"/>
      <c r="L54" s="37"/>
      <c r="M54" s="36">
        <f t="shared" si="3"/>
        <v>30.75</v>
      </c>
      <c r="N54" s="36">
        <v>0</v>
      </c>
      <c r="O54" s="36">
        <v>42</v>
      </c>
      <c r="P54" s="36">
        <f>O54-N54-M54</f>
        <v>11.25</v>
      </c>
      <c r="Q54" s="104">
        <f>P54</f>
        <v>11.25</v>
      </c>
      <c r="R54" s="105" t="s">
        <v>199</v>
      </c>
      <c r="S54" s="105">
        <v>0.98</v>
      </c>
      <c r="T54" s="15"/>
      <c r="U54" s="96">
        <v>40</v>
      </c>
      <c r="V54" s="39" t="s">
        <v>86</v>
      </c>
      <c r="W54" s="39" t="s">
        <v>282</v>
      </c>
      <c r="X54" s="43" t="s">
        <v>29</v>
      </c>
      <c r="Y54" s="150">
        <v>0.5473389999999999</v>
      </c>
      <c r="Z54" s="44">
        <f>Y54/S54</f>
        <v>0.5585091836734694</v>
      </c>
      <c r="AA54" s="76">
        <f>Z54+G54</f>
        <v>31.30850918367347</v>
      </c>
      <c r="AB54" s="7"/>
      <c r="AC54" s="7"/>
      <c r="AD54" s="3"/>
      <c r="AE54" s="3"/>
      <c r="AF54" s="7">
        <f t="shared" si="4"/>
        <v>31.30850918367347</v>
      </c>
      <c r="AG54" s="8">
        <v>0</v>
      </c>
      <c r="AH54" s="43">
        <v>42</v>
      </c>
      <c r="AI54" s="12">
        <f>AH54-AG54-AF54</f>
        <v>10.691490816326532</v>
      </c>
      <c r="AJ54" s="146">
        <f>AI54</f>
        <v>10.691490816326532</v>
      </c>
      <c r="AK54" s="52" t="s">
        <v>199</v>
      </c>
    </row>
    <row r="55" spans="1:37" s="4" customFormat="1" ht="22.5">
      <c r="A55" s="81" t="s">
        <v>283</v>
      </c>
      <c r="B55" s="183">
        <v>41</v>
      </c>
      <c r="C55" s="81" t="s">
        <v>87</v>
      </c>
      <c r="D55" s="36" t="s">
        <v>19</v>
      </c>
      <c r="E55" s="36">
        <v>10</v>
      </c>
      <c r="F55" s="36">
        <v>10</v>
      </c>
      <c r="G55" s="37">
        <f>G56+G57</f>
        <v>4.4399999999999995</v>
      </c>
      <c r="H55" s="102"/>
      <c r="I55" s="36"/>
      <c r="J55" s="36"/>
      <c r="K55" s="36">
        <f>K56+K57</f>
        <v>0.52</v>
      </c>
      <c r="L55" s="36">
        <v>120</v>
      </c>
      <c r="M55" s="37">
        <f>G55-K55</f>
        <v>3.9199999999999995</v>
      </c>
      <c r="N55" s="36">
        <v>0</v>
      </c>
      <c r="O55" s="36">
        <v>10.5</v>
      </c>
      <c r="P55" s="36">
        <f>O55-M55-N55</f>
        <v>6.58</v>
      </c>
      <c r="Q55" s="193">
        <f>MIN(P55:P57)</f>
        <v>6.58</v>
      </c>
      <c r="R55" s="177" t="s">
        <v>199</v>
      </c>
      <c r="S55" s="177">
        <v>0.93</v>
      </c>
      <c r="T55" s="15"/>
      <c r="U55" s="183">
        <v>41</v>
      </c>
      <c r="V55" s="81" t="s">
        <v>87</v>
      </c>
      <c r="W55" s="81" t="s">
        <v>283</v>
      </c>
      <c r="X55" s="43" t="s">
        <v>19</v>
      </c>
      <c r="Y55" s="150">
        <v>0</v>
      </c>
      <c r="Z55" s="44"/>
      <c r="AA55" s="76">
        <f>AA56+AA57</f>
        <v>5.497383383268707</v>
      </c>
      <c r="AB55" s="7"/>
      <c r="AC55" s="7"/>
      <c r="AD55" s="8">
        <f>AD56+AD57</f>
        <v>0.52</v>
      </c>
      <c r="AE55" s="8">
        <v>120</v>
      </c>
      <c r="AF55" s="7">
        <f>AA55-AD55</f>
        <v>4.977383383268707</v>
      </c>
      <c r="AG55" s="8">
        <v>0</v>
      </c>
      <c r="AH55" s="43">
        <v>10.5</v>
      </c>
      <c r="AI55" s="9">
        <f>AH55-AF55-AG55</f>
        <v>5.522616616731293</v>
      </c>
      <c r="AJ55" s="199">
        <f>MIN(AI55:AI57)</f>
        <v>5.522616616731293</v>
      </c>
      <c r="AK55" s="208" t="s">
        <v>199</v>
      </c>
    </row>
    <row r="56" spans="1:37" s="4" customFormat="1" ht="11.25">
      <c r="A56" s="40" t="s">
        <v>247</v>
      </c>
      <c r="B56" s="184"/>
      <c r="C56" s="40" t="s">
        <v>36</v>
      </c>
      <c r="D56" s="36" t="s">
        <v>19</v>
      </c>
      <c r="E56" s="36"/>
      <c r="F56" s="36"/>
      <c r="G56" s="37">
        <f t="shared" si="6"/>
        <v>1.6400000000000001</v>
      </c>
      <c r="H56" s="102"/>
      <c r="I56" s="37">
        <v>0.07</v>
      </c>
      <c r="J56" s="37">
        <v>1.57</v>
      </c>
      <c r="K56" s="37"/>
      <c r="L56" s="37"/>
      <c r="M56" s="37">
        <f t="shared" si="3"/>
        <v>1.6400000000000001</v>
      </c>
      <c r="N56" s="36">
        <v>0</v>
      </c>
      <c r="O56" s="37">
        <v>10.5</v>
      </c>
      <c r="P56" s="36">
        <f>O56-G56</f>
        <v>8.86</v>
      </c>
      <c r="Q56" s="194"/>
      <c r="R56" s="178"/>
      <c r="S56" s="178"/>
      <c r="T56" s="15"/>
      <c r="U56" s="184"/>
      <c r="V56" s="40" t="s">
        <v>36</v>
      </c>
      <c r="W56" s="40" t="s">
        <v>247</v>
      </c>
      <c r="X56" s="43" t="s">
        <v>19</v>
      </c>
      <c r="Y56" s="150">
        <v>0</v>
      </c>
      <c r="Z56" s="44"/>
      <c r="AA56" s="38">
        <f>G56+Z64+Z36+Z20/2</f>
        <v>1.822523168214943</v>
      </c>
      <c r="AB56" s="5"/>
      <c r="AC56" s="5"/>
      <c r="AD56" s="3"/>
      <c r="AE56" s="3"/>
      <c r="AF56" s="7">
        <f t="shared" si="4"/>
        <v>1.822523168214943</v>
      </c>
      <c r="AG56" s="8">
        <v>0</v>
      </c>
      <c r="AH56" s="52">
        <v>10.5</v>
      </c>
      <c r="AI56" s="9">
        <f>AH56-AA56</f>
        <v>8.677476831785057</v>
      </c>
      <c r="AJ56" s="199"/>
      <c r="AK56" s="209"/>
    </row>
    <row r="57" spans="1:37" s="4" customFormat="1" ht="11.25">
      <c r="A57" s="40" t="s">
        <v>248</v>
      </c>
      <c r="B57" s="185"/>
      <c r="C57" s="40" t="s">
        <v>37</v>
      </c>
      <c r="D57" s="36" t="s">
        <v>19</v>
      </c>
      <c r="E57" s="36"/>
      <c r="F57" s="36"/>
      <c r="G57" s="37">
        <f t="shared" si="6"/>
        <v>2.8</v>
      </c>
      <c r="H57" s="102"/>
      <c r="I57" s="37">
        <v>1.34</v>
      </c>
      <c r="J57" s="37">
        <v>1.46</v>
      </c>
      <c r="K57" s="37">
        <v>0.52</v>
      </c>
      <c r="L57" s="37">
        <v>120</v>
      </c>
      <c r="M57" s="37">
        <f>G57-K57</f>
        <v>2.28</v>
      </c>
      <c r="N57" s="36">
        <v>0</v>
      </c>
      <c r="O57" s="37">
        <v>10.5</v>
      </c>
      <c r="P57" s="36">
        <f>O57-M57-N57</f>
        <v>8.22</v>
      </c>
      <c r="Q57" s="195"/>
      <c r="R57" s="179"/>
      <c r="S57" s="179"/>
      <c r="T57" s="15"/>
      <c r="U57" s="185"/>
      <c r="V57" s="40" t="s">
        <v>37</v>
      </c>
      <c r="W57" s="40" t="s">
        <v>248</v>
      </c>
      <c r="X57" s="43" t="s">
        <v>19</v>
      </c>
      <c r="Y57" s="150">
        <v>0.8136200000000005</v>
      </c>
      <c r="Z57" s="44">
        <f>Y57/S55</f>
        <v>0.8748602150537639</v>
      </c>
      <c r="AA57" s="38">
        <f aca="true" t="shared" si="14" ref="AA57:AA68">Z57+G57</f>
        <v>3.674860215053764</v>
      </c>
      <c r="AB57" s="5"/>
      <c r="AC57" s="5"/>
      <c r="AD57" s="3">
        <v>0.52</v>
      </c>
      <c r="AE57" s="3">
        <v>120</v>
      </c>
      <c r="AF57" s="7">
        <f>AA57-AD57</f>
        <v>3.154860215053764</v>
      </c>
      <c r="AG57" s="8">
        <v>0</v>
      </c>
      <c r="AH57" s="52">
        <v>10.5</v>
      </c>
      <c r="AI57" s="9">
        <f>AH57-AF57-AG57</f>
        <v>7.345139784946236</v>
      </c>
      <c r="AJ57" s="200"/>
      <c r="AK57" s="210"/>
    </row>
    <row r="58" spans="1:37" s="4" customFormat="1" ht="11.25">
      <c r="A58" s="39" t="s">
        <v>284</v>
      </c>
      <c r="B58" s="96">
        <v>42</v>
      </c>
      <c r="C58" s="39" t="s">
        <v>88</v>
      </c>
      <c r="D58" s="36" t="s">
        <v>20</v>
      </c>
      <c r="E58" s="36">
        <v>2.5</v>
      </c>
      <c r="F58" s="36">
        <v>2.5</v>
      </c>
      <c r="G58" s="37">
        <f t="shared" si="6"/>
        <v>0.9299999999999999</v>
      </c>
      <c r="H58" s="102"/>
      <c r="I58" s="37">
        <v>0.36</v>
      </c>
      <c r="J58" s="37">
        <v>0.57</v>
      </c>
      <c r="K58" s="37">
        <v>0.346</v>
      </c>
      <c r="L58" s="37">
        <v>120</v>
      </c>
      <c r="M58" s="36">
        <f t="shared" si="3"/>
        <v>0.584</v>
      </c>
      <c r="N58" s="36">
        <v>0</v>
      </c>
      <c r="O58" s="37">
        <v>2.63</v>
      </c>
      <c r="P58" s="36">
        <f>O58-N58-M58</f>
        <v>2.046</v>
      </c>
      <c r="Q58" s="104">
        <f>P58</f>
        <v>2.046</v>
      </c>
      <c r="R58" s="105" t="s">
        <v>199</v>
      </c>
      <c r="S58" s="105">
        <v>0.96</v>
      </c>
      <c r="T58" s="15"/>
      <c r="U58" s="96">
        <v>42</v>
      </c>
      <c r="V58" s="39" t="s">
        <v>88</v>
      </c>
      <c r="W58" s="39" t="s">
        <v>284</v>
      </c>
      <c r="X58" s="43" t="s">
        <v>20</v>
      </c>
      <c r="Y58" s="150">
        <v>3.4173000000000022</v>
      </c>
      <c r="Z58" s="44">
        <f aca="true" t="shared" si="15" ref="Z58:Z69">Y58/S58</f>
        <v>3.5596875000000026</v>
      </c>
      <c r="AA58" s="76">
        <f t="shared" si="14"/>
        <v>4.489687500000002</v>
      </c>
      <c r="AB58" s="7"/>
      <c r="AC58" s="7"/>
      <c r="AD58" s="3">
        <v>0.346</v>
      </c>
      <c r="AE58" s="3">
        <v>120</v>
      </c>
      <c r="AF58" s="8">
        <f t="shared" si="4"/>
        <v>4.143687500000002</v>
      </c>
      <c r="AG58" s="8">
        <v>0</v>
      </c>
      <c r="AH58" s="52">
        <v>2.63</v>
      </c>
      <c r="AI58" s="12">
        <f>AH58-AG58-AF58</f>
        <v>-1.5136875000000023</v>
      </c>
      <c r="AJ58" s="146">
        <f>AI58</f>
        <v>-1.5136875000000023</v>
      </c>
      <c r="AK58" s="52" t="s">
        <v>79</v>
      </c>
    </row>
    <row r="59" spans="1:37" s="4" customFormat="1" ht="11.25">
      <c r="A59" s="39" t="s">
        <v>285</v>
      </c>
      <c r="B59" s="96">
        <v>43</v>
      </c>
      <c r="C59" s="39" t="s">
        <v>89</v>
      </c>
      <c r="D59" s="36" t="s">
        <v>20</v>
      </c>
      <c r="E59" s="36">
        <v>2.5</v>
      </c>
      <c r="F59" s="36">
        <v>2.5</v>
      </c>
      <c r="G59" s="37">
        <f t="shared" si="6"/>
        <v>0.23</v>
      </c>
      <c r="H59" s="102"/>
      <c r="I59" s="37">
        <v>0.03</v>
      </c>
      <c r="J59" s="37">
        <v>0.2</v>
      </c>
      <c r="K59" s="37">
        <v>0.052</v>
      </c>
      <c r="L59" s="37">
        <v>120</v>
      </c>
      <c r="M59" s="36">
        <f aca="true" t="shared" si="16" ref="M59:M68">G59-K59</f>
        <v>0.17800000000000002</v>
      </c>
      <c r="N59" s="36">
        <v>0</v>
      </c>
      <c r="O59" s="37">
        <v>2.63</v>
      </c>
      <c r="P59" s="36">
        <f aca="true" t="shared" si="17" ref="P59:P68">O59-N59-M59</f>
        <v>2.452</v>
      </c>
      <c r="Q59" s="104">
        <f aca="true" t="shared" si="18" ref="Q59:Q68">P59</f>
        <v>2.452</v>
      </c>
      <c r="R59" s="105" t="s">
        <v>199</v>
      </c>
      <c r="S59" s="105">
        <v>0.77</v>
      </c>
      <c r="T59" s="15"/>
      <c r="U59" s="96">
        <v>43</v>
      </c>
      <c r="V59" s="39" t="s">
        <v>89</v>
      </c>
      <c r="W59" s="39" t="s">
        <v>285</v>
      </c>
      <c r="X59" s="43" t="s">
        <v>20</v>
      </c>
      <c r="Y59" s="150">
        <v>0.047999999999999994</v>
      </c>
      <c r="Z59" s="44">
        <f t="shared" si="15"/>
        <v>0.06233766233766233</v>
      </c>
      <c r="AA59" s="76">
        <f t="shared" si="14"/>
        <v>0.29233766233766234</v>
      </c>
      <c r="AB59" s="7"/>
      <c r="AC59" s="7"/>
      <c r="AD59" s="3">
        <v>0.052</v>
      </c>
      <c r="AE59" s="3">
        <v>120</v>
      </c>
      <c r="AF59" s="8">
        <f t="shared" si="4"/>
        <v>0.24033766233766235</v>
      </c>
      <c r="AG59" s="8">
        <v>0</v>
      </c>
      <c r="AH59" s="52">
        <v>2.63</v>
      </c>
      <c r="AI59" s="12">
        <f aca="true" t="shared" si="19" ref="AI59:AI68">AH59-AG59-AF59</f>
        <v>2.3896623376623376</v>
      </c>
      <c r="AJ59" s="18">
        <f aca="true" t="shared" si="20" ref="AJ59:AJ68">AI59</f>
        <v>2.3896623376623376</v>
      </c>
      <c r="AK59" s="52" t="s">
        <v>199</v>
      </c>
    </row>
    <row r="60" spans="1:37" s="4" customFormat="1" ht="11.25">
      <c r="A60" s="39" t="s">
        <v>286</v>
      </c>
      <c r="B60" s="96">
        <v>44</v>
      </c>
      <c r="C60" s="39" t="s">
        <v>90</v>
      </c>
      <c r="D60" s="36" t="s">
        <v>31</v>
      </c>
      <c r="E60" s="36">
        <v>63</v>
      </c>
      <c r="F60" s="36">
        <v>63</v>
      </c>
      <c r="G60" s="37">
        <f t="shared" si="6"/>
        <v>36.14</v>
      </c>
      <c r="H60" s="102"/>
      <c r="I60" s="103">
        <v>16.37</v>
      </c>
      <c r="J60" s="37">
        <v>19.77</v>
      </c>
      <c r="K60" s="37"/>
      <c r="L60" s="37"/>
      <c r="M60" s="36">
        <f t="shared" si="16"/>
        <v>36.14</v>
      </c>
      <c r="N60" s="36">
        <v>0</v>
      </c>
      <c r="O60" s="37">
        <v>66.15</v>
      </c>
      <c r="P60" s="36">
        <f t="shared" si="17"/>
        <v>30.010000000000005</v>
      </c>
      <c r="Q60" s="104">
        <f t="shared" si="18"/>
        <v>30.010000000000005</v>
      </c>
      <c r="R60" s="105" t="s">
        <v>199</v>
      </c>
      <c r="S60" s="105">
        <v>0.97</v>
      </c>
      <c r="T60" s="15"/>
      <c r="U60" s="96">
        <v>44</v>
      </c>
      <c r="V60" s="39" t="s">
        <v>90</v>
      </c>
      <c r="W60" s="39" t="s">
        <v>286</v>
      </c>
      <c r="X60" s="43" t="s">
        <v>31</v>
      </c>
      <c r="Y60" s="150">
        <v>0.38838100000000003</v>
      </c>
      <c r="Z60" s="44">
        <f t="shared" si="15"/>
        <v>0.40039278350515467</v>
      </c>
      <c r="AA60" s="76">
        <f t="shared" si="14"/>
        <v>36.540392783505155</v>
      </c>
      <c r="AB60" s="7"/>
      <c r="AC60" s="7"/>
      <c r="AD60" s="3"/>
      <c r="AE60" s="3"/>
      <c r="AF60" s="7">
        <f t="shared" si="4"/>
        <v>36.540392783505155</v>
      </c>
      <c r="AG60" s="8">
        <v>0</v>
      </c>
      <c r="AH60" s="52">
        <v>66.15</v>
      </c>
      <c r="AI60" s="12">
        <f t="shared" si="19"/>
        <v>29.60960721649485</v>
      </c>
      <c r="AJ60" s="18">
        <f t="shared" si="20"/>
        <v>29.60960721649485</v>
      </c>
      <c r="AK60" s="52" t="s">
        <v>199</v>
      </c>
    </row>
    <row r="61" spans="1:37" s="4" customFormat="1" ht="11.25">
      <c r="A61" s="39" t="s">
        <v>287</v>
      </c>
      <c r="B61" s="96">
        <v>45</v>
      </c>
      <c r="C61" s="39" t="s">
        <v>91</v>
      </c>
      <c r="D61" s="36" t="s">
        <v>20</v>
      </c>
      <c r="E61" s="36">
        <v>2.5</v>
      </c>
      <c r="F61" s="36">
        <v>2.5</v>
      </c>
      <c r="G61" s="37">
        <f t="shared" si="6"/>
        <v>1.31</v>
      </c>
      <c r="H61" s="102"/>
      <c r="I61" s="37">
        <v>0.5</v>
      </c>
      <c r="J61" s="37">
        <v>0.81</v>
      </c>
      <c r="K61" s="37">
        <v>0.831</v>
      </c>
      <c r="L61" s="36">
        <v>120</v>
      </c>
      <c r="M61" s="36">
        <f t="shared" si="16"/>
        <v>0.4790000000000001</v>
      </c>
      <c r="N61" s="36">
        <v>0</v>
      </c>
      <c r="O61" s="37">
        <v>2.63</v>
      </c>
      <c r="P61" s="36">
        <f t="shared" si="17"/>
        <v>2.151</v>
      </c>
      <c r="Q61" s="104">
        <f t="shared" si="18"/>
        <v>2.151</v>
      </c>
      <c r="R61" s="105" t="s">
        <v>199</v>
      </c>
      <c r="S61" s="105">
        <v>0.89</v>
      </c>
      <c r="T61" s="15"/>
      <c r="U61" s="96">
        <v>45</v>
      </c>
      <c r="V61" s="39" t="s">
        <v>91</v>
      </c>
      <c r="W61" s="39" t="s">
        <v>287</v>
      </c>
      <c r="X61" s="43" t="s">
        <v>20</v>
      </c>
      <c r="Y61" s="150">
        <v>0.4750000000000003</v>
      </c>
      <c r="Z61" s="44">
        <f t="shared" si="15"/>
        <v>0.5337078651685396</v>
      </c>
      <c r="AA61" s="76">
        <f t="shared" si="14"/>
        <v>1.8437078651685397</v>
      </c>
      <c r="AB61" s="7"/>
      <c r="AC61" s="7"/>
      <c r="AD61" s="3">
        <v>0.831</v>
      </c>
      <c r="AE61" s="8">
        <v>120</v>
      </c>
      <c r="AF61" s="7">
        <f t="shared" si="4"/>
        <v>1.0127078651685397</v>
      </c>
      <c r="AG61" s="8">
        <v>0</v>
      </c>
      <c r="AH61" s="52">
        <v>2.63</v>
      </c>
      <c r="AI61" s="12">
        <f t="shared" si="19"/>
        <v>1.6172921348314602</v>
      </c>
      <c r="AJ61" s="18">
        <f t="shared" si="20"/>
        <v>1.6172921348314602</v>
      </c>
      <c r="AK61" s="52" t="s">
        <v>199</v>
      </c>
    </row>
    <row r="62" spans="1:37" s="4" customFormat="1" ht="11.25">
      <c r="A62" s="39" t="s">
        <v>288</v>
      </c>
      <c r="B62" s="96">
        <v>46</v>
      </c>
      <c r="C62" s="39" t="s">
        <v>92</v>
      </c>
      <c r="D62" s="36" t="s">
        <v>24</v>
      </c>
      <c r="E62" s="36">
        <v>16</v>
      </c>
      <c r="F62" s="36">
        <v>16</v>
      </c>
      <c r="G62" s="103">
        <f t="shared" si="6"/>
        <v>12.84</v>
      </c>
      <c r="H62" s="102"/>
      <c r="I62" s="37">
        <v>9.59</v>
      </c>
      <c r="J62" s="37">
        <v>3.25</v>
      </c>
      <c r="K62" s="37"/>
      <c r="L62" s="37"/>
      <c r="M62" s="36">
        <f t="shared" si="16"/>
        <v>12.84</v>
      </c>
      <c r="N62" s="36">
        <v>0</v>
      </c>
      <c r="O62" s="37">
        <v>16.8</v>
      </c>
      <c r="P62" s="36">
        <f t="shared" si="17"/>
        <v>3.960000000000001</v>
      </c>
      <c r="Q62" s="104">
        <f t="shared" si="18"/>
        <v>3.960000000000001</v>
      </c>
      <c r="R62" s="105" t="s">
        <v>199</v>
      </c>
      <c r="S62" s="105">
        <v>0.96</v>
      </c>
      <c r="T62" s="15"/>
      <c r="U62" s="96">
        <v>46</v>
      </c>
      <c r="V62" s="39" t="s">
        <v>92</v>
      </c>
      <c r="W62" s="39" t="s">
        <v>288</v>
      </c>
      <c r="X62" s="43" t="s">
        <v>24</v>
      </c>
      <c r="Y62" s="150">
        <v>0.33</v>
      </c>
      <c r="Z62" s="44">
        <f t="shared" si="15"/>
        <v>0.34375000000000006</v>
      </c>
      <c r="AA62" s="76">
        <f t="shared" si="14"/>
        <v>13.18375</v>
      </c>
      <c r="AB62" s="7"/>
      <c r="AC62" s="7"/>
      <c r="AD62" s="3"/>
      <c r="AE62" s="3"/>
      <c r="AF62" s="7">
        <f t="shared" si="4"/>
        <v>13.18375</v>
      </c>
      <c r="AG62" s="8">
        <v>0</v>
      </c>
      <c r="AH62" s="52">
        <v>16.8</v>
      </c>
      <c r="AI62" s="12">
        <f t="shared" si="19"/>
        <v>3.616250000000001</v>
      </c>
      <c r="AJ62" s="146">
        <f t="shared" si="20"/>
        <v>3.616250000000001</v>
      </c>
      <c r="AK62" s="52" t="s">
        <v>199</v>
      </c>
    </row>
    <row r="63" spans="1:37" s="4" customFormat="1" ht="11.25">
      <c r="A63" s="39" t="s">
        <v>413</v>
      </c>
      <c r="B63" s="96">
        <v>47</v>
      </c>
      <c r="C63" s="39" t="s">
        <v>93</v>
      </c>
      <c r="D63" s="36" t="s">
        <v>24</v>
      </c>
      <c r="E63" s="36">
        <v>16</v>
      </c>
      <c r="F63" s="36">
        <v>16</v>
      </c>
      <c r="G63" s="37">
        <f t="shared" si="6"/>
        <v>4.890000000000001</v>
      </c>
      <c r="H63" s="102"/>
      <c r="I63" s="37">
        <v>2.47</v>
      </c>
      <c r="J63" s="37">
        <v>2.42</v>
      </c>
      <c r="K63" s="37"/>
      <c r="L63" s="37"/>
      <c r="M63" s="36">
        <f t="shared" si="16"/>
        <v>4.890000000000001</v>
      </c>
      <c r="N63" s="36">
        <v>0</v>
      </c>
      <c r="O63" s="37">
        <v>16.8</v>
      </c>
      <c r="P63" s="36">
        <f t="shared" si="17"/>
        <v>11.91</v>
      </c>
      <c r="Q63" s="104">
        <f t="shared" si="18"/>
        <v>11.91</v>
      </c>
      <c r="R63" s="105" t="s">
        <v>199</v>
      </c>
      <c r="S63" s="105">
        <v>0.98</v>
      </c>
      <c r="T63" s="15"/>
      <c r="U63" s="96">
        <v>47</v>
      </c>
      <c r="V63" s="39" t="s">
        <v>414</v>
      </c>
      <c r="W63" s="39" t="s">
        <v>413</v>
      </c>
      <c r="X63" s="43" t="s">
        <v>24</v>
      </c>
      <c r="Y63" s="150">
        <v>0.8</v>
      </c>
      <c r="Z63" s="44">
        <f t="shared" si="15"/>
        <v>0.8163265306122449</v>
      </c>
      <c r="AA63" s="76">
        <f t="shared" si="14"/>
        <v>5.7063265306122455</v>
      </c>
      <c r="AB63" s="7"/>
      <c r="AC63" s="7"/>
      <c r="AD63" s="3"/>
      <c r="AE63" s="3"/>
      <c r="AF63" s="8">
        <f t="shared" si="4"/>
        <v>5.7063265306122455</v>
      </c>
      <c r="AG63" s="8">
        <v>0</v>
      </c>
      <c r="AH63" s="52">
        <v>16.8</v>
      </c>
      <c r="AI63" s="12">
        <f t="shared" si="19"/>
        <v>11.093673469387756</v>
      </c>
      <c r="AJ63" s="18">
        <f t="shared" si="20"/>
        <v>11.093673469387756</v>
      </c>
      <c r="AK63" s="52" t="s">
        <v>199</v>
      </c>
    </row>
    <row r="64" spans="1:37" s="4" customFormat="1" ht="11.25">
      <c r="A64" s="39" t="s">
        <v>289</v>
      </c>
      <c r="B64" s="96">
        <v>48</v>
      </c>
      <c r="C64" s="39" t="s">
        <v>94</v>
      </c>
      <c r="D64" s="36" t="s">
        <v>20</v>
      </c>
      <c r="E64" s="36">
        <v>2.5</v>
      </c>
      <c r="F64" s="36">
        <v>2.5</v>
      </c>
      <c r="G64" s="37">
        <f t="shared" si="6"/>
        <v>0.41000000000000003</v>
      </c>
      <c r="H64" s="102"/>
      <c r="I64" s="37">
        <v>0.32</v>
      </c>
      <c r="J64" s="37">
        <v>0.09</v>
      </c>
      <c r="K64" s="37">
        <v>0.277</v>
      </c>
      <c r="L64" s="37">
        <v>120</v>
      </c>
      <c r="M64" s="36">
        <f t="shared" si="16"/>
        <v>0.133</v>
      </c>
      <c r="N64" s="36">
        <v>0</v>
      </c>
      <c r="O64" s="37">
        <v>2.63</v>
      </c>
      <c r="P64" s="36">
        <f t="shared" si="17"/>
        <v>2.497</v>
      </c>
      <c r="Q64" s="104">
        <f t="shared" si="18"/>
        <v>2.497</v>
      </c>
      <c r="R64" s="105" t="s">
        <v>199</v>
      </c>
      <c r="S64" s="105">
        <v>0.89</v>
      </c>
      <c r="T64" s="15"/>
      <c r="U64" s="96">
        <v>48</v>
      </c>
      <c r="V64" s="39" t="s">
        <v>94</v>
      </c>
      <c r="W64" s="39" t="s">
        <v>289</v>
      </c>
      <c r="X64" s="43" t="s">
        <v>20</v>
      </c>
      <c r="Y64" s="150">
        <v>0.043</v>
      </c>
      <c r="Z64" s="44">
        <f t="shared" si="15"/>
        <v>0.04831460674157303</v>
      </c>
      <c r="AA64" s="76">
        <f t="shared" si="14"/>
        <v>0.45831460674157304</v>
      </c>
      <c r="AB64" s="7"/>
      <c r="AC64" s="7"/>
      <c r="AD64" s="3">
        <v>0.277</v>
      </c>
      <c r="AE64" s="3">
        <v>120</v>
      </c>
      <c r="AF64" s="8">
        <f t="shared" si="4"/>
        <v>0.18131460674157301</v>
      </c>
      <c r="AG64" s="8">
        <v>0</v>
      </c>
      <c r="AH64" s="52">
        <v>2.63</v>
      </c>
      <c r="AI64" s="12">
        <f t="shared" si="19"/>
        <v>2.448685393258427</v>
      </c>
      <c r="AJ64" s="18">
        <f t="shared" si="20"/>
        <v>2.448685393258427</v>
      </c>
      <c r="AK64" s="52" t="s">
        <v>199</v>
      </c>
    </row>
    <row r="65" spans="1:37" s="4" customFormat="1" ht="11.25">
      <c r="A65" s="39" t="s">
        <v>290</v>
      </c>
      <c r="B65" s="96">
        <v>49</v>
      </c>
      <c r="C65" s="39" t="s">
        <v>95</v>
      </c>
      <c r="D65" s="36" t="s">
        <v>20</v>
      </c>
      <c r="E65" s="36">
        <v>2.5</v>
      </c>
      <c r="F65" s="36">
        <v>2.5</v>
      </c>
      <c r="G65" s="37">
        <f t="shared" si="6"/>
        <v>0.9</v>
      </c>
      <c r="H65" s="102"/>
      <c r="I65" s="37">
        <v>0.37</v>
      </c>
      <c r="J65" s="37">
        <v>0.53</v>
      </c>
      <c r="K65" s="37">
        <v>0.173</v>
      </c>
      <c r="L65" s="36">
        <v>120</v>
      </c>
      <c r="M65" s="36">
        <f t="shared" si="16"/>
        <v>0.7270000000000001</v>
      </c>
      <c r="N65" s="36">
        <v>0</v>
      </c>
      <c r="O65" s="37">
        <v>2.63</v>
      </c>
      <c r="P65" s="36">
        <f t="shared" si="17"/>
        <v>1.9029999999999998</v>
      </c>
      <c r="Q65" s="104">
        <f t="shared" si="18"/>
        <v>1.9029999999999998</v>
      </c>
      <c r="R65" s="105" t="s">
        <v>199</v>
      </c>
      <c r="S65" s="105">
        <v>0.97</v>
      </c>
      <c r="T65" s="15"/>
      <c r="U65" s="96">
        <v>49</v>
      </c>
      <c r="V65" s="39" t="s">
        <v>95</v>
      </c>
      <c r="W65" s="39" t="s">
        <v>290</v>
      </c>
      <c r="X65" s="43" t="s">
        <v>20</v>
      </c>
      <c r="Y65" s="150">
        <v>0.886</v>
      </c>
      <c r="Z65" s="44">
        <f t="shared" si="15"/>
        <v>0.9134020618556702</v>
      </c>
      <c r="AA65" s="76">
        <f t="shared" si="14"/>
        <v>1.8134020618556703</v>
      </c>
      <c r="AB65" s="7"/>
      <c r="AC65" s="7"/>
      <c r="AD65" s="3">
        <v>0.173</v>
      </c>
      <c r="AE65" s="8">
        <v>120</v>
      </c>
      <c r="AF65" s="8">
        <f t="shared" si="4"/>
        <v>1.6404020618556703</v>
      </c>
      <c r="AG65" s="8">
        <v>0</v>
      </c>
      <c r="AH65" s="52">
        <v>2.63</v>
      </c>
      <c r="AI65" s="12">
        <f t="shared" si="19"/>
        <v>0.9895979381443296</v>
      </c>
      <c r="AJ65" s="18">
        <f t="shared" si="20"/>
        <v>0.9895979381443296</v>
      </c>
      <c r="AK65" s="52" t="s">
        <v>199</v>
      </c>
    </row>
    <row r="66" spans="1:37" s="4" customFormat="1" ht="11.25">
      <c r="A66" s="39" t="s">
        <v>291</v>
      </c>
      <c r="B66" s="96">
        <v>50</v>
      </c>
      <c r="C66" s="39" t="s">
        <v>97</v>
      </c>
      <c r="D66" s="36" t="s">
        <v>19</v>
      </c>
      <c r="E66" s="36">
        <v>10</v>
      </c>
      <c r="F66" s="36">
        <v>10</v>
      </c>
      <c r="G66" s="37">
        <f t="shared" si="6"/>
        <v>6.35</v>
      </c>
      <c r="H66" s="102"/>
      <c r="I66" s="37">
        <v>3.11</v>
      </c>
      <c r="J66" s="37">
        <v>3.24</v>
      </c>
      <c r="K66" s="37"/>
      <c r="L66" s="37"/>
      <c r="M66" s="36">
        <f t="shared" si="16"/>
        <v>6.35</v>
      </c>
      <c r="N66" s="36">
        <v>0</v>
      </c>
      <c r="O66" s="37">
        <v>10.5</v>
      </c>
      <c r="P66" s="36">
        <f t="shared" si="17"/>
        <v>4.15</v>
      </c>
      <c r="Q66" s="104">
        <f t="shared" si="18"/>
        <v>4.15</v>
      </c>
      <c r="R66" s="105" t="s">
        <v>199</v>
      </c>
      <c r="S66" s="105">
        <v>0.96</v>
      </c>
      <c r="T66" s="15"/>
      <c r="U66" s="96">
        <v>50</v>
      </c>
      <c r="V66" s="39" t="s">
        <v>97</v>
      </c>
      <c r="W66" s="39" t="s">
        <v>291</v>
      </c>
      <c r="X66" s="43" t="s">
        <v>19</v>
      </c>
      <c r="Y66" s="150">
        <v>0.5940000000000003</v>
      </c>
      <c r="Z66" s="44">
        <f t="shared" si="15"/>
        <v>0.6187500000000004</v>
      </c>
      <c r="AA66" s="76">
        <f t="shared" si="14"/>
        <v>6.96875</v>
      </c>
      <c r="AB66" s="7"/>
      <c r="AC66" s="7"/>
      <c r="AD66" s="3"/>
      <c r="AE66" s="3"/>
      <c r="AF66" s="8">
        <f t="shared" si="4"/>
        <v>6.96875</v>
      </c>
      <c r="AG66" s="8">
        <v>0</v>
      </c>
      <c r="AH66" s="52">
        <v>10.5</v>
      </c>
      <c r="AI66" s="12">
        <f t="shared" si="19"/>
        <v>3.53125</v>
      </c>
      <c r="AJ66" s="146">
        <f t="shared" si="20"/>
        <v>3.53125</v>
      </c>
      <c r="AK66" s="52" t="s">
        <v>199</v>
      </c>
    </row>
    <row r="67" spans="1:37" s="4" customFormat="1" ht="11.25">
      <c r="A67" s="39" t="s">
        <v>292</v>
      </c>
      <c r="B67" s="96">
        <v>51</v>
      </c>
      <c r="C67" s="39" t="s">
        <v>98</v>
      </c>
      <c r="D67" s="36" t="s">
        <v>20</v>
      </c>
      <c r="E67" s="36">
        <v>2.5</v>
      </c>
      <c r="F67" s="36">
        <v>2.5</v>
      </c>
      <c r="G67" s="37">
        <f t="shared" si="6"/>
        <v>0.75</v>
      </c>
      <c r="H67" s="102"/>
      <c r="I67" s="37">
        <v>0.62</v>
      </c>
      <c r="J67" s="37">
        <v>0.13</v>
      </c>
      <c r="K67" s="37"/>
      <c r="L67" s="37"/>
      <c r="M67" s="36">
        <f t="shared" si="16"/>
        <v>0.75</v>
      </c>
      <c r="N67" s="36">
        <v>0</v>
      </c>
      <c r="O67" s="37">
        <v>2.63</v>
      </c>
      <c r="P67" s="36">
        <f t="shared" si="17"/>
        <v>1.88</v>
      </c>
      <c r="Q67" s="104">
        <f t="shared" si="18"/>
        <v>1.88</v>
      </c>
      <c r="R67" s="105" t="s">
        <v>199</v>
      </c>
      <c r="S67" s="105">
        <v>0.96</v>
      </c>
      <c r="T67" s="15"/>
      <c r="U67" s="96">
        <v>51</v>
      </c>
      <c r="V67" s="39" t="s">
        <v>98</v>
      </c>
      <c r="W67" s="39" t="s">
        <v>292</v>
      </c>
      <c r="X67" s="43" t="s">
        <v>20</v>
      </c>
      <c r="Y67" s="150">
        <v>0.21572000000000008</v>
      </c>
      <c r="Z67" s="44">
        <f t="shared" si="15"/>
        <v>0.22470833333333343</v>
      </c>
      <c r="AA67" s="76">
        <f t="shared" si="14"/>
        <v>0.9747083333333334</v>
      </c>
      <c r="AB67" s="7"/>
      <c r="AC67" s="7"/>
      <c r="AD67" s="3"/>
      <c r="AE67" s="3"/>
      <c r="AF67" s="8">
        <f t="shared" si="4"/>
        <v>0.9747083333333334</v>
      </c>
      <c r="AG67" s="8">
        <v>0</v>
      </c>
      <c r="AH67" s="52">
        <v>2.63</v>
      </c>
      <c r="AI67" s="12">
        <f t="shared" si="19"/>
        <v>1.6552916666666664</v>
      </c>
      <c r="AJ67" s="18">
        <f t="shared" si="20"/>
        <v>1.6552916666666664</v>
      </c>
      <c r="AK67" s="52" t="s">
        <v>199</v>
      </c>
    </row>
    <row r="68" spans="1:37" s="4" customFormat="1" ht="11.25">
      <c r="A68" s="39" t="s">
        <v>293</v>
      </c>
      <c r="B68" s="35">
        <v>52</v>
      </c>
      <c r="C68" s="39" t="s">
        <v>99</v>
      </c>
      <c r="D68" s="36" t="s">
        <v>33</v>
      </c>
      <c r="E68" s="36">
        <v>4</v>
      </c>
      <c r="F68" s="36">
        <v>4</v>
      </c>
      <c r="G68" s="37">
        <f t="shared" si="6"/>
        <v>1.6099999999999999</v>
      </c>
      <c r="H68" s="102"/>
      <c r="I68" s="37">
        <v>0.73</v>
      </c>
      <c r="J68" s="37">
        <v>0.88</v>
      </c>
      <c r="K68" s="37">
        <v>0.346</v>
      </c>
      <c r="L68" s="37">
        <v>120</v>
      </c>
      <c r="M68" s="36">
        <f t="shared" si="16"/>
        <v>1.2639999999999998</v>
      </c>
      <c r="N68" s="36">
        <v>0</v>
      </c>
      <c r="O68" s="37">
        <v>4.2</v>
      </c>
      <c r="P68" s="36">
        <f t="shared" si="17"/>
        <v>2.9360000000000004</v>
      </c>
      <c r="Q68" s="104">
        <f t="shared" si="18"/>
        <v>2.9360000000000004</v>
      </c>
      <c r="R68" s="105" t="s">
        <v>199</v>
      </c>
      <c r="S68" s="105">
        <v>0.98</v>
      </c>
      <c r="T68" s="15"/>
      <c r="U68" s="35">
        <v>52</v>
      </c>
      <c r="V68" s="39" t="s">
        <v>99</v>
      </c>
      <c r="W68" s="39" t="s">
        <v>293</v>
      </c>
      <c r="X68" s="43" t="s">
        <v>33</v>
      </c>
      <c r="Y68" s="150">
        <v>1.623299999999995</v>
      </c>
      <c r="Z68" s="44">
        <f t="shared" si="15"/>
        <v>1.6564285714285665</v>
      </c>
      <c r="AA68" s="76">
        <f t="shared" si="14"/>
        <v>3.266428571428566</v>
      </c>
      <c r="AB68" s="7"/>
      <c r="AC68" s="7"/>
      <c r="AD68" s="3">
        <v>0.346</v>
      </c>
      <c r="AE68" s="3">
        <v>120</v>
      </c>
      <c r="AF68" s="8">
        <f t="shared" si="4"/>
        <v>2.920428571428566</v>
      </c>
      <c r="AG68" s="8">
        <v>0</v>
      </c>
      <c r="AH68" s="52">
        <v>4.2</v>
      </c>
      <c r="AI68" s="12">
        <f t="shared" si="19"/>
        <v>1.2795714285714341</v>
      </c>
      <c r="AJ68" s="18">
        <f t="shared" si="20"/>
        <v>1.2795714285714341</v>
      </c>
      <c r="AK68" s="52" t="s">
        <v>199</v>
      </c>
    </row>
    <row r="69" spans="1:37" s="4" customFormat="1" ht="11.25">
      <c r="A69" s="39" t="s">
        <v>294</v>
      </c>
      <c r="B69" s="183">
        <v>53</v>
      </c>
      <c r="C69" s="39" t="s">
        <v>100</v>
      </c>
      <c r="D69" s="36" t="s">
        <v>44</v>
      </c>
      <c r="E69" s="36">
        <v>3.2</v>
      </c>
      <c r="F69" s="36">
        <v>6.3</v>
      </c>
      <c r="G69" s="37">
        <f>G70+G71</f>
        <v>2.69</v>
      </c>
      <c r="H69" s="102"/>
      <c r="I69" s="36"/>
      <c r="J69" s="36"/>
      <c r="K69" s="36"/>
      <c r="L69" s="36"/>
      <c r="M69" s="36"/>
      <c r="N69" s="36">
        <v>0</v>
      </c>
      <c r="O69" s="37"/>
      <c r="P69" s="36"/>
      <c r="Q69" s="193">
        <f>MIN(P69:P71)</f>
        <v>2.8129999999999997</v>
      </c>
      <c r="R69" s="177" t="s">
        <v>199</v>
      </c>
      <c r="S69" s="177">
        <v>0.92</v>
      </c>
      <c r="T69" s="15"/>
      <c r="U69" s="183">
        <v>53</v>
      </c>
      <c r="V69" s="39" t="s">
        <v>100</v>
      </c>
      <c r="W69" s="39" t="s">
        <v>294</v>
      </c>
      <c r="X69" s="43" t="s">
        <v>44</v>
      </c>
      <c r="Y69" s="150">
        <v>0</v>
      </c>
      <c r="Z69" s="44">
        <f t="shared" si="15"/>
        <v>0</v>
      </c>
      <c r="AA69" s="76">
        <f>AA70+AA71</f>
        <v>0.7471739130434782</v>
      </c>
      <c r="AB69" s="7"/>
      <c r="AC69" s="7"/>
      <c r="AD69" s="8"/>
      <c r="AE69" s="8"/>
      <c r="AF69" s="7"/>
      <c r="AG69" s="8">
        <v>0</v>
      </c>
      <c r="AH69" s="52"/>
      <c r="AI69" s="9"/>
      <c r="AJ69" s="204">
        <f>MIN(AI69:AI71)</f>
        <v>2.7858260869565217</v>
      </c>
      <c r="AK69" s="201" t="s">
        <v>199</v>
      </c>
    </row>
    <row r="70" spans="1:37" s="4" customFormat="1" ht="11.25">
      <c r="A70" s="40" t="s">
        <v>247</v>
      </c>
      <c r="B70" s="184"/>
      <c r="C70" s="40" t="s">
        <v>36</v>
      </c>
      <c r="D70" s="36" t="s">
        <v>226</v>
      </c>
      <c r="E70" s="36"/>
      <c r="F70" s="36"/>
      <c r="G70" s="37">
        <f t="shared" si="6"/>
        <v>1.97</v>
      </c>
      <c r="H70" s="102"/>
      <c r="I70" s="37"/>
      <c r="J70" s="37">
        <v>1.97</v>
      </c>
      <c r="K70" s="37"/>
      <c r="L70" s="37"/>
      <c r="M70" s="36"/>
      <c r="N70" s="36">
        <v>0</v>
      </c>
      <c r="O70" s="37"/>
      <c r="P70" s="36"/>
      <c r="Q70" s="194"/>
      <c r="R70" s="178"/>
      <c r="S70" s="178"/>
      <c r="T70" s="15"/>
      <c r="U70" s="184"/>
      <c r="V70" s="40" t="s">
        <v>36</v>
      </c>
      <c r="W70" s="40" t="s">
        <v>247</v>
      </c>
      <c r="X70" s="43" t="s">
        <v>226</v>
      </c>
      <c r="Y70" s="150">
        <v>0</v>
      </c>
      <c r="Z70" s="44"/>
      <c r="AA70" s="38"/>
      <c r="AB70" s="5"/>
      <c r="AC70" s="5"/>
      <c r="AD70" s="3"/>
      <c r="AE70" s="37"/>
      <c r="AF70" s="7"/>
      <c r="AG70" s="36">
        <v>0</v>
      </c>
      <c r="AH70" s="52"/>
      <c r="AI70" s="9"/>
      <c r="AJ70" s="199"/>
      <c r="AK70" s="202"/>
    </row>
    <row r="71" spans="1:37" s="4" customFormat="1" ht="11.25">
      <c r="A71" s="40" t="s">
        <v>248</v>
      </c>
      <c r="B71" s="185"/>
      <c r="C71" s="40" t="s">
        <v>37</v>
      </c>
      <c r="D71" s="36" t="s">
        <v>224</v>
      </c>
      <c r="E71" s="36"/>
      <c r="F71" s="36"/>
      <c r="G71" s="37">
        <f t="shared" si="6"/>
        <v>0.72</v>
      </c>
      <c r="H71" s="102"/>
      <c r="I71" s="37">
        <v>0.57</v>
      </c>
      <c r="J71" s="37">
        <v>0.15</v>
      </c>
      <c r="K71" s="37">
        <v>0.173</v>
      </c>
      <c r="L71" s="37">
        <v>120</v>
      </c>
      <c r="M71" s="36">
        <f>G71-K71</f>
        <v>0.5469999999999999</v>
      </c>
      <c r="N71" s="36">
        <v>0</v>
      </c>
      <c r="O71" s="37">
        <v>3.36</v>
      </c>
      <c r="P71" s="36">
        <f>O71-M71-N71</f>
        <v>2.8129999999999997</v>
      </c>
      <c r="Q71" s="195"/>
      <c r="R71" s="179"/>
      <c r="S71" s="179"/>
      <c r="T71" s="15"/>
      <c r="U71" s="185"/>
      <c r="V71" s="40" t="s">
        <v>37</v>
      </c>
      <c r="W71" s="40" t="s">
        <v>248</v>
      </c>
      <c r="X71" s="43" t="s">
        <v>224</v>
      </c>
      <c r="Y71" s="150">
        <v>0.025</v>
      </c>
      <c r="Z71" s="44">
        <f>Y71/S69</f>
        <v>0.02717391304347826</v>
      </c>
      <c r="AA71" s="38">
        <f aca="true" t="shared" si="21" ref="AA71:AA80">Z71+G71</f>
        <v>0.7471739130434782</v>
      </c>
      <c r="AB71" s="5"/>
      <c r="AC71" s="5"/>
      <c r="AD71" s="37">
        <v>0.173</v>
      </c>
      <c r="AE71" s="3">
        <v>120</v>
      </c>
      <c r="AF71" s="8">
        <f>AA71-AD71</f>
        <v>0.5741739130434782</v>
      </c>
      <c r="AG71" s="8">
        <v>0</v>
      </c>
      <c r="AH71" s="52">
        <v>3.36</v>
      </c>
      <c r="AI71" s="9">
        <f>AH71-AF71-AG71</f>
        <v>2.7858260869565217</v>
      </c>
      <c r="AJ71" s="200"/>
      <c r="AK71" s="203"/>
    </row>
    <row r="72" spans="1:37" s="4" customFormat="1" ht="11.25">
      <c r="A72" s="39" t="s">
        <v>295</v>
      </c>
      <c r="B72" s="35">
        <v>54</v>
      </c>
      <c r="C72" s="39" t="s">
        <v>216</v>
      </c>
      <c r="D72" s="36" t="s">
        <v>26</v>
      </c>
      <c r="E72" s="36">
        <v>25</v>
      </c>
      <c r="F72" s="36">
        <v>25</v>
      </c>
      <c r="G72" s="37">
        <f t="shared" si="6"/>
        <v>17.509999999999998</v>
      </c>
      <c r="H72" s="102"/>
      <c r="I72" s="37">
        <v>10.5</v>
      </c>
      <c r="J72" s="37">
        <v>7.01</v>
      </c>
      <c r="K72" s="37"/>
      <c r="L72" s="37"/>
      <c r="M72" s="36">
        <f aca="true" t="shared" si="22" ref="M72:M113">G72-K72</f>
        <v>17.509999999999998</v>
      </c>
      <c r="N72" s="36">
        <v>0</v>
      </c>
      <c r="O72" s="37">
        <v>26.25</v>
      </c>
      <c r="P72" s="36">
        <f aca="true" t="shared" si="23" ref="P72:P80">O72-N72-M72</f>
        <v>8.740000000000002</v>
      </c>
      <c r="Q72" s="104">
        <f aca="true" t="shared" si="24" ref="Q72:Q80">P72</f>
        <v>8.740000000000002</v>
      </c>
      <c r="R72" s="105" t="s">
        <v>199</v>
      </c>
      <c r="S72" s="105">
        <v>0.98</v>
      </c>
      <c r="T72" s="15"/>
      <c r="U72" s="35">
        <v>54</v>
      </c>
      <c r="V72" s="39" t="s">
        <v>216</v>
      </c>
      <c r="W72" s="39" t="s">
        <v>295</v>
      </c>
      <c r="X72" s="43" t="s">
        <v>26</v>
      </c>
      <c r="Y72" s="150">
        <v>5.300000000000001</v>
      </c>
      <c r="Z72" s="44">
        <f>Y72/S72</f>
        <v>5.408163265306123</v>
      </c>
      <c r="AA72" s="76">
        <f t="shared" si="21"/>
        <v>22.91816326530612</v>
      </c>
      <c r="AB72" s="7"/>
      <c r="AC72" s="7"/>
      <c r="AD72" s="3"/>
      <c r="AE72" s="3"/>
      <c r="AF72" s="7">
        <f aca="true" t="shared" si="25" ref="AF72:AF113">AA72-AD72</f>
        <v>22.91816326530612</v>
      </c>
      <c r="AG72" s="8">
        <v>0</v>
      </c>
      <c r="AH72" s="52">
        <v>26.25</v>
      </c>
      <c r="AI72" s="12">
        <f aca="true" t="shared" si="26" ref="AI72:AI79">AH72-AG72-AF72</f>
        <v>3.33183673469388</v>
      </c>
      <c r="AJ72" s="146">
        <f aca="true" t="shared" si="27" ref="AJ72:AJ79">AI72</f>
        <v>3.33183673469388</v>
      </c>
      <c r="AK72" s="52" t="s">
        <v>199</v>
      </c>
    </row>
    <row r="73" spans="1:37" s="4" customFormat="1" ht="11.25">
      <c r="A73" s="39" t="s">
        <v>296</v>
      </c>
      <c r="B73" s="35">
        <v>55</v>
      </c>
      <c r="C73" s="39" t="s">
        <v>101</v>
      </c>
      <c r="D73" s="36" t="s">
        <v>20</v>
      </c>
      <c r="E73" s="36">
        <v>2.5</v>
      </c>
      <c r="F73" s="36">
        <v>2.5</v>
      </c>
      <c r="G73" s="37">
        <f>I73+J73</f>
        <v>1.5499999999999998</v>
      </c>
      <c r="H73" s="102"/>
      <c r="I73" s="37">
        <v>0.97</v>
      </c>
      <c r="J73" s="37">
        <v>0.58</v>
      </c>
      <c r="K73" s="37">
        <v>0.139</v>
      </c>
      <c r="L73" s="37">
        <v>120</v>
      </c>
      <c r="M73" s="36">
        <f t="shared" si="22"/>
        <v>1.4109999999999998</v>
      </c>
      <c r="N73" s="36">
        <v>0</v>
      </c>
      <c r="O73" s="37">
        <v>2.63</v>
      </c>
      <c r="P73" s="36">
        <f t="shared" si="23"/>
        <v>1.219</v>
      </c>
      <c r="Q73" s="104">
        <f t="shared" si="24"/>
        <v>1.219</v>
      </c>
      <c r="R73" s="105" t="s">
        <v>199</v>
      </c>
      <c r="S73" s="105">
        <v>0.93</v>
      </c>
      <c r="T73" s="15"/>
      <c r="U73" s="35">
        <v>55</v>
      </c>
      <c r="V73" s="39" t="s">
        <v>101</v>
      </c>
      <c r="W73" s="39" t="s">
        <v>296</v>
      </c>
      <c r="X73" s="43" t="s">
        <v>20</v>
      </c>
      <c r="Y73" s="150">
        <v>1.945999999999997</v>
      </c>
      <c r="Z73" s="44">
        <f aca="true" t="shared" si="28" ref="Z73:Z81">Y73/S73</f>
        <v>2.0924731182795666</v>
      </c>
      <c r="AA73" s="76">
        <f t="shared" si="21"/>
        <v>3.6424731182795664</v>
      </c>
      <c r="AB73" s="7"/>
      <c r="AC73" s="7"/>
      <c r="AD73" s="3">
        <v>0.139</v>
      </c>
      <c r="AE73" s="3">
        <v>120</v>
      </c>
      <c r="AF73" s="8">
        <f t="shared" si="25"/>
        <v>3.503473118279566</v>
      </c>
      <c r="AG73" s="8">
        <v>0</v>
      </c>
      <c r="AH73" s="52">
        <v>2.63</v>
      </c>
      <c r="AI73" s="12">
        <f t="shared" si="26"/>
        <v>-0.8734731182795663</v>
      </c>
      <c r="AJ73" s="146">
        <f t="shared" si="27"/>
        <v>-0.8734731182795663</v>
      </c>
      <c r="AK73" s="52" t="s">
        <v>79</v>
      </c>
    </row>
    <row r="74" spans="1:37" s="4" customFormat="1" ht="11.25">
      <c r="A74" s="39" t="s">
        <v>297</v>
      </c>
      <c r="B74" s="35">
        <v>56</v>
      </c>
      <c r="C74" s="39" t="s">
        <v>102</v>
      </c>
      <c r="D74" s="36" t="s">
        <v>33</v>
      </c>
      <c r="E74" s="36">
        <v>4</v>
      </c>
      <c r="F74" s="36">
        <v>4</v>
      </c>
      <c r="G74" s="37">
        <f t="shared" si="6"/>
        <v>1.31</v>
      </c>
      <c r="H74" s="102"/>
      <c r="I74" s="37">
        <v>0.23</v>
      </c>
      <c r="J74" s="37">
        <v>1.08</v>
      </c>
      <c r="K74" s="37"/>
      <c r="L74" s="36"/>
      <c r="M74" s="36">
        <f>G74-K74</f>
        <v>1.31</v>
      </c>
      <c r="N74" s="36">
        <v>0</v>
      </c>
      <c r="O74" s="37">
        <v>4.2</v>
      </c>
      <c r="P74" s="36">
        <f>O74-N74-M74</f>
        <v>2.89</v>
      </c>
      <c r="Q74" s="104">
        <f t="shared" si="24"/>
        <v>2.89</v>
      </c>
      <c r="R74" s="105" t="s">
        <v>199</v>
      </c>
      <c r="S74" s="105">
        <v>0.94</v>
      </c>
      <c r="T74" s="15"/>
      <c r="U74" s="35">
        <v>56</v>
      </c>
      <c r="V74" s="39" t="s">
        <v>102</v>
      </c>
      <c r="W74" s="39" t="s">
        <v>297</v>
      </c>
      <c r="X74" s="43" t="s">
        <v>33</v>
      </c>
      <c r="Y74" s="150">
        <v>1.627899999999997</v>
      </c>
      <c r="Z74" s="44">
        <f t="shared" si="28"/>
        <v>1.7318085106382948</v>
      </c>
      <c r="AA74" s="76">
        <f t="shared" si="21"/>
        <v>3.041808510638295</v>
      </c>
      <c r="AB74" s="7"/>
      <c r="AC74" s="7"/>
      <c r="AD74" s="3"/>
      <c r="AE74" s="8"/>
      <c r="AF74" s="8">
        <f t="shared" si="25"/>
        <v>3.041808510638295</v>
      </c>
      <c r="AG74" s="8">
        <v>0</v>
      </c>
      <c r="AH74" s="52">
        <v>4.2</v>
      </c>
      <c r="AI74" s="12">
        <f t="shared" si="26"/>
        <v>1.1581914893617054</v>
      </c>
      <c r="AJ74" s="18">
        <f t="shared" si="27"/>
        <v>1.1581914893617054</v>
      </c>
      <c r="AK74" s="52" t="s">
        <v>199</v>
      </c>
    </row>
    <row r="75" spans="1:37" s="4" customFormat="1" ht="11.25">
      <c r="A75" s="39" t="s">
        <v>298</v>
      </c>
      <c r="B75" s="35">
        <v>57</v>
      </c>
      <c r="C75" s="39" t="s">
        <v>217</v>
      </c>
      <c r="D75" s="36" t="s">
        <v>29</v>
      </c>
      <c r="E75" s="36">
        <v>40</v>
      </c>
      <c r="F75" s="36">
        <v>40</v>
      </c>
      <c r="G75" s="37">
        <f t="shared" si="6"/>
        <v>29.599999999999998</v>
      </c>
      <c r="H75" s="102"/>
      <c r="I75" s="37">
        <v>12.7</v>
      </c>
      <c r="J75" s="37">
        <v>16.9</v>
      </c>
      <c r="K75" s="37"/>
      <c r="L75" s="37"/>
      <c r="M75" s="36">
        <f t="shared" si="22"/>
        <v>29.599999999999998</v>
      </c>
      <c r="N75" s="36">
        <v>0</v>
      </c>
      <c r="O75" s="36">
        <v>42</v>
      </c>
      <c r="P75" s="36">
        <f t="shared" si="23"/>
        <v>12.400000000000002</v>
      </c>
      <c r="Q75" s="104">
        <f t="shared" si="24"/>
        <v>12.400000000000002</v>
      </c>
      <c r="R75" s="105" t="s">
        <v>199</v>
      </c>
      <c r="S75" s="105">
        <v>0.96</v>
      </c>
      <c r="T75" s="15"/>
      <c r="U75" s="35">
        <v>57</v>
      </c>
      <c r="V75" s="39" t="s">
        <v>217</v>
      </c>
      <c r="W75" s="39" t="s">
        <v>298</v>
      </c>
      <c r="X75" s="43" t="s">
        <v>29</v>
      </c>
      <c r="Y75" s="150">
        <v>2.8086970000000004</v>
      </c>
      <c r="Z75" s="44">
        <f t="shared" si="28"/>
        <v>2.925726041666667</v>
      </c>
      <c r="AA75" s="76">
        <f t="shared" si="21"/>
        <v>32.525726041666665</v>
      </c>
      <c r="AB75" s="7"/>
      <c r="AC75" s="7"/>
      <c r="AD75" s="3"/>
      <c r="AE75" s="3"/>
      <c r="AF75" s="7">
        <f t="shared" si="25"/>
        <v>32.525726041666665</v>
      </c>
      <c r="AG75" s="8">
        <v>0</v>
      </c>
      <c r="AH75" s="43">
        <v>42</v>
      </c>
      <c r="AI75" s="12">
        <f t="shared" si="26"/>
        <v>9.474273958333335</v>
      </c>
      <c r="AJ75" s="18">
        <f t="shared" si="27"/>
        <v>9.474273958333335</v>
      </c>
      <c r="AK75" s="52" t="s">
        <v>199</v>
      </c>
    </row>
    <row r="76" spans="1:37" s="4" customFormat="1" ht="11.25">
      <c r="A76" s="39" t="s">
        <v>299</v>
      </c>
      <c r="B76" s="35">
        <v>58</v>
      </c>
      <c r="C76" s="39" t="s">
        <v>103</v>
      </c>
      <c r="D76" s="36" t="s">
        <v>26</v>
      </c>
      <c r="E76" s="36">
        <v>25</v>
      </c>
      <c r="F76" s="36">
        <v>25</v>
      </c>
      <c r="G76" s="37">
        <f t="shared" si="6"/>
        <v>6.39</v>
      </c>
      <c r="H76" s="102"/>
      <c r="I76" s="37">
        <v>4.55</v>
      </c>
      <c r="J76" s="37">
        <v>1.84</v>
      </c>
      <c r="K76" s="37"/>
      <c r="L76" s="37"/>
      <c r="M76" s="36">
        <f t="shared" si="22"/>
        <v>6.39</v>
      </c>
      <c r="N76" s="36">
        <v>0</v>
      </c>
      <c r="O76" s="37">
        <v>26.25</v>
      </c>
      <c r="P76" s="36">
        <f t="shared" si="23"/>
        <v>19.86</v>
      </c>
      <c r="Q76" s="104">
        <f t="shared" si="24"/>
        <v>19.86</v>
      </c>
      <c r="R76" s="105" t="s">
        <v>199</v>
      </c>
      <c r="S76" s="107">
        <v>0.998</v>
      </c>
      <c r="T76" s="15"/>
      <c r="U76" s="35">
        <v>58</v>
      </c>
      <c r="V76" s="39" t="s">
        <v>103</v>
      </c>
      <c r="W76" s="39" t="s">
        <v>299</v>
      </c>
      <c r="X76" s="43" t="s">
        <v>26</v>
      </c>
      <c r="Y76" s="150">
        <v>1.1325</v>
      </c>
      <c r="Z76" s="44">
        <f t="shared" si="28"/>
        <v>1.1347695390781565</v>
      </c>
      <c r="AA76" s="76">
        <f t="shared" si="21"/>
        <v>7.524769539078156</v>
      </c>
      <c r="AB76" s="7"/>
      <c r="AC76" s="7"/>
      <c r="AD76" s="3"/>
      <c r="AE76" s="3"/>
      <c r="AF76" s="7">
        <f t="shared" si="25"/>
        <v>7.524769539078156</v>
      </c>
      <c r="AG76" s="8">
        <v>0</v>
      </c>
      <c r="AH76" s="52">
        <v>26.25</v>
      </c>
      <c r="AI76" s="12">
        <f t="shared" si="26"/>
        <v>18.725230460921843</v>
      </c>
      <c r="AJ76" s="18">
        <f t="shared" si="27"/>
        <v>18.725230460921843</v>
      </c>
      <c r="AK76" s="52" t="s">
        <v>199</v>
      </c>
    </row>
    <row r="77" spans="1:37" s="4" customFormat="1" ht="11.25">
      <c r="A77" s="39" t="s">
        <v>300</v>
      </c>
      <c r="B77" s="35">
        <v>59</v>
      </c>
      <c r="C77" s="39" t="s">
        <v>213</v>
      </c>
      <c r="D77" s="36" t="s">
        <v>26</v>
      </c>
      <c r="E77" s="36">
        <v>25</v>
      </c>
      <c r="F77" s="36">
        <v>25</v>
      </c>
      <c r="G77" s="37">
        <f t="shared" si="6"/>
        <v>6.890000000000001</v>
      </c>
      <c r="H77" s="102"/>
      <c r="I77" s="37">
        <v>2.73</v>
      </c>
      <c r="J77" s="37">
        <v>4.16</v>
      </c>
      <c r="K77" s="37"/>
      <c r="L77" s="37"/>
      <c r="M77" s="36">
        <f t="shared" si="22"/>
        <v>6.890000000000001</v>
      </c>
      <c r="N77" s="36">
        <v>0</v>
      </c>
      <c r="O77" s="37">
        <v>26.25</v>
      </c>
      <c r="P77" s="36">
        <f t="shared" si="23"/>
        <v>19.36</v>
      </c>
      <c r="Q77" s="104">
        <f t="shared" si="24"/>
        <v>19.36</v>
      </c>
      <c r="R77" s="105" t="s">
        <v>199</v>
      </c>
      <c r="S77" s="105">
        <v>0.98</v>
      </c>
      <c r="T77" s="15"/>
      <c r="U77" s="35">
        <v>59</v>
      </c>
      <c r="V77" s="39" t="s">
        <v>213</v>
      </c>
      <c r="W77" s="39" t="s">
        <v>300</v>
      </c>
      <c r="X77" s="43" t="s">
        <v>26</v>
      </c>
      <c r="Y77" s="150">
        <v>0.17440899999999998</v>
      </c>
      <c r="Z77" s="44">
        <f t="shared" si="28"/>
        <v>0.17796836734693877</v>
      </c>
      <c r="AA77" s="76">
        <f t="shared" si="21"/>
        <v>7.067968367346939</v>
      </c>
      <c r="AB77" s="7"/>
      <c r="AC77" s="7"/>
      <c r="AD77" s="3"/>
      <c r="AE77" s="3"/>
      <c r="AF77" s="7">
        <f t="shared" si="25"/>
        <v>7.067968367346939</v>
      </c>
      <c r="AG77" s="8">
        <v>0</v>
      </c>
      <c r="AH77" s="52">
        <v>26.25</v>
      </c>
      <c r="AI77" s="12">
        <f t="shared" si="26"/>
        <v>19.18203163265306</v>
      </c>
      <c r="AJ77" s="18">
        <f t="shared" si="27"/>
        <v>19.18203163265306</v>
      </c>
      <c r="AK77" s="52" t="s">
        <v>199</v>
      </c>
    </row>
    <row r="78" spans="1:37" s="4" customFormat="1" ht="11.25">
      <c r="A78" s="39" t="s">
        <v>301</v>
      </c>
      <c r="B78" s="125">
        <v>60</v>
      </c>
      <c r="C78" s="123" t="s">
        <v>218</v>
      </c>
      <c r="D78" s="120" t="s">
        <v>232</v>
      </c>
      <c r="E78" s="120">
        <v>4</v>
      </c>
      <c r="F78" s="120"/>
      <c r="G78" s="122">
        <f t="shared" si="6"/>
        <v>0.16</v>
      </c>
      <c r="H78" s="121"/>
      <c r="I78" s="122">
        <v>0.16</v>
      </c>
      <c r="J78" s="122"/>
      <c r="K78" s="122">
        <v>0</v>
      </c>
      <c r="L78" s="122" t="s">
        <v>12</v>
      </c>
      <c r="M78" s="120">
        <f>G78</f>
        <v>0.16</v>
      </c>
      <c r="N78" s="120">
        <v>0</v>
      </c>
      <c r="O78" s="122">
        <f>K78</f>
        <v>0</v>
      </c>
      <c r="P78" s="120">
        <f>O78-M78-N78</f>
        <v>-0.16</v>
      </c>
      <c r="Q78" s="124">
        <f>P78</f>
        <v>-0.16</v>
      </c>
      <c r="R78" s="128" t="s">
        <v>79</v>
      </c>
      <c r="S78" s="128">
        <v>0.89</v>
      </c>
      <c r="T78" s="15"/>
      <c r="U78" s="35">
        <v>60</v>
      </c>
      <c r="V78" s="39" t="s">
        <v>218</v>
      </c>
      <c r="W78" s="39" t="s">
        <v>301</v>
      </c>
      <c r="X78" s="43" t="s">
        <v>232</v>
      </c>
      <c r="Y78" s="150">
        <v>0</v>
      </c>
      <c r="Z78" s="44">
        <f t="shared" si="28"/>
        <v>0</v>
      </c>
      <c r="AA78" s="76">
        <f t="shared" si="21"/>
        <v>0.16</v>
      </c>
      <c r="AB78" s="7"/>
      <c r="AC78" s="7"/>
      <c r="AD78" s="37">
        <v>0</v>
      </c>
      <c r="AE78" s="3" t="s">
        <v>12</v>
      </c>
      <c r="AF78" s="7">
        <f>AA78</f>
        <v>0.16</v>
      </c>
      <c r="AG78" s="8">
        <v>0</v>
      </c>
      <c r="AH78" s="52">
        <f>AD78</f>
        <v>0</v>
      </c>
      <c r="AI78" s="12">
        <f>AH78-AF78-AG78</f>
        <v>-0.16</v>
      </c>
      <c r="AJ78" s="18">
        <f>AI78</f>
        <v>-0.16</v>
      </c>
      <c r="AK78" s="52" t="s">
        <v>79</v>
      </c>
    </row>
    <row r="79" spans="1:37" s="4" customFormat="1" ht="11.25">
      <c r="A79" s="39" t="s">
        <v>302</v>
      </c>
      <c r="B79" s="35">
        <v>61</v>
      </c>
      <c r="C79" s="39" t="s">
        <v>233</v>
      </c>
      <c r="D79" s="36" t="s">
        <v>19</v>
      </c>
      <c r="E79" s="36">
        <v>10</v>
      </c>
      <c r="F79" s="36">
        <v>10</v>
      </c>
      <c r="G79" s="37">
        <f>I79+J79</f>
        <v>6.1899999999999995</v>
      </c>
      <c r="H79" s="102"/>
      <c r="I79" s="37">
        <v>2.77</v>
      </c>
      <c r="J79" s="37">
        <v>3.42</v>
      </c>
      <c r="K79" s="37"/>
      <c r="L79" s="37"/>
      <c r="M79" s="36">
        <f>G79-K79</f>
        <v>6.1899999999999995</v>
      </c>
      <c r="N79" s="36">
        <v>0</v>
      </c>
      <c r="O79" s="37">
        <v>10.5</v>
      </c>
      <c r="P79" s="36">
        <f>O79-N79-M79</f>
        <v>4.3100000000000005</v>
      </c>
      <c r="Q79" s="104">
        <f t="shared" si="24"/>
        <v>4.3100000000000005</v>
      </c>
      <c r="R79" s="105" t="s">
        <v>199</v>
      </c>
      <c r="S79" s="105">
        <v>0.97</v>
      </c>
      <c r="T79" s="15"/>
      <c r="U79" s="35">
        <v>61</v>
      </c>
      <c r="V79" s="39" t="s">
        <v>233</v>
      </c>
      <c r="W79" s="39" t="s">
        <v>302</v>
      </c>
      <c r="X79" s="43" t="s">
        <v>19</v>
      </c>
      <c r="Y79" s="150">
        <v>0</v>
      </c>
      <c r="Z79" s="44">
        <f t="shared" si="28"/>
        <v>0</v>
      </c>
      <c r="AA79" s="76">
        <f t="shared" si="21"/>
        <v>6.1899999999999995</v>
      </c>
      <c r="AB79" s="7"/>
      <c r="AC79" s="7"/>
      <c r="AD79" s="37"/>
      <c r="AE79" s="3"/>
      <c r="AF79" s="7">
        <f t="shared" si="25"/>
        <v>6.1899999999999995</v>
      </c>
      <c r="AG79" s="8">
        <v>0</v>
      </c>
      <c r="AH79" s="52">
        <v>10.5</v>
      </c>
      <c r="AI79" s="12">
        <f t="shared" si="26"/>
        <v>4.3100000000000005</v>
      </c>
      <c r="AJ79" s="18">
        <f t="shared" si="27"/>
        <v>4.3100000000000005</v>
      </c>
      <c r="AK79" s="52" t="s">
        <v>199</v>
      </c>
    </row>
    <row r="80" spans="1:37" s="4" customFormat="1" ht="11.25">
      <c r="A80" s="39" t="s">
        <v>303</v>
      </c>
      <c r="B80" s="35">
        <v>62</v>
      </c>
      <c r="C80" s="39" t="s">
        <v>104</v>
      </c>
      <c r="D80" s="36" t="s">
        <v>23</v>
      </c>
      <c r="E80" s="36">
        <v>6.3</v>
      </c>
      <c r="F80" s="36">
        <v>6.3</v>
      </c>
      <c r="G80" s="37">
        <f aca="true" t="shared" si="29" ref="G80:G143">I80+J80</f>
        <v>2.96</v>
      </c>
      <c r="H80" s="102"/>
      <c r="I80" s="37">
        <v>1.15</v>
      </c>
      <c r="J80" s="37">
        <v>1.81</v>
      </c>
      <c r="K80" s="37"/>
      <c r="L80" s="37"/>
      <c r="M80" s="36">
        <f t="shared" si="22"/>
        <v>2.96</v>
      </c>
      <c r="N80" s="36">
        <v>0</v>
      </c>
      <c r="O80" s="37">
        <v>6.62</v>
      </c>
      <c r="P80" s="102">
        <f t="shared" si="23"/>
        <v>3.66</v>
      </c>
      <c r="Q80" s="108">
        <f t="shared" si="24"/>
        <v>3.66</v>
      </c>
      <c r="R80" s="105" t="s">
        <v>199</v>
      </c>
      <c r="S80" s="105">
        <v>0.95</v>
      </c>
      <c r="T80" s="15"/>
      <c r="U80" s="35">
        <v>62</v>
      </c>
      <c r="V80" s="39" t="s">
        <v>104</v>
      </c>
      <c r="W80" s="39" t="s">
        <v>303</v>
      </c>
      <c r="X80" s="43" t="s">
        <v>23</v>
      </c>
      <c r="Y80" s="150">
        <v>2.5737999999999968</v>
      </c>
      <c r="Z80" s="44">
        <f t="shared" si="28"/>
        <v>2.7092631578947337</v>
      </c>
      <c r="AA80" s="76">
        <f t="shared" si="21"/>
        <v>5.669263157894734</v>
      </c>
      <c r="AB80" s="7"/>
      <c r="AC80" s="7"/>
      <c r="AD80" s="3"/>
      <c r="AE80" s="3"/>
      <c r="AF80" s="8">
        <f t="shared" si="25"/>
        <v>5.669263157894734</v>
      </c>
      <c r="AG80" s="8">
        <v>0</v>
      </c>
      <c r="AH80" s="52">
        <v>6.62</v>
      </c>
      <c r="AI80" s="12">
        <f>AH80-AG80-AF80</f>
        <v>0.9507368421052664</v>
      </c>
      <c r="AJ80" s="18">
        <f>AI80</f>
        <v>0.9507368421052664</v>
      </c>
      <c r="AK80" s="52" t="s">
        <v>199</v>
      </c>
    </row>
    <row r="81" spans="1:37" s="4" customFormat="1" ht="11.25">
      <c r="A81" s="39" t="s">
        <v>304</v>
      </c>
      <c r="B81" s="183">
        <v>63</v>
      </c>
      <c r="C81" s="39" t="s">
        <v>105</v>
      </c>
      <c r="D81" s="36" t="s">
        <v>219</v>
      </c>
      <c r="E81" s="36">
        <v>16</v>
      </c>
      <c r="F81" s="36">
        <v>10</v>
      </c>
      <c r="G81" s="37">
        <f>G82+G83</f>
        <v>7.83</v>
      </c>
      <c r="H81" s="102"/>
      <c r="I81" s="38"/>
      <c r="J81" s="38"/>
      <c r="K81" s="37"/>
      <c r="L81" s="37"/>
      <c r="M81" s="37">
        <f t="shared" si="22"/>
        <v>7.83</v>
      </c>
      <c r="N81" s="36">
        <v>0</v>
      </c>
      <c r="O81" s="37">
        <v>10.5</v>
      </c>
      <c r="P81" s="36">
        <f>O81-M81-N81</f>
        <v>2.67</v>
      </c>
      <c r="Q81" s="193">
        <f>MIN(P81:P83)</f>
        <v>2.67</v>
      </c>
      <c r="R81" s="177" t="s">
        <v>199</v>
      </c>
      <c r="S81" s="177">
        <v>0.94</v>
      </c>
      <c r="T81" s="15"/>
      <c r="U81" s="183">
        <v>63</v>
      </c>
      <c r="V81" s="39" t="s">
        <v>105</v>
      </c>
      <c r="W81" s="39" t="s">
        <v>304</v>
      </c>
      <c r="X81" s="43" t="s">
        <v>219</v>
      </c>
      <c r="Y81" s="150">
        <v>0</v>
      </c>
      <c r="Z81" s="44">
        <f t="shared" si="28"/>
        <v>0</v>
      </c>
      <c r="AA81" s="76">
        <f>AA82+AA83</f>
        <v>14.108630015506991</v>
      </c>
      <c r="AB81" s="7"/>
      <c r="AC81" s="7"/>
      <c r="AD81" s="3"/>
      <c r="AE81" s="3"/>
      <c r="AF81" s="7">
        <f t="shared" si="25"/>
        <v>14.108630015506991</v>
      </c>
      <c r="AG81" s="8">
        <v>0</v>
      </c>
      <c r="AH81" s="52">
        <v>10.5</v>
      </c>
      <c r="AI81" s="9">
        <f>AH81-AF81-AG81</f>
        <v>-3.608630015506991</v>
      </c>
      <c r="AJ81" s="198">
        <f>MIN(AI81:AI83)</f>
        <v>-3.608630015506991</v>
      </c>
      <c r="AK81" s="201" t="s">
        <v>79</v>
      </c>
    </row>
    <row r="82" spans="1:37" s="4" customFormat="1" ht="11.25">
      <c r="A82" s="40" t="s">
        <v>247</v>
      </c>
      <c r="B82" s="184"/>
      <c r="C82" s="40" t="s">
        <v>36</v>
      </c>
      <c r="D82" s="36" t="s">
        <v>219</v>
      </c>
      <c r="E82" s="36"/>
      <c r="F82" s="36"/>
      <c r="G82" s="37">
        <f t="shared" si="29"/>
        <v>3.13</v>
      </c>
      <c r="H82" s="102"/>
      <c r="I82" s="37">
        <v>1.6</v>
      </c>
      <c r="J82" s="37">
        <v>1.53</v>
      </c>
      <c r="K82" s="37"/>
      <c r="L82" s="37"/>
      <c r="M82" s="37">
        <f t="shared" si="22"/>
        <v>3.13</v>
      </c>
      <c r="N82" s="36">
        <v>0</v>
      </c>
      <c r="O82" s="37">
        <v>10.5</v>
      </c>
      <c r="P82" s="36">
        <f>O82-G82</f>
        <v>7.37</v>
      </c>
      <c r="Q82" s="194"/>
      <c r="R82" s="178"/>
      <c r="S82" s="178"/>
      <c r="T82" s="15"/>
      <c r="U82" s="184"/>
      <c r="V82" s="40" t="s">
        <v>36</v>
      </c>
      <c r="W82" s="40" t="s">
        <v>247</v>
      </c>
      <c r="X82" s="43" t="s">
        <v>219</v>
      </c>
      <c r="Y82" s="150">
        <v>0</v>
      </c>
      <c r="Z82" s="44"/>
      <c r="AA82" s="38">
        <f>G82+Z112+Z117+Z143+Z137/2+Z120/2</f>
        <v>6.585225760187845</v>
      </c>
      <c r="AB82" s="5"/>
      <c r="AC82" s="5"/>
      <c r="AD82" s="3"/>
      <c r="AE82" s="3"/>
      <c r="AF82" s="7">
        <f t="shared" si="25"/>
        <v>6.585225760187845</v>
      </c>
      <c r="AG82" s="8">
        <v>0</v>
      </c>
      <c r="AH82" s="52">
        <v>10.5</v>
      </c>
      <c r="AI82" s="9">
        <f>AH82-AA82</f>
        <v>3.9147742398121554</v>
      </c>
      <c r="AJ82" s="199"/>
      <c r="AK82" s="202"/>
    </row>
    <row r="83" spans="1:37" s="4" customFormat="1" ht="11.25">
      <c r="A83" s="40" t="s">
        <v>248</v>
      </c>
      <c r="B83" s="185"/>
      <c r="C83" s="40" t="s">
        <v>37</v>
      </c>
      <c r="D83" s="36" t="s">
        <v>219</v>
      </c>
      <c r="E83" s="36"/>
      <c r="F83" s="36"/>
      <c r="G83" s="37">
        <f t="shared" si="29"/>
        <v>4.7</v>
      </c>
      <c r="H83" s="102"/>
      <c r="I83" s="37">
        <v>2.45</v>
      </c>
      <c r="J83" s="37">
        <v>2.25</v>
      </c>
      <c r="K83" s="37"/>
      <c r="L83" s="37"/>
      <c r="M83" s="37">
        <f t="shared" si="22"/>
        <v>4.7</v>
      </c>
      <c r="N83" s="36">
        <v>0</v>
      </c>
      <c r="O83" s="37">
        <v>10.5</v>
      </c>
      <c r="P83" s="36">
        <f>O83-M83-N83</f>
        <v>5.8</v>
      </c>
      <c r="Q83" s="195"/>
      <c r="R83" s="179"/>
      <c r="S83" s="179"/>
      <c r="T83" s="15"/>
      <c r="U83" s="185"/>
      <c r="V83" s="40" t="s">
        <v>37</v>
      </c>
      <c r="W83" s="40" t="s">
        <v>248</v>
      </c>
      <c r="X83" s="43" t="s">
        <v>219</v>
      </c>
      <c r="Y83" s="150">
        <v>2.653999999999997</v>
      </c>
      <c r="Z83" s="44">
        <f>Y83/S81</f>
        <v>2.823404255319146</v>
      </c>
      <c r="AA83" s="38">
        <f>Z83+G83</f>
        <v>7.5234042553191465</v>
      </c>
      <c r="AB83" s="5"/>
      <c r="AC83" s="5"/>
      <c r="AD83" s="3"/>
      <c r="AE83" s="3"/>
      <c r="AF83" s="8">
        <f t="shared" si="25"/>
        <v>7.5234042553191465</v>
      </c>
      <c r="AG83" s="8">
        <v>0</v>
      </c>
      <c r="AH83" s="52">
        <v>10.5</v>
      </c>
      <c r="AI83" s="9">
        <f>AH83-AF83-AG83</f>
        <v>2.9765957446808535</v>
      </c>
      <c r="AJ83" s="200"/>
      <c r="AK83" s="203"/>
    </row>
    <row r="84" spans="1:37" s="4" customFormat="1" ht="11.25">
      <c r="A84" s="39" t="s">
        <v>305</v>
      </c>
      <c r="B84" s="183">
        <v>64</v>
      </c>
      <c r="C84" s="39" t="s">
        <v>106</v>
      </c>
      <c r="D84" s="36" t="s">
        <v>19</v>
      </c>
      <c r="E84" s="36">
        <v>10</v>
      </c>
      <c r="F84" s="36">
        <v>10</v>
      </c>
      <c r="G84" s="37">
        <f>G85+G86</f>
        <v>3.0900000000000003</v>
      </c>
      <c r="H84" s="102"/>
      <c r="I84" s="37"/>
      <c r="J84" s="37"/>
      <c r="K84" s="38">
        <f>K85+K86</f>
        <v>0.52</v>
      </c>
      <c r="L84" s="37">
        <v>120</v>
      </c>
      <c r="M84" s="37">
        <f t="shared" si="22"/>
        <v>2.5700000000000003</v>
      </c>
      <c r="N84" s="36">
        <v>0</v>
      </c>
      <c r="O84" s="37">
        <v>10.5</v>
      </c>
      <c r="P84" s="36">
        <f>O84-M84-N84</f>
        <v>7.93</v>
      </c>
      <c r="Q84" s="193">
        <f>MIN(P84:P86)</f>
        <v>7.93</v>
      </c>
      <c r="R84" s="177" t="s">
        <v>199</v>
      </c>
      <c r="S84" s="177">
        <v>0.95</v>
      </c>
      <c r="T84" s="15"/>
      <c r="U84" s="183">
        <v>64</v>
      </c>
      <c r="V84" s="39" t="s">
        <v>106</v>
      </c>
      <c r="W84" s="39" t="s">
        <v>305</v>
      </c>
      <c r="X84" s="43" t="s">
        <v>19</v>
      </c>
      <c r="Y84" s="150">
        <v>0</v>
      </c>
      <c r="Z84" s="44"/>
      <c r="AA84" s="76">
        <f>AA85+AA86</f>
        <v>4.96562428045615</v>
      </c>
      <c r="AB84" s="7"/>
      <c r="AC84" s="7"/>
      <c r="AD84" s="5">
        <f>AD85+AD86</f>
        <v>0.52</v>
      </c>
      <c r="AE84" s="3">
        <v>120</v>
      </c>
      <c r="AF84" s="7">
        <f t="shared" si="25"/>
        <v>4.445624280456149</v>
      </c>
      <c r="AG84" s="8">
        <v>0</v>
      </c>
      <c r="AH84" s="52">
        <v>10.5</v>
      </c>
      <c r="AI84" s="9">
        <f>AH84-AF84-AG84</f>
        <v>6.054375719543851</v>
      </c>
      <c r="AJ84" s="204">
        <f>MIN(AI84:AI86)</f>
        <v>6.054375719543851</v>
      </c>
      <c r="AK84" s="201" t="s">
        <v>199</v>
      </c>
    </row>
    <row r="85" spans="1:37" s="4" customFormat="1" ht="11.25">
      <c r="A85" s="40" t="s">
        <v>247</v>
      </c>
      <c r="B85" s="184"/>
      <c r="C85" s="40" t="s">
        <v>36</v>
      </c>
      <c r="D85" s="36" t="s">
        <v>19</v>
      </c>
      <c r="E85" s="36"/>
      <c r="F85" s="36"/>
      <c r="G85" s="37">
        <f t="shared" si="29"/>
        <v>2.14</v>
      </c>
      <c r="H85" s="102"/>
      <c r="I85" s="37">
        <v>0</v>
      </c>
      <c r="J85" s="37">
        <v>2.14</v>
      </c>
      <c r="K85" s="103"/>
      <c r="L85" s="37"/>
      <c r="M85" s="37">
        <f t="shared" si="22"/>
        <v>2.14</v>
      </c>
      <c r="N85" s="36">
        <v>0</v>
      </c>
      <c r="O85" s="37">
        <v>10.5</v>
      </c>
      <c r="P85" s="36">
        <f>O85-G85</f>
        <v>8.36</v>
      </c>
      <c r="Q85" s="194"/>
      <c r="R85" s="178"/>
      <c r="S85" s="178"/>
      <c r="T85" s="15"/>
      <c r="U85" s="184"/>
      <c r="V85" s="40" t="s">
        <v>36</v>
      </c>
      <c r="W85" s="40" t="s">
        <v>247</v>
      </c>
      <c r="X85" s="43" t="s">
        <v>19</v>
      </c>
      <c r="Y85" s="150">
        <v>0</v>
      </c>
      <c r="Z85" s="44"/>
      <c r="AA85" s="38">
        <f>G85+Z116+Z114+Z130/2</f>
        <v>2.4756242804561506</v>
      </c>
      <c r="AB85" s="5"/>
      <c r="AC85" s="5"/>
      <c r="AD85" s="6"/>
      <c r="AE85" s="3"/>
      <c r="AF85" s="7">
        <f t="shared" si="25"/>
        <v>2.4756242804561506</v>
      </c>
      <c r="AG85" s="8">
        <v>0</v>
      </c>
      <c r="AH85" s="52">
        <v>10.5</v>
      </c>
      <c r="AI85" s="9">
        <f>AH85-AA85</f>
        <v>8.02437571954385</v>
      </c>
      <c r="AJ85" s="199"/>
      <c r="AK85" s="202"/>
    </row>
    <row r="86" spans="1:37" s="4" customFormat="1" ht="11.25">
      <c r="A86" s="40" t="s">
        <v>248</v>
      </c>
      <c r="B86" s="185"/>
      <c r="C86" s="40" t="s">
        <v>37</v>
      </c>
      <c r="D86" s="36" t="s">
        <v>19</v>
      </c>
      <c r="E86" s="36"/>
      <c r="F86" s="36"/>
      <c r="G86" s="37">
        <f t="shared" si="29"/>
        <v>0.9500000000000001</v>
      </c>
      <c r="H86" s="102"/>
      <c r="I86" s="37">
        <v>0.28</v>
      </c>
      <c r="J86" s="37">
        <v>0.67</v>
      </c>
      <c r="K86" s="38">
        <v>0.52</v>
      </c>
      <c r="L86" s="37">
        <v>120</v>
      </c>
      <c r="M86" s="37">
        <f t="shared" si="22"/>
        <v>0.43000000000000005</v>
      </c>
      <c r="N86" s="36">
        <v>0</v>
      </c>
      <c r="O86" s="37">
        <v>10.5</v>
      </c>
      <c r="P86" s="36">
        <f>O86-M86-N86</f>
        <v>10.07</v>
      </c>
      <c r="Q86" s="195"/>
      <c r="R86" s="179"/>
      <c r="S86" s="179"/>
      <c r="T86" s="15"/>
      <c r="U86" s="185"/>
      <c r="V86" s="40" t="s">
        <v>37</v>
      </c>
      <c r="W86" s="40" t="s">
        <v>248</v>
      </c>
      <c r="X86" s="43" t="s">
        <v>19</v>
      </c>
      <c r="Y86" s="150">
        <v>1.4629999999999992</v>
      </c>
      <c r="Z86" s="44">
        <f>Y86/S84</f>
        <v>1.5399999999999991</v>
      </c>
      <c r="AA86" s="38">
        <f>Z86+G86</f>
        <v>2.4899999999999993</v>
      </c>
      <c r="AB86" s="5"/>
      <c r="AC86" s="5"/>
      <c r="AD86" s="5">
        <v>0.52</v>
      </c>
      <c r="AE86" s="3">
        <v>120</v>
      </c>
      <c r="AF86" s="7">
        <f t="shared" si="25"/>
        <v>1.9699999999999993</v>
      </c>
      <c r="AG86" s="8">
        <v>0</v>
      </c>
      <c r="AH86" s="52">
        <v>10.5</v>
      </c>
      <c r="AI86" s="9">
        <f>AH86-AF86-AG86</f>
        <v>8.530000000000001</v>
      </c>
      <c r="AJ86" s="200"/>
      <c r="AK86" s="203"/>
    </row>
    <row r="87" spans="1:37" s="4" customFormat="1" ht="11.25">
      <c r="A87" s="39" t="s">
        <v>306</v>
      </c>
      <c r="B87" s="35">
        <v>65</v>
      </c>
      <c r="C87" s="39" t="s">
        <v>107</v>
      </c>
      <c r="D87" s="36" t="s">
        <v>23</v>
      </c>
      <c r="E87" s="36">
        <v>6.3</v>
      </c>
      <c r="F87" s="36">
        <v>6.3</v>
      </c>
      <c r="G87" s="37">
        <f t="shared" si="29"/>
        <v>0.32</v>
      </c>
      <c r="H87" s="102"/>
      <c r="I87" s="37">
        <v>0.07</v>
      </c>
      <c r="J87" s="37">
        <v>0.25</v>
      </c>
      <c r="K87" s="37">
        <v>0.052</v>
      </c>
      <c r="L87" s="37">
        <v>120</v>
      </c>
      <c r="M87" s="36">
        <f t="shared" si="22"/>
        <v>0.268</v>
      </c>
      <c r="N87" s="36">
        <v>0</v>
      </c>
      <c r="O87" s="37">
        <v>6.62</v>
      </c>
      <c r="P87" s="36">
        <f>O87-N87-M87</f>
        <v>6.352</v>
      </c>
      <c r="Q87" s="104">
        <f>P87</f>
        <v>6.352</v>
      </c>
      <c r="R87" s="105" t="s">
        <v>199</v>
      </c>
      <c r="S87" s="105">
        <v>0.96</v>
      </c>
      <c r="T87" s="15"/>
      <c r="U87" s="35">
        <v>65</v>
      </c>
      <c r="V87" s="39" t="s">
        <v>107</v>
      </c>
      <c r="W87" s="39" t="s">
        <v>306</v>
      </c>
      <c r="X87" s="43" t="s">
        <v>23</v>
      </c>
      <c r="Y87" s="150">
        <v>0</v>
      </c>
      <c r="Z87" s="44">
        <f>Y87/S87</f>
        <v>0</v>
      </c>
      <c r="AA87" s="76">
        <f>Z87+G87</f>
        <v>0.32</v>
      </c>
      <c r="AB87" s="7"/>
      <c r="AC87" s="7"/>
      <c r="AD87" s="3">
        <v>0.052</v>
      </c>
      <c r="AE87" s="3">
        <v>120</v>
      </c>
      <c r="AF87" s="8">
        <f t="shared" si="25"/>
        <v>0.268</v>
      </c>
      <c r="AG87" s="8">
        <v>0</v>
      </c>
      <c r="AH87" s="52">
        <v>6.62</v>
      </c>
      <c r="AI87" s="12">
        <f>AH87-AG87-AF87</f>
        <v>6.352</v>
      </c>
      <c r="AJ87" s="18">
        <f>AI87</f>
        <v>6.352</v>
      </c>
      <c r="AK87" s="52" t="s">
        <v>199</v>
      </c>
    </row>
    <row r="88" spans="1:37" s="4" customFormat="1" ht="11.25">
      <c r="A88" s="39" t="s">
        <v>307</v>
      </c>
      <c r="B88" s="35">
        <v>66</v>
      </c>
      <c r="C88" s="39" t="s">
        <v>108</v>
      </c>
      <c r="D88" s="36" t="s">
        <v>24</v>
      </c>
      <c r="E88" s="36">
        <v>16</v>
      </c>
      <c r="F88" s="36">
        <v>16</v>
      </c>
      <c r="G88" s="37">
        <f>I88+J88</f>
        <v>13.31</v>
      </c>
      <c r="H88" s="102"/>
      <c r="I88" s="37">
        <v>5.78</v>
      </c>
      <c r="J88" s="37">
        <v>7.53</v>
      </c>
      <c r="K88" s="37"/>
      <c r="L88" s="37"/>
      <c r="M88" s="36">
        <f t="shared" si="22"/>
        <v>13.31</v>
      </c>
      <c r="N88" s="36">
        <v>0</v>
      </c>
      <c r="O88" s="37">
        <v>16.8</v>
      </c>
      <c r="P88" s="36">
        <f>O88-N88-M88</f>
        <v>3.49</v>
      </c>
      <c r="Q88" s="104">
        <f>P88</f>
        <v>3.49</v>
      </c>
      <c r="R88" s="105" t="s">
        <v>199</v>
      </c>
      <c r="S88" s="105">
        <v>0.81</v>
      </c>
      <c r="T88" s="15"/>
      <c r="U88" s="35">
        <v>66</v>
      </c>
      <c r="V88" s="39" t="s">
        <v>108</v>
      </c>
      <c r="W88" s="39" t="s">
        <v>307</v>
      </c>
      <c r="X88" s="43" t="s">
        <v>24</v>
      </c>
      <c r="Y88" s="150">
        <v>0</v>
      </c>
      <c r="Z88" s="44">
        <f>Y88/S88</f>
        <v>0</v>
      </c>
      <c r="AA88" s="76">
        <f>Z88+G88</f>
        <v>13.31</v>
      </c>
      <c r="AB88" s="7"/>
      <c r="AC88" s="7"/>
      <c r="AD88" s="3"/>
      <c r="AE88" s="3"/>
      <c r="AF88" s="8">
        <f t="shared" si="25"/>
        <v>13.31</v>
      </c>
      <c r="AG88" s="8">
        <v>0</v>
      </c>
      <c r="AH88" s="52">
        <v>16.8</v>
      </c>
      <c r="AI88" s="12">
        <f>AH88-AG88-AF88</f>
        <v>3.49</v>
      </c>
      <c r="AJ88" s="18">
        <f>AI88</f>
        <v>3.49</v>
      </c>
      <c r="AK88" s="52" t="s">
        <v>199</v>
      </c>
    </row>
    <row r="89" spans="1:37" s="4" customFormat="1" ht="11.25">
      <c r="A89" s="39" t="s">
        <v>308</v>
      </c>
      <c r="B89" s="125">
        <v>67</v>
      </c>
      <c r="C89" s="123" t="s">
        <v>109</v>
      </c>
      <c r="D89" s="120" t="s">
        <v>30</v>
      </c>
      <c r="E89" s="120">
        <v>6.3</v>
      </c>
      <c r="F89" s="120">
        <v>10</v>
      </c>
      <c r="G89" s="122">
        <f t="shared" si="29"/>
        <v>10.469999999999999</v>
      </c>
      <c r="H89" s="121"/>
      <c r="I89" s="122">
        <v>4.84</v>
      </c>
      <c r="J89" s="122">
        <v>5.63</v>
      </c>
      <c r="K89" s="122"/>
      <c r="L89" s="122"/>
      <c r="M89" s="120">
        <f t="shared" si="22"/>
        <v>10.469999999999999</v>
      </c>
      <c r="N89" s="120">
        <v>0</v>
      </c>
      <c r="O89" s="122">
        <v>6.62</v>
      </c>
      <c r="P89" s="120">
        <f>O89-N89-M89</f>
        <v>-3.8499999999999988</v>
      </c>
      <c r="Q89" s="124">
        <f>P89</f>
        <v>-3.8499999999999988</v>
      </c>
      <c r="R89" s="122" t="s">
        <v>79</v>
      </c>
      <c r="S89" s="122">
        <v>0.94</v>
      </c>
      <c r="T89" s="15"/>
      <c r="U89" s="35">
        <v>67</v>
      </c>
      <c r="V89" s="169" t="s">
        <v>411</v>
      </c>
      <c r="W89" s="39" t="s">
        <v>308</v>
      </c>
      <c r="X89" s="43" t="s">
        <v>30</v>
      </c>
      <c r="Y89" s="150">
        <v>2.8539999999999996</v>
      </c>
      <c r="Z89" s="44">
        <f>Y89/S89</f>
        <v>3.036170212765957</v>
      </c>
      <c r="AA89" s="76">
        <f>Z89+G89</f>
        <v>13.506170212765955</v>
      </c>
      <c r="AB89" s="7"/>
      <c r="AC89" s="7"/>
      <c r="AD89" s="3"/>
      <c r="AE89" s="3"/>
      <c r="AF89" s="8">
        <f t="shared" si="25"/>
        <v>13.506170212765955</v>
      </c>
      <c r="AG89" s="8">
        <v>0</v>
      </c>
      <c r="AH89" s="52">
        <v>6.62</v>
      </c>
      <c r="AI89" s="12">
        <f>AH89-AG89-AF89</f>
        <v>-6.886170212765955</v>
      </c>
      <c r="AJ89" s="146">
        <f>AI89</f>
        <v>-6.886170212765955</v>
      </c>
      <c r="AK89" s="52" t="s">
        <v>79</v>
      </c>
    </row>
    <row r="90" spans="1:37" s="4" customFormat="1" ht="11.25">
      <c r="A90" s="39" t="s">
        <v>309</v>
      </c>
      <c r="B90" s="183">
        <v>68</v>
      </c>
      <c r="C90" s="39" t="s">
        <v>110</v>
      </c>
      <c r="D90" s="36" t="s">
        <v>23</v>
      </c>
      <c r="E90" s="36">
        <v>6.3</v>
      </c>
      <c r="F90" s="36">
        <v>6.3</v>
      </c>
      <c r="G90" s="37">
        <f>G91+G92</f>
        <v>1.23</v>
      </c>
      <c r="H90" s="102"/>
      <c r="I90" s="37"/>
      <c r="J90" s="37"/>
      <c r="K90" s="37"/>
      <c r="L90" s="37"/>
      <c r="M90" s="37">
        <f>G90-K90</f>
        <v>1.23</v>
      </c>
      <c r="N90" s="36">
        <v>0</v>
      </c>
      <c r="O90" s="37">
        <v>6.62</v>
      </c>
      <c r="P90" s="36">
        <f>O90-M90-N90</f>
        <v>5.390000000000001</v>
      </c>
      <c r="Q90" s="193">
        <f>MIN(P90:P92)</f>
        <v>5.390000000000001</v>
      </c>
      <c r="R90" s="177" t="s">
        <v>199</v>
      </c>
      <c r="S90" s="177">
        <v>0.98</v>
      </c>
      <c r="T90" s="15"/>
      <c r="U90" s="183">
        <v>68</v>
      </c>
      <c r="V90" s="39" t="s">
        <v>110</v>
      </c>
      <c r="W90" s="39" t="s">
        <v>309</v>
      </c>
      <c r="X90" s="43" t="s">
        <v>23</v>
      </c>
      <c r="Y90" s="150">
        <v>0</v>
      </c>
      <c r="Z90" s="44"/>
      <c r="AA90" s="76">
        <f>AA91+AA92</f>
        <v>1.390366912722536</v>
      </c>
      <c r="AB90" s="7"/>
      <c r="AC90" s="7"/>
      <c r="AD90" s="3"/>
      <c r="AE90" s="3"/>
      <c r="AF90" s="8">
        <f>AA90-AD90</f>
        <v>1.390366912722536</v>
      </c>
      <c r="AG90" s="8">
        <v>0</v>
      </c>
      <c r="AH90" s="52">
        <v>6.62</v>
      </c>
      <c r="AI90" s="9">
        <f>AH90-AF90-AG90</f>
        <v>5.229633087277464</v>
      </c>
      <c r="AJ90" s="199">
        <f>MIN(AI90:AI92)</f>
        <v>5.229633087277464</v>
      </c>
      <c r="AK90" s="201" t="s">
        <v>199</v>
      </c>
    </row>
    <row r="91" spans="1:37" s="4" customFormat="1" ht="11.25">
      <c r="A91" s="40" t="s">
        <v>247</v>
      </c>
      <c r="B91" s="184"/>
      <c r="C91" s="40" t="s">
        <v>36</v>
      </c>
      <c r="D91" s="36" t="s">
        <v>226</v>
      </c>
      <c r="E91" s="36"/>
      <c r="F91" s="36"/>
      <c r="G91" s="37">
        <f t="shared" si="29"/>
        <v>0.24</v>
      </c>
      <c r="H91" s="102"/>
      <c r="I91" s="37"/>
      <c r="J91" s="37">
        <v>0.24</v>
      </c>
      <c r="K91" s="37"/>
      <c r="L91" s="37"/>
      <c r="M91" s="37">
        <f>G91-K91</f>
        <v>0.24</v>
      </c>
      <c r="N91" s="36">
        <v>0</v>
      </c>
      <c r="O91" s="37">
        <v>6.62</v>
      </c>
      <c r="P91" s="36">
        <f>O91-G91</f>
        <v>6.38</v>
      </c>
      <c r="Q91" s="194"/>
      <c r="R91" s="178"/>
      <c r="S91" s="178"/>
      <c r="T91" s="15"/>
      <c r="U91" s="184"/>
      <c r="V91" s="40" t="s">
        <v>36</v>
      </c>
      <c r="W91" s="40" t="s">
        <v>247</v>
      </c>
      <c r="X91" s="43" t="s">
        <v>226</v>
      </c>
      <c r="Y91" s="150">
        <v>0</v>
      </c>
      <c r="Z91" s="44"/>
      <c r="AA91" s="38">
        <f>G91+Z177/2</f>
        <v>0.33148936170212767</v>
      </c>
      <c r="AB91" s="5"/>
      <c r="AC91" s="5"/>
      <c r="AD91" s="3"/>
      <c r="AE91" s="3"/>
      <c r="AF91" s="8">
        <f>AA91-AD91</f>
        <v>0.33148936170212767</v>
      </c>
      <c r="AG91" s="8">
        <v>0</v>
      </c>
      <c r="AH91" s="52">
        <v>6.62</v>
      </c>
      <c r="AI91" s="9">
        <f>AH91-AA91</f>
        <v>6.288510638297873</v>
      </c>
      <c r="AJ91" s="199"/>
      <c r="AK91" s="202"/>
    </row>
    <row r="92" spans="1:37" s="4" customFormat="1" ht="11.25">
      <c r="A92" s="40" t="s">
        <v>248</v>
      </c>
      <c r="B92" s="185"/>
      <c r="C92" s="40" t="s">
        <v>37</v>
      </c>
      <c r="D92" s="36" t="s">
        <v>23</v>
      </c>
      <c r="E92" s="36"/>
      <c r="F92" s="36"/>
      <c r="G92" s="37">
        <f t="shared" si="29"/>
        <v>0.99</v>
      </c>
      <c r="H92" s="102"/>
      <c r="I92" s="37">
        <v>0</v>
      </c>
      <c r="J92" s="37">
        <v>0.99</v>
      </c>
      <c r="K92" s="37"/>
      <c r="L92" s="37"/>
      <c r="M92" s="37">
        <f t="shared" si="22"/>
        <v>0.99</v>
      </c>
      <c r="N92" s="36">
        <v>0</v>
      </c>
      <c r="O92" s="37">
        <v>6.62</v>
      </c>
      <c r="P92" s="36">
        <f>O92-M92-N92</f>
        <v>5.63</v>
      </c>
      <c r="Q92" s="195"/>
      <c r="R92" s="179"/>
      <c r="S92" s="179"/>
      <c r="T92" s="15"/>
      <c r="U92" s="185"/>
      <c r="V92" s="40" t="s">
        <v>37</v>
      </c>
      <c r="W92" s="40" t="s">
        <v>248</v>
      </c>
      <c r="X92" s="43" t="s">
        <v>23</v>
      </c>
      <c r="Y92" s="150">
        <v>0.0675</v>
      </c>
      <c r="Z92" s="44">
        <f>Y92/S90</f>
        <v>0.06887755102040817</v>
      </c>
      <c r="AA92" s="38">
        <f>Z92+G92</f>
        <v>1.0588775510204083</v>
      </c>
      <c r="AB92" s="5"/>
      <c r="AC92" s="5"/>
      <c r="AD92" s="37"/>
      <c r="AE92" s="3"/>
      <c r="AF92" s="8">
        <f t="shared" si="25"/>
        <v>1.0588775510204083</v>
      </c>
      <c r="AG92" s="8">
        <v>0</v>
      </c>
      <c r="AH92" s="52">
        <v>6.62</v>
      </c>
      <c r="AI92" s="9">
        <f>AH92-AF92-AG92</f>
        <v>5.561122448979592</v>
      </c>
      <c r="AJ92" s="200"/>
      <c r="AK92" s="203"/>
    </row>
    <row r="93" spans="1:37" s="4" customFormat="1" ht="11.25">
      <c r="A93" s="39" t="s">
        <v>310</v>
      </c>
      <c r="B93" s="225">
        <v>69</v>
      </c>
      <c r="C93" s="123" t="s">
        <v>111</v>
      </c>
      <c r="D93" s="120" t="s">
        <v>23</v>
      </c>
      <c r="E93" s="120">
        <v>6.3</v>
      </c>
      <c r="F93" s="120">
        <v>6.3</v>
      </c>
      <c r="G93" s="122">
        <f>G94+G95</f>
        <v>8.120000000000001</v>
      </c>
      <c r="H93" s="121"/>
      <c r="I93" s="122"/>
      <c r="J93" s="122"/>
      <c r="K93" s="122">
        <f>K94+K95</f>
        <v>0.52</v>
      </c>
      <c r="L93" s="122">
        <v>120</v>
      </c>
      <c r="M93" s="122">
        <f t="shared" si="22"/>
        <v>7.600000000000001</v>
      </c>
      <c r="N93" s="120">
        <v>0</v>
      </c>
      <c r="O93" s="122">
        <v>6.62</v>
      </c>
      <c r="P93" s="120">
        <f>O93-M93-N93</f>
        <v>-0.9800000000000013</v>
      </c>
      <c r="Q93" s="190">
        <f>MIN(P93:P95)</f>
        <v>-0.9800000000000013</v>
      </c>
      <c r="R93" s="180" t="s">
        <v>79</v>
      </c>
      <c r="S93" s="180">
        <v>0.95</v>
      </c>
      <c r="T93" s="15"/>
      <c r="U93" s="183">
        <v>69</v>
      </c>
      <c r="V93" s="39" t="s">
        <v>111</v>
      </c>
      <c r="W93" s="39" t="s">
        <v>310</v>
      </c>
      <c r="X93" s="43" t="s">
        <v>23</v>
      </c>
      <c r="Y93" s="150">
        <v>0</v>
      </c>
      <c r="Z93" s="44"/>
      <c r="AA93" s="76">
        <f>AA94+AA95</f>
        <v>30.22690885747074</v>
      </c>
      <c r="AB93" s="7"/>
      <c r="AC93" s="7"/>
      <c r="AD93" s="3">
        <f>AD94+AD95</f>
        <v>0.52</v>
      </c>
      <c r="AE93" s="3">
        <v>120</v>
      </c>
      <c r="AF93" s="7">
        <f t="shared" si="25"/>
        <v>29.70690885747074</v>
      </c>
      <c r="AG93" s="8">
        <v>0</v>
      </c>
      <c r="AH93" s="52">
        <v>6.62</v>
      </c>
      <c r="AI93" s="9">
        <f>AH93-AF93-AG93</f>
        <v>-23.08690885747074</v>
      </c>
      <c r="AJ93" s="198">
        <f>MIN(AI93:AI95)</f>
        <v>-23.08690885747074</v>
      </c>
      <c r="AK93" s="201" t="s">
        <v>79</v>
      </c>
    </row>
    <row r="94" spans="1:37" s="4" customFormat="1" ht="11.25">
      <c r="A94" s="40" t="s">
        <v>247</v>
      </c>
      <c r="B94" s="226"/>
      <c r="C94" s="127" t="s">
        <v>36</v>
      </c>
      <c r="D94" s="120" t="s">
        <v>23</v>
      </c>
      <c r="E94" s="120"/>
      <c r="F94" s="120"/>
      <c r="G94" s="122">
        <f t="shared" si="29"/>
        <v>6.01</v>
      </c>
      <c r="H94" s="121"/>
      <c r="I94" s="122">
        <v>3.06</v>
      </c>
      <c r="J94" s="122">
        <v>2.95</v>
      </c>
      <c r="K94" s="122"/>
      <c r="L94" s="122"/>
      <c r="M94" s="122">
        <f t="shared" si="22"/>
        <v>6.01</v>
      </c>
      <c r="N94" s="120">
        <v>0</v>
      </c>
      <c r="O94" s="122">
        <v>6.62</v>
      </c>
      <c r="P94" s="120">
        <f>O94-G94</f>
        <v>0.6100000000000003</v>
      </c>
      <c r="Q94" s="191"/>
      <c r="R94" s="181"/>
      <c r="S94" s="181"/>
      <c r="T94" s="15"/>
      <c r="U94" s="184"/>
      <c r="V94" s="40" t="s">
        <v>36</v>
      </c>
      <c r="W94" s="40" t="s">
        <v>247</v>
      </c>
      <c r="X94" s="43" t="s">
        <v>23</v>
      </c>
      <c r="Y94" s="150">
        <v>0</v>
      </c>
      <c r="Z94" s="44"/>
      <c r="AA94" s="38">
        <f>G94+Z141+Z133/2+Z127+Z129/2+Z134</f>
        <v>15.479540436418107</v>
      </c>
      <c r="AB94" s="5"/>
      <c r="AC94" s="5"/>
      <c r="AD94" s="3"/>
      <c r="AE94" s="3"/>
      <c r="AF94" s="7">
        <f t="shared" si="25"/>
        <v>15.479540436418107</v>
      </c>
      <c r="AG94" s="8">
        <v>0</v>
      </c>
      <c r="AH94" s="52">
        <v>6.62</v>
      </c>
      <c r="AI94" s="9">
        <f>AH94-AA94</f>
        <v>-8.859540436418108</v>
      </c>
      <c r="AJ94" s="199"/>
      <c r="AK94" s="202"/>
    </row>
    <row r="95" spans="1:37" s="4" customFormat="1" ht="11.25">
      <c r="A95" s="40" t="s">
        <v>248</v>
      </c>
      <c r="B95" s="227"/>
      <c r="C95" s="127" t="s">
        <v>37</v>
      </c>
      <c r="D95" s="120" t="s">
        <v>23</v>
      </c>
      <c r="E95" s="120"/>
      <c r="F95" s="120"/>
      <c r="G95" s="122">
        <f t="shared" si="29"/>
        <v>2.1100000000000003</v>
      </c>
      <c r="H95" s="121"/>
      <c r="I95" s="122">
        <v>1.08</v>
      </c>
      <c r="J95" s="122">
        <v>1.03</v>
      </c>
      <c r="K95" s="122">
        <v>0.52</v>
      </c>
      <c r="L95" s="122">
        <v>120</v>
      </c>
      <c r="M95" s="122">
        <f t="shared" si="22"/>
        <v>1.5900000000000003</v>
      </c>
      <c r="N95" s="120">
        <v>0</v>
      </c>
      <c r="O95" s="122">
        <v>6.62</v>
      </c>
      <c r="P95" s="120">
        <f>O95-M95-N95</f>
        <v>5.029999999999999</v>
      </c>
      <c r="Q95" s="192"/>
      <c r="R95" s="182"/>
      <c r="S95" s="182"/>
      <c r="T95" s="15"/>
      <c r="U95" s="185"/>
      <c r="V95" s="40" t="s">
        <v>37</v>
      </c>
      <c r="W95" s="40" t="s">
        <v>248</v>
      </c>
      <c r="X95" s="43" t="s">
        <v>23</v>
      </c>
      <c r="Y95" s="150">
        <v>12.0055</v>
      </c>
      <c r="Z95" s="44">
        <f>Y95/S93</f>
        <v>12.637368421052631</v>
      </c>
      <c r="AA95" s="38">
        <f>Z95+G95</f>
        <v>14.74736842105263</v>
      </c>
      <c r="AB95" s="5"/>
      <c r="AC95" s="5"/>
      <c r="AD95" s="3">
        <v>0.52</v>
      </c>
      <c r="AE95" s="3">
        <v>120</v>
      </c>
      <c r="AF95" s="8">
        <f t="shared" si="25"/>
        <v>14.227368421052631</v>
      </c>
      <c r="AG95" s="8">
        <v>0</v>
      </c>
      <c r="AH95" s="52">
        <v>6.62</v>
      </c>
      <c r="AI95" s="9">
        <f>AH95-AF95-AG95</f>
        <v>-7.607368421052631</v>
      </c>
      <c r="AJ95" s="200"/>
      <c r="AK95" s="203"/>
    </row>
    <row r="96" spans="1:37" s="4" customFormat="1" ht="11.25">
      <c r="A96" s="39" t="s">
        <v>311</v>
      </c>
      <c r="B96" s="183">
        <v>70</v>
      </c>
      <c r="C96" s="39" t="s">
        <v>112</v>
      </c>
      <c r="D96" s="36" t="s">
        <v>26</v>
      </c>
      <c r="E96" s="36">
        <v>25</v>
      </c>
      <c r="F96" s="36">
        <v>25</v>
      </c>
      <c r="G96" s="37">
        <f>G97+G98</f>
        <v>23.82</v>
      </c>
      <c r="H96" s="102"/>
      <c r="I96" s="38"/>
      <c r="J96" s="38"/>
      <c r="K96" s="37"/>
      <c r="L96" s="37"/>
      <c r="M96" s="37">
        <f t="shared" si="22"/>
        <v>23.82</v>
      </c>
      <c r="N96" s="36">
        <v>0</v>
      </c>
      <c r="O96" s="37">
        <v>26.25</v>
      </c>
      <c r="P96" s="36">
        <f>O96-M96-N96</f>
        <v>2.4299999999999997</v>
      </c>
      <c r="Q96" s="193">
        <f>MIN(P96:P98)</f>
        <v>2.4299999999999997</v>
      </c>
      <c r="R96" s="177" t="s">
        <v>199</v>
      </c>
      <c r="S96" s="177">
        <v>0.94</v>
      </c>
      <c r="T96" s="15"/>
      <c r="U96" s="183">
        <v>70</v>
      </c>
      <c r="V96" s="39" t="s">
        <v>112</v>
      </c>
      <c r="W96" s="39" t="s">
        <v>311</v>
      </c>
      <c r="X96" s="43" t="s">
        <v>26</v>
      </c>
      <c r="Y96" s="150">
        <v>0</v>
      </c>
      <c r="Z96" s="44"/>
      <c r="AA96" s="76">
        <f>AA97+AA98</f>
        <v>46.49336796960684</v>
      </c>
      <c r="AB96" s="7"/>
      <c r="AC96" s="7"/>
      <c r="AD96" s="3"/>
      <c r="AE96" s="3"/>
      <c r="AF96" s="7">
        <f t="shared" si="25"/>
        <v>46.49336796960684</v>
      </c>
      <c r="AG96" s="8">
        <v>0</v>
      </c>
      <c r="AH96" s="52">
        <v>26.25</v>
      </c>
      <c r="AI96" s="9">
        <f>AH96-AF96-AG96</f>
        <v>-20.243367969606837</v>
      </c>
      <c r="AJ96" s="198">
        <f>MIN(AI96:AI98)</f>
        <v>-20.243367969606837</v>
      </c>
      <c r="AK96" s="201" t="s">
        <v>79</v>
      </c>
    </row>
    <row r="97" spans="1:37" s="4" customFormat="1" ht="11.25">
      <c r="A97" s="40" t="s">
        <v>247</v>
      </c>
      <c r="B97" s="184"/>
      <c r="C97" s="40" t="s">
        <v>36</v>
      </c>
      <c r="D97" s="36" t="s">
        <v>26</v>
      </c>
      <c r="E97" s="36"/>
      <c r="F97" s="36"/>
      <c r="G97" s="37">
        <f t="shared" si="29"/>
        <v>10.23</v>
      </c>
      <c r="H97" s="102"/>
      <c r="I97" s="37">
        <v>3.58</v>
      </c>
      <c r="J97" s="37">
        <v>6.65</v>
      </c>
      <c r="K97" s="37"/>
      <c r="L97" s="37"/>
      <c r="M97" s="37">
        <f t="shared" si="22"/>
        <v>10.23</v>
      </c>
      <c r="N97" s="36">
        <v>0</v>
      </c>
      <c r="O97" s="37">
        <v>26.25</v>
      </c>
      <c r="P97" s="36">
        <f>O97-G97</f>
        <v>16.02</v>
      </c>
      <c r="Q97" s="194"/>
      <c r="R97" s="178"/>
      <c r="S97" s="178"/>
      <c r="T97" s="15"/>
      <c r="U97" s="184"/>
      <c r="V97" s="40" t="s">
        <v>36</v>
      </c>
      <c r="W97" s="40" t="s">
        <v>247</v>
      </c>
      <c r="X97" s="43" t="s">
        <v>26</v>
      </c>
      <c r="Y97" s="150">
        <v>0</v>
      </c>
      <c r="Z97" s="44"/>
      <c r="AA97" s="38">
        <f>G97+Z125+Z123+Z138+Z113+Z118+Z129/2</f>
        <v>32.13102754407492</v>
      </c>
      <c r="AB97" s="5"/>
      <c r="AC97" s="5"/>
      <c r="AD97" s="3"/>
      <c r="AE97" s="3"/>
      <c r="AF97" s="7">
        <f t="shared" si="25"/>
        <v>32.13102754407492</v>
      </c>
      <c r="AG97" s="8">
        <v>0</v>
      </c>
      <c r="AH97" s="52">
        <v>26.25</v>
      </c>
      <c r="AI97" s="9">
        <f>AH97-AA97</f>
        <v>-5.881027544074918</v>
      </c>
      <c r="AJ97" s="199"/>
      <c r="AK97" s="202"/>
    </row>
    <row r="98" spans="1:37" s="4" customFormat="1" ht="11.25">
      <c r="A98" s="40" t="s">
        <v>248</v>
      </c>
      <c r="B98" s="185"/>
      <c r="C98" s="40" t="s">
        <v>37</v>
      </c>
      <c r="D98" s="36" t="s">
        <v>26</v>
      </c>
      <c r="E98" s="36"/>
      <c r="F98" s="36"/>
      <c r="G98" s="37">
        <f t="shared" si="29"/>
        <v>13.59</v>
      </c>
      <c r="H98" s="102"/>
      <c r="I98" s="37">
        <v>5.97</v>
      </c>
      <c r="J98" s="37">
        <v>7.62</v>
      </c>
      <c r="K98" s="37"/>
      <c r="L98" s="37"/>
      <c r="M98" s="37">
        <f t="shared" si="22"/>
        <v>13.59</v>
      </c>
      <c r="N98" s="36">
        <v>0</v>
      </c>
      <c r="O98" s="37">
        <v>26.25</v>
      </c>
      <c r="P98" s="36">
        <f>O98-M98-N98</f>
        <v>12.66</v>
      </c>
      <c r="Q98" s="195"/>
      <c r="R98" s="179"/>
      <c r="S98" s="179"/>
      <c r="T98" s="15"/>
      <c r="U98" s="185"/>
      <c r="V98" s="40" t="s">
        <v>37</v>
      </c>
      <c r="W98" s="40" t="s">
        <v>248</v>
      </c>
      <c r="X98" s="43" t="s">
        <v>26</v>
      </c>
      <c r="Y98" s="150">
        <v>0.7260000000000003</v>
      </c>
      <c r="Z98" s="44">
        <f>Y98/S96</f>
        <v>0.7723404255319153</v>
      </c>
      <c r="AA98" s="38">
        <f>Z98+G98</f>
        <v>14.362340425531915</v>
      </c>
      <c r="AB98" s="5"/>
      <c r="AC98" s="5"/>
      <c r="AD98" s="3"/>
      <c r="AE98" s="3"/>
      <c r="AF98" s="8">
        <f t="shared" si="25"/>
        <v>14.362340425531915</v>
      </c>
      <c r="AG98" s="8">
        <v>0</v>
      </c>
      <c r="AH98" s="52">
        <v>26.25</v>
      </c>
      <c r="AI98" s="9">
        <f>AH98-AF98-AG98</f>
        <v>11.887659574468085</v>
      </c>
      <c r="AJ98" s="200"/>
      <c r="AK98" s="203"/>
    </row>
    <row r="99" spans="1:37" s="4" customFormat="1" ht="11.25">
      <c r="A99" s="39" t="s">
        <v>312</v>
      </c>
      <c r="B99" s="35">
        <v>71</v>
      </c>
      <c r="C99" s="39" t="s">
        <v>113</v>
      </c>
      <c r="D99" s="36" t="s">
        <v>20</v>
      </c>
      <c r="E99" s="36">
        <v>2.5</v>
      </c>
      <c r="F99" s="36">
        <v>2.5</v>
      </c>
      <c r="G99" s="37">
        <f t="shared" si="29"/>
        <v>1.6800000000000002</v>
      </c>
      <c r="H99" s="102"/>
      <c r="I99" s="37">
        <v>1.01</v>
      </c>
      <c r="J99" s="37">
        <v>0.67</v>
      </c>
      <c r="K99" s="37"/>
      <c r="L99" s="37"/>
      <c r="M99" s="36">
        <f t="shared" si="22"/>
        <v>1.6800000000000002</v>
      </c>
      <c r="N99" s="36">
        <v>0</v>
      </c>
      <c r="O99" s="37">
        <v>2.63</v>
      </c>
      <c r="P99" s="36">
        <f>O99-N99-M99</f>
        <v>0.9499999999999997</v>
      </c>
      <c r="Q99" s="104">
        <f>P99</f>
        <v>0.9499999999999997</v>
      </c>
      <c r="R99" s="105" t="s">
        <v>199</v>
      </c>
      <c r="S99" s="105">
        <v>0.97</v>
      </c>
      <c r="T99" s="15"/>
      <c r="U99" s="35">
        <v>71</v>
      </c>
      <c r="V99" s="39" t="s">
        <v>113</v>
      </c>
      <c r="W99" s="39" t="s">
        <v>312</v>
      </c>
      <c r="X99" s="43" t="s">
        <v>20</v>
      </c>
      <c r="Y99" s="150">
        <v>0.5895000000000002</v>
      </c>
      <c r="Z99" s="44">
        <f>Y99/S99</f>
        <v>0.6077319587628869</v>
      </c>
      <c r="AA99" s="76">
        <f>Z99+G99</f>
        <v>2.287731958762887</v>
      </c>
      <c r="AB99" s="7"/>
      <c r="AC99" s="7"/>
      <c r="AD99" s="3"/>
      <c r="AE99" s="3"/>
      <c r="AF99" s="8">
        <f t="shared" si="25"/>
        <v>2.287731958762887</v>
      </c>
      <c r="AG99" s="8">
        <v>0</v>
      </c>
      <c r="AH99" s="52">
        <v>2.63</v>
      </c>
      <c r="AI99" s="12">
        <f>AH99-AG99-AF99</f>
        <v>0.3422680412371131</v>
      </c>
      <c r="AJ99" s="18">
        <f>AI99</f>
        <v>0.3422680412371131</v>
      </c>
      <c r="AK99" s="52" t="s">
        <v>199</v>
      </c>
    </row>
    <row r="100" spans="1:37" s="4" customFormat="1" ht="11.25">
      <c r="A100" s="39" t="s">
        <v>313</v>
      </c>
      <c r="B100" s="183">
        <v>72</v>
      </c>
      <c r="C100" s="39" t="s">
        <v>114</v>
      </c>
      <c r="D100" s="36" t="s">
        <v>45</v>
      </c>
      <c r="E100" s="36">
        <v>20</v>
      </c>
      <c r="F100" s="36">
        <v>25</v>
      </c>
      <c r="G100" s="37">
        <f>G101+G102</f>
        <v>20.85</v>
      </c>
      <c r="H100" s="102"/>
      <c r="I100" s="38"/>
      <c r="J100" s="38"/>
      <c r="K100" s="37"/>
      <c r="L100" s="37"/>
      <c r="M100" s="37">
        <f t="shared" si="22"/>
        <v>20.85</v>
      </c>
      <c r="N100" s="36">
        <v>0</v>
      </c>
      <c r="O100" s="37">
        <v>21</v>
      </c>
      <c r="P100" s="36">
        <f>O100-M100-N100</f>
        <v>0.14999999999999858</v>
      </c>
      <c r="Q100" s="193">
        <f>MIN(P100:P102)</f>
        <v>0.14999999999999858</v>
      </c>
      <c r="R100" s="177" t="s">
        <v>199</v>
      </c>
      <c r="S100" s="177">
        <v>0.95</v>
      </c>
      <c r="T100" s="15"/>
      <c r="U100" s="183">
        <v>72</v>
      </c>
      <c r="V100" s="39" t="s">
        <v>114</v>
      </c>
      <c r="W100" s="39" t="s">
        <v>313</v>
      </c>
      <c r="X100" s="43" t="s">
        <v>45</v>
      </c>
      <c r="Y100" s="150">
        <v>0</v>
      </c>
      <c r="Z100" s="44"/>
      <c r="AA100" s="76">
        <f>AA101+AA102</f>
        <v>25.28509222960752</v>
      </c>
      <c r="AB100" s="7"/>
      <c r="AC100" s="7"/>
      <c r="AD100" s="3"/>
      <c r="AE100" s="3"/>
      <c r="AF100" s="7">
        <f t="shared" si="25"/>
        <v>25.28509222960752</v>
      </c>
      <c r="AG100" s="8">
        <v>0</v>
      </c>
      <c r="AH100" s="52">
        <v>21</v>
      </c>
      <c r="AI100" s="9">
        <f>AH100-AF100-AG100</f>
        <v>-4.285092229607521</v>
      </c>
      <c r="AJ100" s="198">
        <f>MIN(AI100:AI102)</f>
        <v>-4.285092229607521</v>
      </c>
      <c r="AK100" s="201" t="s">
        <v>79</v>
      </c>
    </row>
    <row r="101" spans="1:37" s="4" customFormat="1" ht="11.25">
      <c r="A101" s="40" t="s">
        <v>247</v>
      </c>
      <c r="B101" s="184"/>
      <c r="C101" s="40" t="s">
        <v>36</v>
      </c>
      <c r="D101" s="36" t="s">
        <v>45</v>
      </c>
      <c r="E101" s="36"/>
      <c r="F101" s="36"/>
      <c r="G101" s="37">
        <f t="shared" si="29"/>
        <v>1.67</v>
      </c>
      <c r="H101" s="102"/>
      <c r="I101" s="37">
        <v>0</v>
      </c>
      <c r="J101" s="37">
        <v>1.67</v>
      </c>
      <c r="K101" s="37"/>
      <c r="L101" s="37"/>
      <c r="M101" s="37">
        <f t="shared" si="22"/>
        <v>1.67</v>
      </c>
      <c r="N101" s="36">
        <v>0</v>
      </c>
      <c r="O101" s="37">
        <v>21</v>
      </c>
      <c r="P101" s="36">
        <f>O101-G101</f>
        <v>19.33</v>
      </c>
      <c r="Q101" s="194"/>
      <c r="R101" s="178"/>
      <c r="S101" s="178"/>
      <c r="T101" s="15"/>
      <c r="U101" s="184"/>
      <c r="V101" s="40" t="s">
        <v>36</v>
      </c>
      <c r="W101" s="40" t="s">
        <v>247</v>
      </c>
      <c r="X101" s="43" t="s">
        <v>45</v>
      </c>
      <c r="Y101" s="150">
        <v>0</v>
      </c>
      <c r="Z101" s="44"/>
      <c r="AA101" s="38">
        <f>G101+Z128+Z140+Z136/2</f>
        <v>2.6706711769759455</v>
      </c>
      <c r="AB101" s="5"/>
      <c r="AC101" s="5"/>
      <c r="AD101" s="3"/>
      <c r="AE101" s="3"/>
      <c r="AF101" s="7">
        <f t="shared" si="25"/>
        <v>2.6706711769759455</v>
      </c>
      <c r="AG101" s="8">
        <v>0</v>
      </c>
      <c r="AH101" s="52">
        <v>21</v>
      </c>
      <c r="AI101" s="9">
        <f>AH101-AA101</f>
        <v>18.329328823024056</v>
      </c>
      <c r="AJ101" s="199"/>
      <c r="AK101" s="202"/>
    </row>
    <row r="102" spans="1:37" s="4" customFormat="1" ht="11.25">
      <c r="A102" s="40" t="s">
        <v>248</v>
      </c>
      <c r="B102" s="185"/>
      <c r="C102" s="40" t="s">
        <v>37</v>
      </c>
      <c r="D102" s="36" t="s">
        <v>45</v>
      </c>
      <c r="E102" s="36"/>
      <c r="F102" s="36"/>
      <c r="G102" s="37">
        <f t="shared" si="29"/>
        <v>19.18</v>
      </c>
      <c r="H102" s="102"/>
      <c r="I102" s="37">
        <v>9.95</v>
      </c>
      <c r="J102" s="37">
        <v>9.23</v>
      </c>
      <c r="K102" s="37"/>
      <c r="L102" s="37"/>
      <c r="M102" s="37">
        <f t="shared" si="22"/>
        <v>19.18</v>
      </c>
      <c r="N102" s="36">
        <v>0</v>
      </c>
      <c r="O102" s="37">
        <v>21</v>
      </c>
      <c r="P102" s="36">
        <f>O102-M102-N102</f>
        <v>1.8200000000000003</v>
      </c>
      <c r="Q102" s="195"/>
      <c r="R102" s="179"/>
      <c r="S102" s="179"/>
      <c r="T102" s="15"/>
      <c r="U102" s="185"/>
      <c r="V102" s="40" t="s">
        <v>37</v>
      </c>
      <c r="W102" s="40" t="s">
        <v>248</v>
      </c>
      <c r="X102" s="43" t="s">
        <v>45</v>
      </c>
      <c r="Y102" s="150">
        <v>3.2626999999999997</v>
      </c>
      <c r="Z102" s="44">
        <f>Y102/S100</f>
        <v>3.4344210526315786</v>
      </c>
      <c r="AA102" s="38">
        <f>Z102+G102</f>
        <v>22.614421052631577</v>
      </c>
      <c r="AB102" s="5"/>
      <c r="AC102" s="5"/>
      <c r="AD102" s="3"/>
      <c r="AE102" s="3"/>
      <c r="AF102" s="7">
        <f t="shared" si="25"/>
        <v>22.614421052631577</v>
      </c>
      <c r="AG102" s="8">
        <v>0</v>
      </c>
      <c r="AH102" s="52">
        <v>21</v>
      </c>
      <c r="AI102" s="9">
        <f>AH102-AF102-AG102</f>
        <v>-1.6144210526315774</v>
      </c>
      <c r="AJ102" s="200"/>
      <c r="AK102" s="203"/>
    </row>
    <row r="103" spans="1:37" s="4" customFormat="1" ht="11.25">
      <c r="A103" s="39" t="s">
        <v>314</v>
      </c>
      <c r="B103" s="225">
        <v>73</v>
      </c>
      <c r="C103" s="123" t="s">
        <v>115</v>
      </c>
      <c r="D103" s="120" t="s">
        <v>23</v>
      </c>
      <c r="E103" s="120">
        <v>6.3</v>
      </c>
      <c r="F103" s="120">
        <v>6.3</v>
      </c>
      <c r="G103" s="122">
        <f>G104+G105</f>
        <v>7.66</v>
      </c>
      <c r="H103" s="121"/>
      <c r="I103" s="129"/>
      <c r="J103" s="129"/>
      <c r="K103" s="122"/>
      <c r="L103" s="122"/>
      <c r="M103" s="122">
        <f t="shared" si="22"/>
        <v>7.66</v>
      </c>
      <c r="N103" s="120">
        <v>0</v>
      </c>
      <c r="O103" s="122">
        <v>6.62</v>
      </c>
      <c r="P103" s="120">
        <f>O103-M103-N103</f>
        <v>-1.04</v>
      </c>
      <c r="Q103" s="190">
        <f>MIN(P103:P105)</f>
        <v>-1.04</v>
      </c>
      <c r="R103" s="180" t="s">
        <v>79</v>
      </c>
      <c r="S103" s="180">
        <v>0.94</v>
      </c>
      <c r="T103" s="15"/>
      <c r="U103" s="183">
        <v>73</v>
      </c>
      <c r="V103" s="39" t="s">
        <v>115</v>
      </c>
      <c r="W103" s="39" t="s">
        <v>314</v>
      </c>
      <c r="X103" s="43" t="s">
        <v>23</v>
      </c>
      <c r="Y103" s="150">
        <v>0</v>
      </c>
      <c r="Z103" s="44"/>
      <c r="AA103" s="76">
        <f>AA104+AA105</f>
        <v>16.785897010011205</v>
      </c>
      <c r="AB103" s="7"/>
      <c r="AC103" s="7"/>
      <c r="AD103" s="3"/>
      <c r="AE103" s="3"/>
      <c r="AF103" s="7">
        <f t="shared" si="25"/>
        <v>16.785897010011205</v>
      </c>
      <c r="AG103" s="8">
        <v>0</v>
      </c>
      <c r="AH103" s="52">
        <v>6.62</v>
      </c>
      <c r="AI103" s="9">
        <f>AH103-AF103-AG103</f>
        <v>-10.165897010011204</v>
      </c>
      <c r="AJ103" s="198">
        <f>MIN(AI103:AI105)</f>
        <v>-10.165897010011204</v>
      </c>
      <c r="AK103" s="201" t="s">
        <v>79</v>
      </c>
    </row>
    <row r="104" spans="1:37" s="4" customFormat="1" ht="11.25">
      <c r="A104" s="40" t="s">
        <v>247</v>
      </c>
      <c r="B104" s="226"/>
      <c r="C104" s="127" t="s">
        <v>36</v>
      </c>
      <c r="D104" s="120" t="s">
        <v>23</v>
      </c>
      <c r="E104" s="120"/>
      <c r="F104" s="120"/>
      <c r="G104" s="122">
        <f t="shared" si="29"/>
        <v>4.45</v>
      </c>
      <c r="H104" s="121"/>
      <c r="I104" s="122">
        <v>4.45</v>
      </c>
      <c r="J104" s="122">
        <v>0</v>
      </c>
      <c r="K104" s="122"/>
      <c r="L104" s="122"/>
      <c r="M104" s="122">
        <f t="shared" si="22"/>
        <v>4.45</v>
      </c>
      <c r="N104" s="120">
        <v>0</v>
      </c>
      <c r="O104" s="122">
        <v>6.62</v>
      </c>
      <c r="P104" s="120">
        <f>O104-G104</f>
        <v>2.17</v>
      </c>
      <c r="Q104" s="191"/>
      <c r="R104" s="181"/>
      <c r="S104" s="181"/>
      <c r="T104" s="15"/>
      <c r="U104" s="184"/>
      <c r="V104" s="40" t="s">
        <v>36</v>
      </c>
      <c r="W104" s="40" t="s">
        <v>247</v>
      </c>
      <c r="X104" s="43" t="s">
        <v>23</v>
      </c>
      <c r="Y104" s="150">
        <v>0</v>
      </c>
      <c r="Z104" s="44"/>
      <c r="AA104" s="38">
        <f>G104+Z139+Z131/2+Z68/2+Z15</f>
        <v>10.184939563202693</v>
      </c>
      <c r="AB104" s="5"/>
      <c r="AC104" s="5"/>
      <c r="AD104" s="3"/>
      <c r="AE104" s="3"/>
      <c r="AF104" s="7">
        <f t="shared" si="25"/>
        <v>10.184939563202693</v>
      </c>
      <c r="AG104" s="8">
        <v>0</v>
      </c>
      <c r="AH104" s="52">
        <v>6.62</v>
      </c>
      <c r="AI104" s="9">
        <f>AH104-AA104</f>
        <v>-3.5649395632026932</v>
      </c>
      <c r="AJ104" s="199"/>
      <c r="AK104" s="202"/>
    </row>
    <row r="105" spans="1:37" s="4" customFormat="1" ht="11.25">
      <c r="A105" s="40" t="s">
        <v>248</v>
      </c>
      <c r="B105" s="227"/>
      <c r="C105" s="127" t="s">
        <v>37</v>
      </c>
      <c r="D105" s="120" t="s">
        <v>23</v>
      </c>
      <c r="E105" s="120"/>
      <c r="F105" s="120"/>
      <c r="G105" s="122">
        <f t="shared" si="29"/>
        <v>3.21</v>
      </c>
      <c r="H105" s="121"/>
      <c r="I105" s="122">
        <v>1.68</v>
      </c>
      <c r="J105" s="122">
        <v>1.53</v>
      </c>
      <c r="K105" s="122"/>
      <c r="L105" s="122"/>
      <c r="M105" s="122">
        <f t="shared" si="22"/>
        <v>3.21</v>
      </c>
      <c r="N105" s="120">
        <v>0</v>
      </c>
      <c r="O105" s="122">
        <v>6.62</v>
      </c>
      <c r="P105" s="120">
        <f>O105-M105-N105</f>
        <v>3.41</v>
      </c>
      <c r="Q105" s="192"/>
      <c r="R105" s="182"/>
      <c r="S105" s="182"/>
      <c r="T105" s="15"/>
      <c r="U105" s="185"/>
      <c r="V105" s="40" t="s">
        <v>37</v>
      </c>
      <c r="W105" s="40" t="s">
        <v>248</v>
      </c>
      <c r="X105" s="43" t="s">
        <v>23</v>
      </c>
      <c r="Y105" s="150">
        <v>3.1875</v>
      </c>
      <c r="Z105" s="44">
        <f>Y105/S103</f>
        <v>3.390957446808511</v>
      </c>
      <c r="AA105" s="38">
        <f>Z105+G105</f>
        <v>6.600957446808511</v>
      </c>
      <c r="AB105" s="5"/>
      <c r="AC105" s="5"/>
      <c r="AD105" s="3"/>
      <c r="AE105" s="3"/>
      <c r="AF105" s="7">
        <f t="shared" si="25"/>
        <v>6.600957446808511</v>
      </c>
      <c r="AG105" s="8">
        <v>0</v>
      </c>
      <c r="AH105" s="52">
        <v>6.62</v>
      </c>
      <c r="AI105" s="9">
        <f>AH105-AF105-AG105</f>
        <v>0.019042553191488842</v>
      </c>
      <c r="AJ105" s="200"/>
      <c r="AK105" s="203"/>
    </row>
    <row r="106" spans="1:37" s="4" customFormat="1" ht="11.25">
      <c r="A106" s="39" t="s">
        <v>315</v>
      </c>
      <c r="B106" s="183">
        <v>74</v>
      </c>
      <c r="C106" s="39" t="s">
        <v>116</v>
      </c>
      <c r="D106" s="36" t="s">
        <v>26</v>
      </c>
      <c r="E106" s="36">
        <v>25</v>
      </c>
      <c r="F106" s="36">
        <v>25</v>
      </c>
      <c r="G106" s="37">
        <f>G107+G108</f>
        <v>22.29</v>
      </c>
      <c r="H106" s="102"/>
      <c r="I106" s="37"/>
      <c r="J106" s="37"/>
      <c r="K106" s="37"/>
      <c r="L106" s="37"/>
      <c r="M106" s="37">
        <f t="shared" si="22"/>
        <v>22.29</v>
      </c>
      <c r="N106" s="36">
        <v>0</v>
      </c>
      <c r="O106" s="37">
        <v>26.25</v>
      </c>
      <c r="P106" s="36">
        <f>O106-M106-N106</f>
        <v>3.960000000000001</v>
      </c>
      <c r="Q106" s="193">
        <f>MIN(P106:P108)</f>
        <v>3.960000000000001</v>
      </c>
      <c r="R106" s="177" t="s">
        <v>199</v>
      </c>
      <c r="S106" s="177">
        <v>0.93</v>
      </c>
      <c r="T106" s="15"/>
      <c r="U106" s="183">
        <v>74</v>
      </c>
      <c r="V106" s="39" t="s">
        <v>116</v>
      </c>
      <c r="W106" s="39" t="s">
        <v>315</v>
      </c>
      <c r="X106" s="43" t="s">
        <v>26</v>
      </c>
      <c r="Y106" s="150">
        <v>0</v>
      </c>
      <c r="Z106" s="44"/>
      <c r="AA106" s="76">
        <f>AA107+AA108</f>
        <v>40.81777072938082</v>
      </c>
      <c r="AB106" s="7"/>
      <c r="AC106" s="7"/>
      <c r="AD106" s="3"/>
      <c r="AE106" s="3"/>
      <c r="AF106" s="8">
        <f t="shared" si="25"/>
        <v>40.81777072938082</v>
      </c>
      <c r="AG106" s="8">
        <v>0</v>
      </c>
      <c r="AH106" s="52">
        <v>26.25</v>
      </c>
      <c r="AI106" s="9">
        <f>AH106-AF106-AG106</f>
        <v>-14.567770729380818</v>
      </c>
      <c r="AJ106" s="198">
        <f>MIN(AI106:AI108)</f>
        <v>-14.567770729380818</v>
      </c>
      <c r="AK106" s="201" t="s">
        <v>79</v>
      </c>
    </row>
    <row r="107" spans="1:37" s="4" customFormat="1" ht="11.25">
      <c r="A107" s="40" t="s">
        <v>247</v>
      </c>
      <c r="B107" s="184"/>
      <c r="C107" s="40" t="s">
        <v>36</v>
      </c>
      <c r="D107" s="36" t="s">
        <v>26</v>
      </c>
      <c r="E107" s="36"/>
      <c r="F107" s="36"/>
      <c r="G107" s="37">
        <f t="shared" si="29"/>
        <v>18.04</v>
      </c>
      <c r="H107" s="102"/>
      <c r="I107" s="37">
        <v>6.47</v>
      </c>
      <c r="J107" s="37">
        <v>11.57</v>
      </c>
      <c r="K107" s="37"/>
      <c r="L107" s="37"/>
      <c r="M107" s="37">
        <f t="shared" si="22"/>
        <v>18.04</v>
      </c>
      <c r="N107" s="36">
        <v>0</v>
      </c>
      <c r="O107" s="37">
        <v>26.25</v>
      </c>
      <c r="P107" s="36">
        <f>O107-G107</f>
        <v>8.21</v>
      </c>
      <c r="Q107" s="194"/>
      <c r="R107" s="178"/>
      <c r="S107" s="178"/>
      <c r="T107" s="15"/>
      <c r="U107" s="184"/>
      <c r="V107" s="40" t="s">
        <v>36</v>
      </c>
      <c r="W107" s="40" t="s">
        <v>247</v>
      </c>
      <c r="X107" s="43" t="s">
        <v>26</v>
      </c>
      <c r="Y107" s="150">
        <v>0</v>
      </c>
      <c r="Z107" s="44"/>
      <c r="AA107" s="38">
        <f>G107+Z124+Z145+Z144+Z122+Z121</f>
        <v>30.21798578314426</v>
      </c>
      <c r="AB107" s="5"/>
      <c r="AC107" s="5"/>
      <c r="AD107" s="3"/>
      <c r="AE107" s="3"/>
      <c r="AF107" s="8">
        <f t="shared" si="25"/>
        <v>30.21798578314426</v>
      </c>
      <c r="AG107" s="8">
        <v>0</v>
      </c>
      <c r="AH107" s="52">
        <v>26.25</v>
      </c>
      <c r="AI107" s="9">
        <f>AH107-AA107</f>
        <v>-3.967985783144261</v>
      </c>
      <c r="AJ107" s="199"/>
      <c r="AK107" s="202"/>
    </row>
    <row r="108" spans="1:37" s="4" customFormat="1" ht="11.25">
      <c r="A108" s="40" t="s">
        <v>248</v>
      </c>
      <c r="B108" s="185"/>
      <c r="C108" s="40" t="s">
        <v>37</v>
      </c>
      <c r="D108" s="36" t="s">
        <v>26</v>
      </c>
      <c r="E108" s="36"/>
      <c r="F108" s="36"/>
      <c r="G108" s="37">
        <f t="shared" si="29"/>
        <v>4.25</v>
      </c>
      <c r="H108" s="102"/>
      <c r="I108" s="37">
        <v>2.34</v>
      </c>
      <c r="J108" s="37">
        <v>1.91</v>
      </c>
      <c r="K108" s="37"/>
      <c r="L108" s="37"/>
      <c r="M108" s="37">
        <f t="shared" si="22"/>
        <v>4.25</v>
      </c>
      <c r="N108" s="36">
        <v>0</v>
      </c>
      <c r="O108" s="37">
        <v>26.25</v>
      </c>
      <c r="P108" s="36">
        <f>O108-M108-N108</f>
        <v>22</v>
      </c>
      <c r="Q108" s="195"/>
      <c r="R108" s="179"/>
      <c r="S108" s="179"/>
      <c r="T108" s="15"/>
      <c r="U108" s="185"/>
      <c r="V108" s="40" t="s">
        <v>37</v>
      </c>
      <c r="W108" s="40" t="s">
        <v>248</v>
      </c>
      <c r="X108" s="43" t="s">
        <v>26</v>
      </c>
      <c r="Y108" s="150">
        <v>5.9053</v>
      </c>
      <c r="Z108" s="44">
        <f>Y108/S106</f>
        <v>6.349784946236559</v>
      </c>
      <c r="AA108" s="38">
        <f aca="true" t="shared" si="30" ref="AA108:AA152">Z108+G108</f>
        <v>10.599784946236559</v>
      </c>
      <c r="AB108" s="5"/>
      <c r="AC108" s="5"/>
      <c r="AD108" s="3"/>
      <c r="AE108" s="3"/>
      <c r="AF108" s="8">
        <f t="shared" si="25"/>
        <v>10.599784946236559</v>
      </c>
      <c r="AG108" s="8">
        <v>0</v>
      </c>
      <c r="AH108" s="52">
        <v>26.25</v>
      </c>
      <c r="AI108" s="9">
        <f>AH108-AF108-AG108</f>
        <v>15.650215053763441</v>
      </c>
      <c r="AJ108" s="200"/>
      <c r="AK108" s="203"/>
    </row>
    <row r="109" spans="1:37" s="4" customFormat="1" ht="11.25">
      <c r="A109" s="39" t="s">
        <v>316</v>
      </c>
      <c r="B109" s="35">
        <v>75</v>
      </c>
      <c r="C109" s="39" t="s">
        <v>117</v>
      </c>
      <c r="D109" s="36" t="s">
        <v>19</v>
      </c>
      <c r="E109" s="36">
        <v>10</v>
      </c>
      <c r="F109" s="36">
        <v>10</v>
      </c>
      <c r="G109" s="37">
        <f t="shared" si="29"/>
        <v>3.87</v>
      </c>
      <c r="H109" s="102"/>
      <c r="I109" s="37">
        <v>2.23</v>
      </c>
      <c r="J109" s="37">
        <v>1.64</v>
      </c>
      <c r="K109" s="37">
        <v>0.727</v>
      </c>
      <c r="L109" s="37">
        <v>120</v>
      </c>
      <c r="M109" s="36">
        <f t="shared" si="22"/>
        <v>3.1430000000000002</v>
      </c>
      <c r="N109" s="36">
        <v>0</v>
      </c>
      <c r="O109" s="37">
        <v>10.5</v>
      </c>
      <c r="P109" s="36">
        <f>O109-N109-M109</f>
        <v>7.356999999999999</v>
      </c>
      <c r="Q109" s="104">
        <f aca="true" t="shared" si="31" ref="Q109:Q132">P109</f>
        <v>7.356999999999999</v>
      </c>
      <c r="R109" s="105" t="s">
        <v>199</v>
      </c>
      <c r="S109" s="105">
        <v>0.9</v>
      </c>
      <c r="T109" s="15"/>
      <c r="U109" s="35">
        <v>75</v>
      </c>
      <c r="V109" s="39" t="s">
        <v>117</v>
      </c>
      <c r="W109" s="39" t="s">
        <v>316</v>
      </c>
      <c r="X109" s="43" t="s">
        <v>19</v>
      </c>
      <c r="Y109" s="150">
        <v>1.5198999999999983</v>
      </c>
      <c r="Z109" s="44">
        <f aca="true" t="shared" si="32" ref="Z109:Z153">Y109/S109</f>
        <v>1.6887777777777757</v>
      </c>
      <c r="AA109" s="76">
        <f t="shared" si="30"/>
        <v>5.558777777777776</v>
      </c>
      <c r="AB109" s="7"/>
      <c r="AC109" s="7"/>
      <c r="AD109" s="3">
        <v>0.727</v>
      </c>
      <c r="AE109" s="3">
        <v>120</v>
      </c>
      <c r="AF109" s="8">
        <f t="shared" si="25"/>
        <v>4.831777777777775</v>
      </c>
      <c r="AG109" s="8">
        <v>0</v>
      </c>
      <c r="AH109" s="52">
        <v>10.5</v>
      </c>
      <c r="AI109" s="12">
        <f>AH109-AG109-AF109</f>
        <v>5.668222222222225</v>
      </c>
      <c r="AJ109" s="18">
        <f aca="true" t="shared" si="33" ref="AJ109:AJ115">AI109</f>
        <v>5.668222222222225</v>
      </c>
      <c r="AK109" s="52" t="s">
        <v>199</v>
      </c>
    </row>
    <row r="110" spans="1:37" s="4" customFormat="1" ht="11.25">
      <c r="A110" s="39" t="s">
        <v>317</v>
      </c>
      <c r="B110" s="35">
        <v>76</v>
      </c>
      <c r="C110" s="39" t="s">
        <v>118</v>
      </c>
      <c r="D110" s="36" t="s">
        <v>19</v>
      </c>
      <c r="E110" s="36">
        <v>10</v>
      </c>
      <c r="F110" s="36">
        <v>10</v>
      </c>
      <c r="G110" s="37">
        <f t="shared" si="29"/>
        <v>2.16</v>
      </c>
      <c r="H110" s="102"/>
      <c r="I110" s="37">
        <v>1.17</v>
      </c>
      <c r="J110" s="37">
        <v>0.99</v>
      </c>
      <c r="K110" s="37">
        <v>0.953</v>
      </c>
      <c r="L110" s="37">
        <v>120</v>
      </c>
      <c r="M110" s="36">
        <f t="shared" si="22"/>
        <v>1.2070000000000003</v>
      </c>
      <c r="N110" s="36">
        <v>0</v>
      </c>
      <c r="O110" s="37">
        <v>10.5</v>
      </c>
      <c r="P110" s="36">
        <f>O110-N110-M110</f>
        <v>9.293</v>
      </c>
      <c r="Q110" s="104">
        <f t="shared" si="31"/>
        <v>9.293</v>
      </c>
      <c r="R110" s="105" t="s">
        <v>199</v>
      </c>
      <c r="S110" s="105">
        <v>0.93</v>
      </c>
      <c r="T110" s="15"/>
      <c r="U110" s="35">
        <v>76</v>
      </c>
      <c r="V110" s="39" t="s">
        <v>118</v>
      </c>
      <c r="W110" s="39" t="s">
        <v>317</v>
      </c>
      <c r="X110" s="43" t="s">
        <v>19</v>
      </c>
      <c r="Y110" s="150">
        <v>0.14500000000000002</v>
      </c>
      <c r="Z110" s="44">
        <f t="shared" si="32"/>
        <v>0.15591397849462366</v>
      </c>
      <c r="AA110" s="76">
        <f t="shared" si="30"/>
        <v>2.3159139784946237</v>
      </c>
      <c r="AB110" s="7"/>
      <c r="AC110" s="7"/>
      <c r="AD110" s="3">
        <v>0.953</v>
      </c>
      <c r="AE110" s="3">
        <v>120</v>
      </c>
      <c r="AF110" s="8">
        <f t="shared" si="25"/>
        <v>1.3629139784946238</v>
      </c>
      <c r="AG110" s="8">
        <v>0</v>
      </c>
      <c r="AH110" s="52">
        <v>10.5</v>
      </c>
      <c r="AI110" s="12">
        <f>AH110-AG110-AF110</f>
        <v>9.137086021505375</v>
      </c>
      <c r="AJ110" s="18">
        <f t="shared" si="33"/>
        <v>9.137086021505375</v>
      </c>
      <c r="AK110" s="52" t="s">
        <v>199</v>
      </c>
    </row>
    <row r="111" spans="1:37" s="4" customFormat="1" ht="11.25">
      <c r="A111" s="39" t="s">
        <v>318</v>
      </c>
      <c r="B111" s="35">
        <v>77</v>
      </c>
      <c r="C111" s="39" t="s">
        <v>119</v>
      </c>
      <c r="D111" s="36" t="s">
        <v>19</v>
      </c>
      <c r="E111" s="36">
        <v>10</v>
      </c>
      <c r="F111" s="36">
        <v>10</v>
      </c>
      <c r="G111" s="37">
        <f t="shared" si="29"/>
        <v>6.84</v>
      </c>
      <c r="H111" s="102"/>
      <c r="I111" s="37">
        <v>3.72</v>
      </c>
      <c r="J111" s="37">
        <v>3.12</v>
      </c>
      <c r="K111" s="37">
        <v>0.935</v>
      </c>
      <c r="L111" s="37">
        <v>120</v>
      </c>
      <c r="M111" s="36">
        <f t="shared" si="22"/>
        <v>5.904999999999999</v>
      </c>
      <c r="N111" s="36">
        <v>0</v>
      </c>
      <c r="O111" s="37">
        <v>10.5</v>
      </c>
      <c r="P111" s="36">
        <f>O111-N111-M111</f>
        <v>4.595000000000001</v>
      </c>
      <c r="Q111" s="104">
        <f t="shared" si="31"/>
        <v>4.595000000000001</v>
      </c>
      <c r="R111" s="105" t="s">
        <v>199</v>
      </c>
      <c r="S111" s="105">
        <v>0.89</v>
      </c>
      <c r="T111" s="15"/>
      <c r="U111" s="35">
        <v>77</v>
      </c>
      <c r="V111" s="39" t="s">
        <v>119</v>
      </c>
      <c r="W111" s="39" t="s">
        <v>318</v>
      </c>
      <c r="X111" s="43" t="s">
        <v>19</v>
      </c>
      <c r="Y111" s="150">
        <v>1.329209999999996</v>
      </c>
      <c r="Z111" s="44">
        <f t="shared" si="32"/>
        <v>1.4934943820224673</v>
      </c>
      <c r="AA111" s="76">
        <f t="shared" si="30"/>
        <v>8.333494382022467</v>
      </c>
      <c r="AB111" s="7"/>
      <c r="AC111" s="7"/>
      <c r="AD111" s="3">
        <v>0.935</v>
      </c>
      <c r="AE111" s="3">
        <v>120</v>
      </c>
      <c r="AF111" s="7">
        <f t="shared" si="25"/>
        <v>7.3984943820224665</v>
      </c>
      <c r="AG111" s="8">
        <v>0</v>
      </c>
      <c r="AH111" s="52">
        <v>10.5</v>
      </c>
      <c r="AI111" s="12">
        <f>AH111-AG111-AF111</f>
        <v>3.1015056179775335</v>
      </c>
      <c r="AJ111" s="18">
        <f t="shared" si="33"/>
        <v>3.1015056179775335</v>
      </c>
      <c r="AK111" s="52" t="s">
        <v>199</v>
      </c>
    </row>
    <row r="112" spans="1:37" s="4" customFormat="1" ht="11.25">
      <c r="A112" s="39" t="s">
        <v>319</v>
      </c>
      <c r="B112" s="35">
        <v>78</v>
      </c>
      <c r="C112" s="39" t="s">
        <v>120</v>
      </c>
      <c r="D112" s="36" t="s">
        <v>20</v>
      </c>
      <c r="E112" s="36">
        <v>2.5</v>
      </c>
      <c r="F112" s="36">
        <v>2.5</v>
      </c>
      <c r="G112" s="37">
        <f t="shared" si="29"/>
        <v>0.69</v>
      </c>
      <c r="H112" s="102"/>
      <c r="I112" s="37">
        <v>0.09</v>
      </c>
      <c r="J112" s="37">
        <v>0.6</v>
      </c>
      <c r="K112" s="37"/>
      <c r="L112" s="37"/>
      <c r="M112" s="36">
        <f t="shared" si="22"/>
        <v>0.69</v>
      </c>
      <c r="N112" s="36">
        <v>0</v>
      </c>
      <c r="O112" s="37">
        <v>2.63</v>
      </c>
      <c r="P112" s="36">
        <f>O112-N112-M112</f>
        <v>1.94</v>
      </c>
      <c r="Q112" s="104">
        <f t="shared" si="31"/>
        <v>1.94</v>
      </c>
      <c r="R112" s="105" t="s">
        <v>199</v>
      </c>
      <c r="S112" s="105">
        <v>0.99</v>
      </c>
      <c r="T112" s="15"/>
      <c r="U112" s="35">
        <v>78</v>
      </c>
      <c r="V112" s="39" t="s">
        <v>120</v>
      </c>
      <c r="W112" s="39" t="s">
        <v>319</v>
      </c>
      <c r="X112" s="43" t="s">
        <v>20</v>
      </c>
      <c r="Y112" s="150">
        <v>0.073</v>
      </c>
      <c r="Z112" s="44">
        <f t="shared" si="32"/>
        <v>0.07373737373737374</v>
      </c>
      <c r="AA112" s="76">
        <f t="shared" si="30"/>
        <v>0.7637373737373737</v>
      </c>
      <c r="AB112" s="7"/>
      <c r="AC112" s="7"/>
      <c r="AD112" s="3"/>
      <c r="AE112" s="3"/>
      <c r="AF112" s="8">
        <f t="shared" si="25"/>
        <v>0.7637373737373737</v>
      </c>
      <c r="AG112" s="8">
        <v>0</v>
      </c>
      <c r="AH112" s="52">
        <v>2.63</v>
      </c>
      <c r="AI112" s="12">
        <f>AH112-AG112-AF112</f>
        <v>1.866262626262626</v>
      </c>
      <c r="AJ112" s="18">
        <f t="shared" si="33"/>
        <v>1.866262626262626</v>
      </c>
      <c r="AK112" s="52" t="s">
        <v>199</v>
      </c>
    </row>
    <row r="113" spans="1:37" s="4" customFormat="1" ht="11.25">
      <c r="A113" s="39" t="s">
        <v>320</v>
      </c>
      <c r="B113" s="35">
        <v>79</v>
      </c>
      <c r="C113" s="39" t="s">
        <v>121</v>
      </c>
      <c r="D113" s="36" t="s">
        <v>22</v>
      </c>
      <c r="E113" s="36">
        <v>1.6</v>
      </c>
      <c r="F113" s="36">
        <v>1.6</v>
      </c>
      <c r="G113" s="37">
        <f t="shared" si="29"/>
        <v>1.03</v>
      </c>
      <c r="H113" s="102"/>
      <c r="I113" s="37">
        <v>1.03</v>
      </c>
      <c r="J113" s="37">
        <v>0</v>
      </c>
      <c r="K113" s="37"/>
      <c r="L113" s="37"/>
      <c r="M113" s="36">
        <f t="shared" si="22"/>
        <v>1.03</v>
      </c>
      <c r="N113" s="36">
        <v>0</v>
      </c>
      <c r="O113" s="36">
        <v>1.68</v>
      </c>
      <c r="P113" s="36">
        <f>O113-N113-M113</f>
        <v>0.6499999999999999</v>
      </c>
      <c r="Q113" s="104">
        <f t="shared" si="31"/>
        <v>0.6499999999999999</v>
      </c>
      <c r="R113" s="105" t="s">
        <v>199</v>
      </c>
      <c r="S113" s="105">
        <v>0.98</v>
      </c>
      <c r="T113" s="15"/>
      <c r="U113" s="35">
        <v>79</v>
      </c>
      <c r="V113" s="39" t="s">
        <v>121</v>
      </c>
      <c r="W113" s="39" t="s">
        <v>320</v>
      </c>
      <c r="X113" s="43" t="s">
        <v>22</v>
      </c>
      <c r="Y113" s="150">
        <v>1.0503000000000002</v>
      </c>
      <c r="Z113" s="44">
        <f t="shared" si="32"/>
        <v>1.0717346938775514</v>
      </c>
      <c r="AA113" s="76">
        <f t="shared" si="30"/>
        <v>2.1017346938775514</v>
      </c>
      <c r="AB113" s="7"/>
      <c r="AC113" s="7"/>
      <c r="AD113" s="3"/>
      <c r="AE113" s="3"/>
      <c r="AF113" s="7">
        <f t="shared" si="25"/>
        <v>2.1017346938775514</v>
      </c>
      <c r="AG113" s="8">
        <v>0</v>
      </c>
      <c r="AH113" s="43">
        <v>1.68</v>
      </c>
      <c r="AI113" s="12">
        <f>AH113-AG113-AF113</f>
        <v>-0.42173469387755147</v>
      </c>
      <c r="AJ113" s="146">
        <f t="shared" si="33"/>
        <v>-0.42173469387755147</v>
      </c>
      <c r="AK113" s="52" t="s">
        <v>79</v>
      </c>
    </row>
    <row r="114" spans="1:37" s="4" customFormat="1" ht="11.25">
      <c r="A114" s="39" t="s">
        <v>321</v>
      </c>
      <c r="B114" s="35">
        <v>80</v>
      </c>
      <c r="C114" s="39" t="s">
        <v>122</v>
      </c>
      <c r="D114" s="36" t="s">
        <v>223</v>
      </c>
      <c r="E114" s="36">
        <v>1.6</v>
      </c>
      <c r="F114" s="36"/>
      <c r="G114" s="37">
        <f t="shared" si="29"/>
        <v>0.19</v>
      </c>
      <c r="H114" s="102"/>
      <c r="I114" s="37">
        <v>0.19</v>
      </c>
      <c r="J114" s="37"/>
      <c r="K114" s="37">
        <v>3.031</v>
      </c>
      <c r="L114" s="37" t="s">
        <v>12</v>
      </c>
      <c r="M114" s="36">
        <f>G114</f>
        <v>0.19</v>
      </c>
      <c r="N114" s="36">
        <v>0</v>
      </c>
      <c r="O114" s="36">
        <f>K114</f>
        <v>3.031</v>
      </c>
      <c r="P114" s="36">
        <f>O114-M114-N114</f>
        <v>2.841</v>
      </c>
      <c r="Q114" s="36">
        <f t="shared" si="31"/>
        <v>2.841</v>
      </c>
      <c r="R114" s="105" t="s">
        <v>199</v>
      </c>
      <c r="S114" s="105">
        <v>0.95</v>
      </c>
      <c r="T114" s="15"/>
      <c r="U114" s="35">
        <v>80</v>
      </c>
      <c r="V114" s="39" t="s">
        <v>122</v>
      </c>
      <c r="W114" s="39" t="s">
        <v>321</v>
      </c>
      <c r="X114" s="43" t="s">
        <v>223</v>
      </c>
      <c r="Y114" s="150">
        <v>0.06899999999999999</v>
      </c>
      <c r="Z114" s="44">
        <f t="shared" si="32"/>
        <v>0.07263157894736842</v>
      </c>
      <c r="AA114" s="76">
        <f t="shared" si="30"/>
        <v>0.26263157894736844</v>
      </c>
      <c r="AB114" s="7"/>
      <c r="AC114" s="7"/>
      <c r="AD114" s="37">
        <v>3.031</v>
      </c>
      <c r="AE114" s="3" t="s">
        <v>12</v>
      </c>
      <c r="AF114" s="8">
        <f>AA114</f>
        <v>0.26263157894736844</v>
      </c>
      <c r="AG114" s="8">
        <v>0</v>
      </c>
      <c r="AH114" s="43">
        <f>AD114</f>
        <v>3.031</v>
      </c>
      <c r="AI114" s="9">
        <f>AH114-AF114-AG114</f>
        <v>2.7683684210526316</v>
      </c>
      <c r="AJ114" s="145">
        <f t="shared" si="33"/>
        <v>2.7683684210526316</v>
      </c>
      <c r="AK114" s="52" t="s">
        <v>199</v>
      </c>
    </row>
    <row r="115" spans="1:37" s="4" customFormat="1" ht="11.25">
      <c r="A115" s="39" t="s">
        <v>322</v>
      </c>
      <c r="B115" s="35">
        <v>81</v>
      </c>
      <c r="C115" s="39" t="s">
        <v>123</v>
      </c>
      <c r="D115" s="36" t="s">
        <v>20</v>
      </c>
      <c r="E115" s="36">
        <v>2.5</v>
      </c>
      <c r="F115" s="36">
        <v>2.5</v>
      </c>
      <c r="G115" s="37">
        <f t="shared" si="29"/>
        <v>1.35</v>
      </c>
      <c r="H115" s="102"/>
      <c r="I115" s="37">
        <v>1.12</v>
      </c>
      <c r="J115" s="37">
        <v>0.23</v>
      </c>
      <c r="K115" s="37">
        <v>0.242</v>
      </c>
      <c r="L115" s="37"/>
      <c r="M115" s="36">
        <f>G115-K115</f>
        <v>1.108</v>
      </c>
      <c r="N115" s="36">
        <v>0</v>
      </c>
      <c r="O115" s="36">
        <v>2.63</v>
      </c>
      <c r="P115" s="36">
        <f>O115-N115-M115</f>
        <v>1.5219999999999998</v>
      </c>
      <c r="Q115" s="36">
        <f>P115</f>
        <v>1.5219999999999998</v>
      </c>
      <c r="R115" s="105" t="s">
        <v>199</v>
      </c>
      <c r="S115" s="105">
        <v>0.96</v>
      </c>
      <c r="T115" s="15"/>
      <c r="U115" s="35">
        <v>81</v>
      </c>
      <c r="V115" s="39" t="s">
        <v>123</v>
      </c>
      <c r="W115" s="39" t="s">
        <v>322</v>
      </c>
      <c r="X115" s="43" t="s">
        <v>20</v>
      </c>
      <c r="Y115" s="150">
        <v>0.26300000000000007</v>
      </c>
      <c r="Z115" s="44">
        <f t="shared" si="32"/>
        <v>0.2739583333333334</v>
      </c>
      <c r="AA115" s="76">
        <f t="shared" si="30"/>
        <v>1.6239583333333334</v>
      </c>
      <c r="AB115" s="7"/>
      <c r="AC115" s="7"/>
      <c r="AD115" s="3">
        <v>0.242</v>
      </c>
      <c r="AE115" s="3"/>
      <c r="AF115" s="3">
        <f>AA115-AD115</f>
        <v>1.3819583333333334</v>
      </c>
      <c r="AG115" s="8">
        <v>0</v>
      </c>
      <c r="AH115" s="43">
        <v>2.63</v>
      </c>
      <c r="AI115" s="9">
        <f>AH115-AG115-AF115</f>
        <v>1.2480416666666665</v>
      </c>
      <c r="AJ115" s="19">
        <f t="shared" si="33"/>
        <v>1.2480416666666665</v>
      </c>
      <c r="AK115" s="52" t="s">
        <v>199</v>
      </c>
    </row>
    <row r="116" spans="1:37" s="4" customFormat="1" ht="11.25">
      <c r="A116" s="39" t="s">
        <v>323</v>
      </c>
      <c r="B116" s="35">
        <v>82</v>
      </c>
      <c r="C116" s="39" t="s">
        <v>124</v>
      </c>
      <c r="D116" s="36" t="s">
        <v>225</v>
      </c>
      <c r="E116" s="36">
        <v>1.8</v>
      </c>
      <c r="F116" s="36">
        <v>1.6</v>
      </c>
      <c r="G116" s="37">
        <f t="shared" si="29"/>
        <v>0.48</v>
      </c>
      <c r="H116" s="102"/>
      <c r="I116" s="37">
        <v>0.24</v>
      </c>
      <c r="J116" s="37">
        <v>0.24</v>
      </c>
      <c r="K116" s="37">
        <v>0.329</v>
      </c>
      <c r="L116" s="37">
        <v>120</v>
      </c>
      <c r="M116" s="36">
        <f aca="true" t="shared" si="34" ref="M116:M123">G116-K116</f>
        <v>0.15099999999999997</v>
      </c>
      <c r="N116" s="36">
        <v>0</v>
      </c>
      <c r="O116" s="37">
        <v>1.68</v>
      </c>
      <c r="P116" s="36">
        <f aca="true" t="shared" si="35" ref="P116:P123">O116-N116-M116</f>
        <v>1.529</v>
      </c>
      <c r="Q116" s="104">
        <f t="shared" si="31"/>
        <v>1.529</v>
      </c>
      <c r="R116" s="105" t="s">
        <v>199</v>
      </c>
      <c r="S116" s="107">
        <v>0.997</v>
      </c>
      <c r="T116" s="15"/>
      <c r="U116" s="35">
        <v>82</v>
      </c>
      <c r="V116" s="39" t="s">
        <v>124</v>
      </c>
      <c r="W116" s="39" t="s">
        <v>323</v>
      </c>
      <c r="X116" s="43" t="s">
        <v>225</v>
      </c>
      <c r="Y116" s="150">
        <v>0.039999999999999994</v>
      </c>
      <c r="Z116" s="44">
        <f t="shared" si="32"/>
        <v>0.04012036108324974</v>
      </c>
      <c r="AA116" s="76">
        <f t="shared" si="30"/>
        <v>0.5201203610832498</v>
      </c>
      <c r="AB116" s="7"/>
      <c r="AC116" s="7"/>
      <c r="AD116" s="3">
        <v>0.329</v>
      </c>
      <c r="AE116" s="3">
        <v>120</v>
      </c>
      <c r="AF116" s="7">
        <f aca="true" t="shared" si="36" ref="AF116:AF123">AA116-AD116</f>
        <v>0.19112036108324976</v>
      </c>
      <c r="AG116" s="8">
        <v>0</v>
      </c>
      <c r="AH116" s="52">
        <v>1.68</v>
      </c>
      <c r="AI116" s="12">
        <f>AH116-AG116-AF116</f>
        <v>1.4888796389167502</v>
      </c>
      <c r="AJ116" s="18">
        <f aca="true" t="shared" si="37" ref="AJ116:AJ152">AI116</f>
        <v>1.4888796389167502</v>
      </c>
      <c r="AK116" s="52" t="s">
        <v>199</v>
      </c>
    </row>
    <row r="117" spans="1:37" s="4" customFormat="1" ht="11.25">
      <c r="A117" s="39" t="s">
        <v>324</v>
      </c>
      <c r="B117" s="35">
        <v>83</v>
      </c>
      <c r="C117" s="39" t="s">
        <v>125</v>
      </c>
      <c r="D117" s="36" t="s">
        <v>21</v>
      </c>
      <c r="E117" s="36">
        <v>1.6</v>
      </c>
      <c r="F117" s="36">
        <v>2.5</v>
      </c>
      <c r="G117" s="37">
        <f t="shared" si="29"/>
        <v>0.8</v>
      </c>
      <c r="H117" s="102"/>
      <c r="I117" s="37">
        <v>0.48</v>
      </c>
      <c r="J117" s="37">
        <v>0.32</v>
      </c>
      <c r="K117" s="37">
        <v>0.52</v>
      </c>
      <c r="L117" s="37">
        <v>120</v>
      </c>
      <c r="M117" s="36">
        <f t="shared" si="34"/>
        <v>0.28</v>
      </c>
      <c r="N117" s="36">
        <v>0</v>
      </c>
      <c r="O117" s="36">
        <v>1.68</v>
      </c>
      <c r="P117" s="36">
        <f>O117-N117-M117</f>
        <v>1.4</v>
      </c>
      <c r="Q117" s="104">
        <f t="shared" si="31"/>
        <v>1.4</v>
      </c>
      <c r="R117" s="105" t="s">
        <v>199</v>
      </c>
      <c r="S117" s="105">
        <v>0.84</v>
      </c>
      <c r="T117" s="15"/>
      <c r="U117" s="35">
        <v>83</v>
      </c>
      <c r="V117" s="39" t="s">
        <v>125</v>
      </c>
      <c r="W117" s="39" t="s">
        <v>324</v>
      </c>
      <c r="X117" s="43" t="s">
        <v>21</v>
      </c>
      <c r="Y117" s="150">
        <v>1.008</v>
      </c>
      <c r="Z117" s="44">
        <f t="shared" si="32"/>
        <v>1.2</v>
      </c>
      <c r="AA117" s="76">
        <f t="shared" si="30"/>
        <v>2</v>
      </c>
      <c r="AB117" s="7"/>
      <c r="AC117" s="7"/>
      <c r="AD117" s="3">
        <v>0.52</v>
      </c>
      <c r="AE117" s="3">
        <v>120</v>
      </c>
      <c r="AF117" s="8">
        <f t="shared" si="36"/>
        <v>1.48</v>
      </c>
      <c r="AG117" s="8">
        <v>0</v>
      </c>
      <c r="AH117" s="43">
        <v>1.68</v>
      </c>
      <c r="AI117" s="12">
        <f>AH117-AG117-AF117</f>
        <v>0.19999999999999996</v>
      </c>
      <c r="AJ117" s="18">
        <f t="shared" si="37"/>
        <v>0.19999999999999996</v>
      </c>
      <c r="AK117" s="52" t="s">
        <v>199</v>
      </c>
    </row>
    <row r="118" spans="1:37" s="4" customFormat="1" ht="11.25">
      <c r="A118" s="39" t="s">
        <v>325</v>
      </c>
      <c r="B118" s="35">
        <v>84</v>
      </c>
      <c r="C118" s="39" t="s">
        <v>13</v>
      </c>
      <c r="D118" s="36" t="s">
        <v>20</v>
      </c>
      <c r="E118" s="36">
        <v>2.5</v>
      </c>
      <c r="F118" s="36">
        <v>2.5</v>
      </c>
      <c r="G118" s="37">
        <f t="shared" si="29"/>
        <v>2.44</v>
      </c>
      <c r="H118" s="102"/>
      <c r="I118" s="37">
        <v>0.3</v>
      </c>
      <c r="J118" s="37">
        <v>2.14</v>
      </c>
      <c r="K118" s="37"/>
      <c r="L118" s="37"/>
      <c r="M118" s="36">
        <f t="shared" si="34"/>
        <v>2.44</v>
      </c>
      <c r="N118" s="36">
        <v>0</v>
      </c>
      <c r="O118" s="37">
        <v>2.63</v>
      </c>
      <c r="P118" s="36">
        <f t="shared" si="35"/>
        <v>0.18999999999999995</v>
      </c>
      <c r="Q118" s="104">
        <f t="shared" si="31"/>
        <v>0.18999999999999995</v>
      </c>
      <c r="R118" s="105" t="s">
        <v>199</v>
      </c>
      <c r="S118" s="105">
        <v>0.96</v>
      </c>
      <c r="T118" s="15"/>
      <c r="U118" s="35">
        <v>84</v>
      </c>
      <c r="V118" s="39" t="s">
        <v>13</v>
      </c>
      <c r="W118" s="39" t="s">
        <v>325</v>
      </c>
      <c r="X118" s="43" t="s">
        <v>20</v>
      </c>
      <c r="Y118" s="150">
        <v>7.3011</v>
      </c>
      <c r="Z118" s="44">
        <f t="shared" si="32"/>
        <v>7.6053125</v>
      </c>
      <c r="AA118" s="76">
        <f t="shared" si="30"/>
        <v>10.0453125</v>
      </c>
      <c r="AB118" s="7"/>
      <c r="AC118" s="7"/>
      <c r="AD118" s="3"/>
      <c r="AE118" s="3"/>
      <c r="AF118" s="8">
        <f t="shared" si="36"/>
        <v>10.0453125</v>
      </c>
      <c r="AG118" s="8">
        <v>0</v>
      </c>
      <c r="AH118" s="52">
        <v>2.63</v>
      </c>
      <c r="AI118" s="12">
        <f aca="true" t="shared" si="38" ref="AI118:AI123">AH118-AG118-AF118</f>
        <v>-7.4153125</v>
      </c>
      <c r="AJ118" s="146">
        <f t="shared" si="37"/>
        <v>-7.4153125</v>
      </c>
      <c r="AK118" s="52" t="s">
        <v>79</v>
      </c>
    </row>
    <row r="119" spans="1:37" s="4" customFormat="1" ht="11.25">
      <c r="A119" s="39" t="s">
        <v>326</v>
      </c>
      <c r="B119" s="35">
        <v>85</v>
      </c>
      <c r="C119" s="39" t="s">
        <v>126</v>
      </c>
      <c r="D119" s="36" t="s">
        <v>20</v>
      </c>
      <c r="E119" s="36">
        <v>2.5</v>
      </c>
      <c r="F119" s="36">
        <v>2.5</v>
      </c>
      <c r="G119" s="37">
        <f t="shared" si="29"/>
        <v>1.0499999999999998</v>
      </c>
      <c r="H119" s="102"/>
      <c r="I119" s="37">
        <v>0.57</v>
      </c>
      <c r="J119" s="37">
        <v>0.48</v>
      </c>
      <c r="K119" s="37"/>
      <c r="L119" s="37"/>
      <c r="M119" s="36">
        <f t="shared" si="34"/>
        <v>1.0499999999999998</v>
      </c>
      <c r="N119" s="36">
        <v>0</v>
      </c>
      <c r="O119" s="37">
        <v>2.63</v>
      </c>
      <c r="P119" s="36">
        <f t="shared" si="35"/>
        <v>1.58</v>
      </c>
      <c r="Q119" s="104">
        <f t="shared" si="31"/>
        <v>1.58</v>
      </c>
      <c r="R119" s="105" t="s">
        <v>199</v>
      </c>
      <c r="S119" s="105">
        <v>0.91</v>
      </c>
      <c r="T119" s="15"/>
      <c r="U119" s="35">
        <v>85</v>
      </c>
      <c r="V119" s="39" t="s">
        <v>126</v>
      </c>
      <c r="W119" s="39" t="s">
        <v>326</v>
      </c>
      <c r="X119" s="43" t="s">
        <v>20</v>
      </c>
      <c r="Y119" s="150">
        <v>0.3570000000000002</v>
      </c>
      <c r="Z119" s="44">
        <f t="shared" si="32"/>
        <v>0.3923076923076925</v>
      </c>
      <c r="AA119" s="76">
        <f t="shared" si="30"/>
        <v>1.4423076923076923</v>
      </c>
      <c r="AB119" s="7"/>
      <c r="AC119" s="7"/>
      <c r="AD119" s="3"/>
      <c r="AE119" s="3"/>
      <c r="AF119" s="8">
        <f t="shared" si="36"/>
        <v>1.4423076923076923</v>
      </c>
      <c r="AG119" s="8">
        <v>0</v>
      </c>
      <c r="AH119" s="52">
        <v>2.63</v>
      </c>
      <c r="AI119" s="12">
        <f t="shared" si="38"/>
        <v>1.1876923076923076</v>
      </c>
      <c r="AJ119" s="18">
        <f t="shared" si="37"/>
        <v>1.1876923076923076</v>
      </c>
      <c r="AK119" s="52" t="s">
        <v>199</v>
      </c>
    </row>
    <row r="120" spans="1:37" s="4" customFormat="1" ht="11.25">
      <c r="A120" s="39" t="s">
        <v>327</v>
      </c>
      <c r="B120" s="35">
        <v>86</v>
      </c>
      <c r="C120" s="39" t="s">
        <v>127</v>
      </c>
      <c r="D120" s="36" t="s">
        <v>22</v>
      </c>
      <c r="E120" s="36">
        <v>1.6</v>
      </c>
      <c r="F120" s="36">
        <v>1.6</v>
      </c>
      <c r="G120" s="37">
        <f t="shared" si="29"/>
        <v>1.19</v>
      </c>
      <c r="H120" s="102"/>
      <c r="I120" s="37">
        <v>0.73</v>
      </c>
      <c r="J120" s="37">
        <v>0.46</v>
      </c>
      <c r="K120" s="37"/>
      <c r="L120" s="37"/>
      <c r="M120" s="36">
        <f t="shared" si="34"/>
        <v>1.19</v>
      </c>
      <c r="N120" s="36">
        <v>0</v>
      </c>
      <c r="O120" s="36">
        <v>1.68</v>
      </c>
      <c r="P120" s="36">
        <f t="shared" si="35"/>
        <v>0.49</v>
      </c>
      <c r="Q120" s="104">
        <f t="shared" si="31"/>
        <v>0.49</v>
      </c>
      <c r="R120" s="105" t="s">
        <v>199</v>
      </c>
      <c r="S120" s="105">
        <v>0.98</v>
      </c>
      <c r="T120" s="15"/>
      <c r="U120" s="35">
        <v>86</v>
      </c>
      <c r="V120" s="39" t="s">
        <v>127</v>
      </c>
      <c r="W120" s="39" t="s">
        <v>327</v>
      </c>
      <c r="X120" s="43" t="s">
        <v>22</v>
      </c>
      <c r="Y120" s="150">
        <v>0.109</v>
      </c>
      <c r="Z120" s="44">
        <f t="shared" si="32"/>
        <v>0.11122448979591837</v>
      </c>
      <c r="AA120" s="76">
        <f t="shared" si="30"/>
        <v>1.3012244897959184</v>
      </c>
      <c r="AB120" s="7"/>
      <c r="AC120" s="7"/>
      <c r="AD120" s="3"/>
      <c r="AE120" s="3"/>
      <c r="AF120" s="8">
        <f t="shared" si="36"/>
        <v>1.3012244897959184</v>
      </c>
      <c r="AG120" s="8">
        <v>0</v>
      </c>
      <c r="AH120" s="43">
        <v>1.68</v>
      </c>
      <c r="AI120" s="12">
        <f t="shared" si="38"/>
        <v>0.3787755102040815</v>
      </c>
      <c r="AJ120" s="18">
        <f t="shared" si="37"/>
        <v>0.3787755102040815</v>
      </c>
      <c r="AK120" s="52" t="s">
        <v>199</v>
      </c>
    </row>
    <row r="121" spans="1:37" s="4" customFormat="1" ht="11.25">
      <c r="A121" s="39" t="s">
        <v>328</v>
      </c>
      <c r="B121" s="35">
        <v>87</v>
      </c>
      <c r="C121" s="39" t="s">
        <v>128</v>
      </c>
      <c r="D121" s="36" t="s">
        <v>28</v>
      </c>
      <c r="E121" s="36">
        <v>2.5</v>
      </c>
      <c r="F121" s="36">
        <v>1.6</v>
      </c>
      <c r="G121" s="37">
        <f t="shared" si="29"/>
        <v>1.16</v>
      </c>
      <c r="H121" s="102"/>
      <c r="I121" s="37">
        <v>0.47</v>
      </c>
      <c r="J121" s="37">
        <v>0.69</v>
      </c>
      <c r="K121" s="37"/>
      <c r="L121" s="37"/>
      <c r="M121" s="36">
        <f t="shared" si="34"/>
        <v>1.16</v>
      </c>
      <c r="N121" s="36">
        <v>0</v>
      </c>
      <c r="O121" s="36">
        <v>1.68</v>
      </c>
      <c r="P121" s="36">
        <f t="shared" si="35"/>
        <v>0.52</v>
      </c>
      <c r="Q121" s="104">
        <f t="shared" si="31"/>
        <v>0.52</v>
      </c>
      <c r="R121" s="105" t="s">
        <v>199</v>
      </c>
      <c r="S121" s="105">
        <v>0.95</v>
      </c>
      <c r="T121" s="15"/>
      <c r="U121" s="35">
        <v>87</v>
      </c>
      <c r="V121" s="39" t="s">
        <v>128</v>
      </c>
      <c r="W121" s="39" t="s">
        <v>328</v>
      </c>
      <c r="X121" s="43" t="s">
        <v>28</v>
      </c>
      <c r="Y121" s="150">
        <v>0.3550000000000002</v>
      </c>
      <c r="Z121" s="44">
        <f t="shared" si="32"/>
        <v>0.373684210526316</v>
      </c>
      <c r="AA121" s="76">
        <f t="shared" si="30"/>
        <v>1.533684210526316</v>
      </c>
      <c r="AB121" s="7"/>
      <c r="AC121" s="7"/>
      <c r="AD121" s="3"/>
      <c r="AE121" s="3"/>
      <c r="AF121" s="8">
        <f t="shared" si="36"/>
        <v>1.533684210526316</v>
      </c>
      <c r="AG121" s="8">
        <v>0</v>
      </c>
      <c r="AH121" s="43">
        <v>1.68</v>
      </c>
      <c r="AI121" s="12">
        <f t="shared" si="38"/>
        <v>0.14631578947368395</v>
      </c>
      <c r="AJ121" s="18">
        <f t="shared" si="37"/>
        <v>0.14631578947368395</v>
      </c>
      <c r="AK121" s="52" t="s">
        <v>199</v>
      </c>
    </row>
    <row r="122" spans="1:37" s="4" customFormat="1" ht="11.25">
      <c r="A122" s="39" t="s">
        <v>329</v>
      </c>
      <c r="B122" s="35">
        <v>88</v>
      </c>
      <c r="C122" s="39" t="s">
        <v>129</v>
      </c>
      <c r="D122" s="36" t="s">
        <v>20</v>
      </c>
      <c r="E122" s="36">
        <v>2.5</v>
      </c>
      <c r="F122" s="36">
        <v>2.5</v>
      </c>
      <c r="G122" s="37">
        <f t="shared" si="29"/>
        <v>1.38</v>
      </c>
      <c r="H122" s="102"/>
      <c r="I122" s="37">
        <v>0.95</v>
      </c>
      <c r="J122" s="37">
        <v>0.43</v>
      </c>
      <c r="K122" s="37"/>
      <c r="L122" s="37"/>
      <c r="M122" s="36">
        <f t="shared" si="34"/>
        <v>1.38</v>
      </c>
      <c r="N122" s="36">
        <v>0</v>
      </c>
      <c r="O122" s="37">
        <v>2.63</v>
      </c>
      <c r="P122" s="36">
        <f t="shared" si="35"/>
        <v>1.25</v>
      </c>
      <c r="Q122" s="104">
        <f t="shared" si="31"/>
        <v>1.25</v>
      </c>
      <c r="R122" s="105" t="s">
        <v>199</v>
      </c>
      <c r="S122" s="105">
        <v>0.94</v>
      </c>
      <c r="T122" s="15"/>
      <c r="U122" s="35">
        <v>88</v>
      </c>
      <c r="V122" s="39" t="s">
        <v>129</v>
      </c>
      <c r="W122" s="39" t="s">
        <v>329</v>
      </c>
      <c r="X122" s="43" t="s">
        <v>20</v>
      </c>
      <c r="Y122" s="150">
        <v>0.21350000000000008</v>
      </c>
      <c r="Z122" s="44">
        <f t="shared" si="32"/>
        <v>0.22712765957446818</v>
      </c>
      <c r="AA122" s="76">
        <f t="shared" si="30"/>
        <v>1.6071276595744681</v>
      </c>
      <c r="AB122" s="7"/>
      <c r="AC122" s="7"/>
      <c r="AD122" s="3"/>
      <c r="AE122" s="3"/>
      <c r="AF122" s="8">
        <f t="shared" si="36"/>
        <v>1.6071276595744681</v>
      </c>
      <c r="AG122" s="8">
        <v>0</v>
      </c>
      <c r="AH122" s="52">
        <v>2.63</v>
      </c>
      <c r="AI122" s="12">
        <f t="shared" si="38"/>
        <v>1.0228723404255318</v>
      </c>
      <c r="AJ122" s="18">
        <f t="shared" si="37"/>
        <v>1.0228723404255318</v>
      </c>
      <c r="AK122" s="52" t="s">
        <v>199</v>
      </c>
    </row>
    <row r="123" spans="1:37" s="4" customFormat="1" ht="11.25">
      <c r="A123" s="39" t="s">
        <v>330</v>
      </c>
      <c r="B123" s="35">
        <v>89</v>
      </c>
      <c r="C123" s="39" t="s">
        <v>130</v>
      </c>
      <c r="D123" s="36" t="s">
        <v>23</v>
      </c>
      <c r="E123" s="36">
        <v>6.3</v>
      </c>
      <c r="F123" s="36">
        <v>6.3</v>
      </c>
      <c r="G123" s="37">
        <f t="shared" si="29"/>
        <v>2.0300000000000002</v>
      </c>
      <c r="H123" s="102"/>
      <c r="I123" s="37">
        <v>0.68</v>
      </c>
      <c r="J123" s="37">
        <v>1.35</v>
      </c>
      <c r="K123" s="37"/>
      <c r="L123" s="37"/>
      <c r="M123" s="36">
        <f t="shared" si="34"/>
        <v>2.0300000000000002</v>
      </c>
      <c r="N123" s="36">
        <v>0</v>
      </c>
      <c r="O123" s="37">
        <v>6.62</v>
      </c>
      <c r="P123" s="36">
        <f t="shared" si="35"/>
        <v>4.59</v>
      </c>
      <c r="Q123" s="104">
        <f t="shared" si="31"/>
        <v>4.59</v>
      </c>
      <c r="R123" s="105" t="s">
        <v>199</v>
      </c>
      <c r="S123" s="105">
        <v>0.96</v>
      </c>
      <c r="T123" s="15"/>
      <c r="U123" s="35">
        <v>89</v>
      </c>
      <c r="V123" s="39" t="s">
        <v>130</v>
      </c>
      <c r="W123" s="39" t="s">
        <v>330</v>
      </c>
      <c r="X123" s="43" t="s">
        <v>23</v>
      </c>
      <c r="Y123" s="150">
        <v>1.2899999999999994</v>
      </c>
      <c r="Z123" s="44">
        <f t="shared" si="32"/>
        <v>1.3437499999999993</v>
      </c>
      <c r="AA123" s="76">
        <f t="shared" si="30"/>
        <v>3.3737499999999994</v>
      </c>
      <c r="AB123" s="7"/>
      <c r="AC123" s="7"/>
      <c r="AD123" s="3"/>
      <c r="AE123" s="3"/>
      <c r="AF123" s="8">
        <f t="shared" si="36"/>
        <v>3.3737499999999994</v>
      </c>
      <c r="AG123" s="8">
        <v>0</v>
      </c>
      <c r="AH123" s="52">
        <v>6.62</v>
      </c>
      <c r="AI123" s="12">
        <f t="shared" si="38"/>
        <v>3.2462500000000007</v>
      </c>
      <c r="AJ123" s="18">
        <f t="shared" si="37"/>
        <v>3.2462500000000007</v>
      </c>
      <c r="AK123" s="52" t="s">
        <v>199</v>
      </c>
    </row>
    <row r="124" spans="1:37" s="4" customFormat="1" ht="11.25">
      <c r="A124" s="39" t="s">
        <v>331</v>
      </c>
      <c r="B124" s="35">
        <v>90</v>
      </c>
      <c r="C124" s="39" t="s">
        <v>131</v>
      </c>
      <c r="D124" s="36" t="s">
        <v>223</v>
      </c>
      <c r="E124" s="36">
        <v>1.6</v>
      </c>
      <c r="F124" s="36"/>
      <c r="G124" s="37">
        <f t="shared" si="29"/>
        <v>0.34</v>
      </c>
      <c r="H124" s="102"/>
      <c r="I124" s="37">
        <v>0.34</v>
      </c>
      <c r="J124" s="37"/>
      <c r="K124" s="37">
        <v>0.588</v>
      </c>
      <c r="L124" s="37" t="s">
        <v>12</v>
      </c>
      <c r="M124" s="36">
        <f>G124</f>
        <v>0.34</v>
      </c>
      <c r="N124" s="36">
        <v>0</v>
      </c>
      <c r="O124" s="36">
        <f>K124</f>
        <v>0.588</v>
      </c>
      <c r="P124" s="36">
        <f>O124-M124-N124</f>
        <v>0.24799999999999994</v>
      </c>
      <c r="Q124" s="36">
        <f t="shared" si="31"/>
        <v>0.24799999999999994</v>
      </c>
      <c r="R124" s="105" t="s">
        <v>199</v>
      </c>
      <c r="S124" s="105">
        <v>0.94</v>
      </c>
      <c r="T124" s="15"/>
      <c r="U124" s="35">
        <v>90</v>
      </c>
      <c r="V124" s="39" t="s">
        <v>131</v>
      </c>
      <c r="W124" s="39" t="s">
        <v>331</v>
      </c>
      <c r="X124" s="43" t="s">
        <v>223</v>
      </c>
      <c r="Y124" s="150">
        <v>0</v>
      </c>
      <c r="Z124" s="44">
        <f t="shared" si="32"/>
        <v>0</v>
      </c>
      <c r="AA124" s="76">
        <f t="shared" si="30"/>
        <v>0.34</v>
      </c>
      <c r="AB124" s="7"/>
      <c r="AC124" s="7"/>
      <c r="AD124" s="3">
        <v>0.588</v>
      </c>
      <c r="AE124" s="3" t="s">
        <v>12</v>
      </c>
      <c r="AF124" s="8">
        <f>AA124</f>
        <v>0.34</v>
      </c>
      <c r="AG124" s="8">
        <v>0</v>
      </c>
      <c r="AH124" s="43">
        <f>AD124</f>
        <v>0.588</v>
      </c>
      <c r="AI124" s="9">
        <f>AH124-AF124-AG124</f>
        <v>0.24799999999999994</v>
      </c>
      <c r="AJ124" s="19">
        <f t="shared" si="37"/>
        <v>0.24799999999999994</v>
      </c>
      <c r="AK124" s="52" t="s">
        <v>199</v>
      </c>
    </row>
    <row r="125" spans="1:37" s="4" customFormat="1" ht="11.25">
      <c r="A125" s="39" t="s">
        <v>332</v>
      </c>
      <c r="B125" s="35">
        <v>91</v>
      </c>
      <c r="C125" s="39" t="s">
        <v>132</v>
      </c>
      <c r="D125" s="36" t="s">
        <v>33</v>
      </c>
      <c r="E125" s="36">
        <v>4</v>
      </c>
      <c r="F125" s="36">
        <v>4</v>
      </c>
      <c r="G125" s="37">
        <f t="shared" si="29"/>
        <v>2.2800000000000002</v>
      </c>
      <c r="H125" s="102"/>
      <c r="I125" s="37">
        <v>0.66</v>
      </c>
      <c r="J125" s="37">
        <v>1.62</v>
      </c>
      <c r="K125" s="37">
        <v>0.866</v>
      </c>
      <c r="L125" s="37">
        <v>120</v>
      </c>
      <c r="M125" s="36">
        <f aca="true" t="shared" si="39" ref="M125:M132">G125-K125</f>
        <v>1.4140000000000001</v>
      </c>
      <c r="N125" s="36">
        <v>0</v>
      </c>
      <c r="O125" s="103">
        <v>4.2</v>
      </c>
      <c r="P125" s="36">
        <f aca="true" t="shared" si="40" ref="P125:P132">O125-N125-M125</f>
        <v>2.786</v>
      </c>
      <c r="Q125" s="104">
        <f t="shared" si="31"/>
        <v>2.786</v>
      </c>
      <c r="R125" s="105" t="s">
        <v>199</v>
      </c>
      <c r="S125" s="105">
        <v>0.97</v>
      </c>
      <c r="T125" s="15"/>
      <c r="U125" s="35">
        <v>91</v>
      </c>
      <c r="V125" s="170" t="s">
        <v>132</v>
      </c>
      <c r="W125" s="39" t="s">
        <v>332</v>
      </c>
      <c r="X125" s="43" t="s">
        <v>33</v>
      </c>
      <c r="Y125" s="150">
        <v>5.587</v>
      </c>
      <c r="Z125" s="44">
        <f t="shared" si="32"/>
        <v>5.75979381443299</v>
      </c>
      <c r="AA125" s="76">
        <f t="shared" si="30"/>
        <v>8.03979381443299</v>
      </c>
      <c r="AB125" s="7"/>
      <c r="AC125" s="7"/>
      <c r="AD125" s="3">
        <v>0.866</v>
      </c>
      <c r="AE125" s="3">
        <v>120</v>
      </c>
      <c r="AF125" s="8">
        <f aca="true" t="shared" si="41" ref="AF125:AF132">AA125-AD125</f>
        <v>7.17379381443299</v>
      </c>
      <c r="AG125" s="8">
        <v>0</v>
      </c>
      <c r="AH125" s="118">
        <v>4.2</v>
      </c>
      <c r="AI125" s="12">
        <f aca="true" t="shared" si="42" ref="AI125:AI132">AH125-AG125-AF125</f>
        <v>-2.97379381443299</v>
      </c>
      <c r="AJ125" s="146">
        <f t="shared" si="37"/>
        <v>-2.97379381443299</v>
      </c>
      <c r="AK125" s="52" t="s">
        <v>79</v>
      </c>
    </row>
    <row r="126" spans="1:37" s="4" customFormat="1" ht="11.25">
      <c r="A126" s="39" t="s">
        <v>333</v>
      </c>
      <c r="B126" s="35">
        <v>92</v>
      </c>
      <c r="C126" s="39" t="s">
        <v>133</v>
      </c>
      <c r="D126" s="36" t="s">
        <v>20</v>
      </c>
      <c r="E126" s="36">
        <v>2.5</v>
      </c>
      <c r="F126" s="36">
        <v>2.5</v>
      </c>
      <c r="G126" s="37">
        <f t="shared" si="29"/>
        <v>1.63</v>
      </c>
      <c r="H126" s="102"/>
      <c r="I126" s="37">
        <v>1.23</v>
      </c>
      <c r="J126" s="37">
        <v>0.4</v>
      </c>
      <c r="K126" s="37"/>
      <c r="L126" s="37"/>
      <c r="M126" s="36">
        <f t="shared" si="39"/>
        <v>1.63</v>
      </c>
      <c r="N126" s="36">
        <v>0</v>
      </c>
      <c r="O126" s="37">
        <v>2.63</v>
      </c>
      <c r="P126" s="36">
        <f t="shared" si="40"/>
        <v>1</v>
      </c>
      <c r="Q126" s="104">
        <f t="shared" si="31"/>
        <v>1</v>
      </c>
      <c r="R126" s="105" t="s">
        <v>199</v>
      </c>
      <c r="S126" s="105">
        <v>0.78</v>
      </c>
      <c r="T126" s="15"/>
      <c r="U126" s="35">
        <v>92</v>
      </c>
      <c r="V126" s="39" t="s">
        <v>133</v>
      </c>
      <c r="W126" s="39" t="s">
        <v>333</v>
      </c>
      <c r="X126" s="43" t="s">
        <v>20</v>
      </c>
      <c r="Y126" s="150">
        <v>1.4887999999999988</v>
      </c>
      <c r="Z126" s="44">
        <f t="shared" si="32"/>
        <v>1.908717948717947</v>
      </c>
      <c r="AA126" s="76">
        <f t="shared" si="30"/>
        <v>3.538717948717947</v>
      </c>
      <c r="AB126" s="7"/>
      <c r="AC126" s="7"/>
      <c r="AD126" s="3"/>
      <c r="AE126" s="3"/>
      <c r="AF126" s="7">
        <f t="shared" si="41"/>
        <v>3.538717948717947</v>
      </c>
      <c r="AG126" s="8">
        <v>0</v>
      </c>
      <c r="AH126" s="52">
        <v>2.63</v>
      </c>
      <c r="AI126" s="12">
        <f t="shared" si="42"/>
        <v>-0.9087179487179471</v>
      </c>
      <c r="AJ126" s="146">
        <f t="shared" si="37"/>
        <v>-0.9087179487179471</v>
      </c>
      <c r="AK126" s="52" t="s">
        <v>79</v>
      </c>
    </row>
    <row r="127" spans="1:37" s="4" customFormat="1" ht="11.25">
      <c r="A127" s="39" t="s">
        <v>334</v>
      </c>
      <c r="B127" s="35">
        <v>93</v>
      </c>
      <c r="C127" s="39" t="s">
        <v>134</v>
      </c>
      <c r="D127" s="36" t="s">
        <v>20</v>
      </c>
      <c r="E127" s="36">
        <v>2.5</v>
      </c>
      <c r="F127" s="36">
        <v>2.5</v>
      </c>
      <c r="G127" s="37">
        <f t="shared" si="29"/>
        <v>2.29</v>
      </c>
      <c r="H127" s="102"/>
      <c r="I127" s="37">
        <v>1.45</v>
      </c>
      <c r="J127" s="37">
        <v>0.84</v>
      </c>
      <c r="K127" s="37"/>
      <c r="L127" s="37"/>
      <c r="M127" s="36">
        <f t="shared" si="39"/>
        <v>2.29</v>
      </c>
      <c r="N127" s="36">
        <v>0</v>
      </c>
      <c r="O127" s="37">
        <v>2.63</v>
      </c>
      <c r="P127" s="36">
        <f t="shared" si="40"/>
        <v>0.33999999999999986</v>
      </c>
      <c r="Q127" s="104">
        <f t="shared" si="31"/>
        <v>0.33999999999999986</v>
      </c>
      <c r="R127" s="105" t="s">
        <v>199</v>
      </c>
      <c r="S127" s="105">
        <v>0.99</v>
      </c>
      <c r="T127" s="15"/>
      <c r="U127" s="35">
        <v>93</v>
      </c>
      <c r="V127" s="39" t="s">
        <v>134</v>
      </c>
      <c r="W127" s="39" t="s">
        <v>334</v>
      </c>
      <c r="X127" s="43" t="s">
        <v>20</v>
      </c>
      <c r="Y127" s="150">
        <v>2.2542999999999958</v>
      </c>
      <c r="Z127" s="44">
        <f>Y127/S127</f>
        <v>2.2770707070707026</v>
      </c>
      <c r="AA127" s="76">
        <f t="shared" si="30"/>
        <v>4.567070707070703</v>
      </c>
      <c r="AB127" s="7"/>
      <c r="AC127" s="7"/>
      <c r="AD127" s="3"/>
      <c r="AE127" s="3"/>
      <c r="AF127" s="8">
        <f t="shared" si="41"/>
        <v>4.567070707070703</v>
      </c>
      <c r="AG127" s="8">
        <v>0</v>
      </c>
      <c r="AH127" s="52">
        <v>2.63</v>
      </c>
      <c r="AI127" s="9">
        <f t="shared" si="42"/>
        <v>-1.9370707070707027</v>
      </c>
      <c r="AJ127" s="146">
        <f t="shared" si="37"/>
        <v>-1.9370707070707027</v>
      </c>
      <c r="AK127" s="52" t="s">
        <v>79</v>
      </c>
    </row>
    <row r="128" spans="1:37" s="4" customFormat="1" ht="11.25">
      <c r="A128" s="39" t="s">
        <v>335</v>
      </c>
      <c r="B128" s="35">
        <v>94</v>
      </c>
      <c r="C128" s="39" t="s">
        <v>14</v>
      </c>
      <c r="D128" s="36" t="s">
        <v>20</v>
      </c>
      <c r="E128" s="36">
        <v>2.5</v>
      </c>
      <c r="F128" s="36">
        <v>2.5</v>
      </c>
      <c r="G128" s="37">
        <f t="shared" si="29"/>
        <v>0.98</v>
      </c>
      <c r="H128" s="102"/>
      <c r="I128" s="37">
        <v>0.57</v>
      </c>
      <c r="J128" s="37">
        <v>0.41</v>
      </c>
      <c r="K128" s="37">
        <v>0.537</v>
      </c>
      <c r="L128" s="37">
        <v>120</v>
      </c>
      <c r="M128" s="36">
        <f t="shared" si="39"/>
        <v>0.44299999999999995</v>
      </c>
      <c r="N128" s="36">
        <v>0</v>
      </c>
      <c r="O128" s="37">
        <v>2.63</v>
      </c>
      <c r="P128" s="36">
        <f t="shared" si="40"/>
        <v>2.187</v>
      </c>
      <c r="Q128" s="104">
        <f t="shared" si="31"/>
        <v>2.187</v>
      </c>
      <c r="R128" s="105" t="s">
        <v>199</v>
      </c>
      <c r="S128" s="105">
        <v>0.96</v>
      </c>
      <c r="T128" s="15"/>
      <c r="U128" s="35">
        <v>94</v>
      </c>
      <c r="V128" s="39" t="s">
        <v>14</v>
      </c>
      <c r="W128" s="39" t="s">
        <v>335</v>
      </c>
      <c r="X128" s="43" t="s">
        <v>20</v>
      </c>
      <c r="Y128" s="150">
        <v>0.5710000000000004</v>
      </c>
      <c r="Z128" s="44">
        <f t="shared" si="32"/>
        <v>0.594791666666667</v>
      </c>
      <c r="AA128" s="76">
        <f t="shared" si="30"/>
        <v>1.574791666666667</v>
      </c>
      <c r="AB128" s="7"/>
      <c r="AC128" s="7"/>
      <c r="AD128" s="3">
        <v>0.537</v>
      </c>
      <c r="AE128" s="3">
        <v>120</v>
      </c>
      <c r="AF128" s="8">
        <f t="shared" si="41"/>
        <v>1.0377916666666671</v>
      </c>
      <c r="AG128" s="8">
        <v>0</v>
      </c>
      <c r="AH128" s="52">
        <v>2.63</v>
      </c>
      <c r="AI128" s="12">
        <f t="shared" si="42"/>
        <v>1.5922083333333328</v>
      </c>
      <c r="AJ128" s="18">
        <f t="shared" si="37"/>
        <v>1.5922083333333328</v>
      </c>
      <c r="AK128" s="52" t="s">
        <v>199</v>
      </c>
    </row>
    <row r="129" spans="1:37" s="4" customFormat="1" ht="11.25">
      <c r="A129" s="39" t="s">
        <v>336</v>
      </c>
      <c r="B129" s="35">
        <v>95</v>
      </c>
      <c r="C129" s="39" t="s">
        <v>135</v>
      </c>
      <c r="D129" s="36" t="s">
        <v>33</v>
      </c>
      <c r="E129" s="36">
        <v>4</v>
      </c>
      <c r="F129" s="36">
        <v>4</v>
      </c>
      <c r="G129" s="37">
        <f t="shared" si="29"/>
        <v>2.9400000000000004</v>
      </c>
      <c r="H129" s="102"/>
      <c r="I129" s="37">
        <v>1.33</v>
      </c>
      <c r="J129" s="37">
        <v>1.61</v>
      </c>
      <c r="K129" s="37"/>
      <c r="L129" s="37"/>
      <c r="M129" s="36">
        <f t="shared" si="39"/>
        <v>2.9400000000000004</v>
      </c>
      <c r="N129" s="36">
        <v>0</v>
      </c>
      <c r="O129" s="37">
        <v>4.2</v>
      </c>
      <c r="P129" s="36">
        <f t="shared" si="40"/>
        <v>1.2599999999999998</v>
      </c>
      <c r="Q129" s="104">
        <f t="shared" si="31"/>
        <v>1.2599999999999998</v>
      </c>
      <c r="R129" s="105" t="s">
        <v>199</v>
      </c>
      <c r="S129" s="105">
        <v>0.92</v>
      </c>
      <c r="T129" s="15"/>
      <c r="U129" s="35">
        <v>95</v>
      </c>
      <c r="V129" s="39" t="s">
        <v>135</v>
      </c>
      <c r="W129" s="39" t="s">
        <v>336</v>
      </c>
      <c r="X129" s="43" t="s">
        <v>33</v>
      </c>
      <c r="Y129" s="150">
        <v>4.7207</v>
      </c>
      <c r="Z129" s="44">
        <f t="shared" si="32"/>
        <v>5.131195652173913</v>
      </c>
      <c r="AA129" s="76">
        <f t="shared" si="30"/>
        <v>8.071195652173913</v>
      </c>
      <c r="AB129" s="7"/>
      <c r="AC129" s="7"/>
      <c r="AD129" s="3"/>
      <c r="AE129" s="3"/>
      <c r="AF129" s="8">
        <f t="shared" si="41"/>
        <v>8.071195652173913</v>
      </c>
      <c r="AG129" s="8">
        <v>0</v>
      </c>
      <c r="AH129" s="52">
        <v>4.2</v>
      </c>
      <c r="AI129" s="12">
        <f t="shared" si="42"/>
        <v>-3.8711956521739124</v>
      </c>
      <c r="AJ129" s="146">
        <f t="shared" si="37"/>
        <v>-3.8711956521739124</v>
      </c>
      <c r="AK129" s="52" t="s">
        <v>79</v>
      </c>
    </row>
    <row r="130" spans="1:37" s="4" customFormat="1" ht="11.25">
      <c r="A130" s="39" t="s">
        <v>337</v>
      </c>
      <c r="B130" s="35">
        <v>96</v>
      </c>
      <c r="C130" s="39" t="s">
        <v>136</v>
      </c>
      <c r="D130" s="36" t="s">
        <v>33</v>
      </c>
      <c r="E130" s="36">
        <v>4</v>
      </c>
      <c r="F130" s="36">
        <v>4</v>
      </c>
      <c r="G130" s="37">
        <f t="shared" si="29"/>
        <v>1.79</v>
      </c>
      <c r="H130" s="102"/>
      <c r="I130" s="37">
        <v>1.14</v>
      </c>
      <c r="J130" s="37">
        <v>0.65</v>
      </c>
      <c r="K130" s="37">
        <v>0.07</v>
      </c>
      <c r="L130" s="37">
        <v>120</v>
      </c>
      <c r="M130" s="36">
        <f t="shared" si="39"/>
        <v>1.72</v>
      </c>
      <c r="N130" s="36">
        <v>0</v>
      </c>
      <c r="O130" s="37">
        <v>4.2</v>
      </c>
      <c r="P130" s="36">
        <f t="shared" si="40"/>
        <v>2.4800000000000004</v>
      </c>
      <c r="Q130" s="104">
        <f t="shared" si="31"/>
        <v>2.4800000000000004</v>
      </c>
      <c r="R130" s="105" t="s">
        <v>199</v>
      </c>
      <c r="S130" s="105">
        <v>0.94</v>
      </c>
      <c r="T130" s="15"/>
      <c r="U130" s="35">
        <v>96</v>
      </c>
      <c r="V130" s="39" t="s">
        <v>136</v>
      </c>
      <c r="W130" s="39" t="s">
        <v>337</v>
      </c>
      <c r="X130" s="43" t="s">
        <v>33</v>
      </c>
      <c r="Y130" s="150">
        <v>0.41900000000000026</v>
      </c>
      <c r="Z130" s="44">
        <f t="shared" si="32"/>
        <v>0.4457446808510641</v>
      </c>
      <c r="AA130" s="76">
        <f t="shared" si="30"/>
        <v>2.235744680851064</v>
      </c>
      <c r="AB130" s="7"/>
      <c r="AC130" s="7"/>
      <c r="AD130" s="3">
        <v>0.07</v>
      </c>
      <c r="AE130" s="3">
        <v>120</v>
      </c>
      <c r="AF130" s="7">
        <f t="shared" si="41"/>
        <v>2.165744680851064</v>
      </c>
      <c r="AG130" s="8">
        <v>0</v>
      </c>
      <c r="AH130" s="52">
        <v>4.2</v>
      </c>
      <c r="AI130" s="12">
        <f t="shared" si="42"/>
        <v>2.034255319148936</v>
      </c>
      <c r="AJ130" s="18">
        <f t="shared" si="37"/>
        <v>2.034255319148936</v>
      </c>
      <c r="AK130" s="52" t="s">
        <v>199</v>
      </c>
    </row>
    <row r="131" spans="1:37" s="4" customFormat="1" ht="11.25">
      <c r="A131" s="39" t="s">
        <v>338</v>
      </c>
      <c r="B131" s="35">
        <v>97</v>
      </c>
      <c r="C131" s="39" t="s">
        <v>137</v>
      </c>
      <c r="D131" s="36" t="s">
        <v>20</v>
      </c>
      <c r="E131" s="36">
        <v>2.5</v>
      </c>
      <c r="F131" s="36">
        <v>2.5</v>
      </c>
      <c r="G131" s="37">
        <f t="shared" si="29"/>
        <v>0.98</v>
      </c>
      <c r="H131" s="102"/>
      <c r="I131" s="37">
        <v>0.74</v>
      </c>
      <c r="J131" s="37">
        <v>0.24</v>
      </c>
      <c r="K131" s="37"/>
      <c r="L131" s="37"/>
      <c r="M131" s="36">
        <f t="shared" si="39"/>
        <v>0.98</v>
      </c>
      <c r="N131" s="36">
        <v>0</v>
      </c>
      <c r="O131" s="37">
        <v>2.63</v>
      </c>
      <c r="P131" s="36">
        <f t="shared" si="40"/>
        <v>1.65</v>
      </c>
      <c r="Q131" s="104">
        <f t="shared" si="31"/>
        <v>1.65</v>
      </c>
      <c r="R131" s="105" t="s">
        <v>199</v>
      </c>
      <c r="S131" s="105">
        <v>0.98</v>
      </c>
      <c r="T131" s="15"/>
      <c r="U131" s="35">
        <v>97</v>
      </c>
      <c r="V131" s="39" t="s">
        <v>137</v>
      </c>
      <c r="W131" s="39" t="s">
        <v>338</v>
      </c>
      <c r="X131" s="43" t="s">
        <v>20</v>
      </c>
      <c r="Y131" s="150">
        <v>0.7280000000000001</v>
      </c>
      <c r="Z131" s="44">
        <f t="shared" si="32"/>
        <v>0.742857142857143</v>
      </c>
      <c r="AA131" s="76">
        <f t="shared" si="30"/>
        <v>1.7228571428571429</v>
      </c>
      <c r="AB131" s="7"/>
      <c r="AC131" s="7"/>
      <c r="AD131" s="3"/>
      <c r="AE131" s="3"/>
      <c r="AF131" s="8">
        <f t="shared" si="41"/>
        <v>1.7228571428571429</v>
      </c>
      <c r="AG131" s="8">
        <v>0</v>
      </c>
      <c r="AH131" s="52">
        <v>2.63</v>
      </c>
      <c r="AI131" s="12">
        <f t="shared" si="42"/>
        <v>0.907142857142857</v>
      </c>
      <c r="AJ131" s="18">
        <f t="shared" si="37"/>
        <v>0.907142857142857</v>
      </c>
      <c r="AK131" s="52" t="s">
        <v>199</v>
      </c>
    </row>
    <row r="132" spans="1:37" s="4" customFormat="1" ht="11.25">
      <c r="A132" s="39" t="s">
        <v>339</v>
      </c>
      <c r="B132" s="96">
        <v>98</v>
      </c>
      <c r="C132" s="39" t="s">
        <v>138</v>
      </c>
      <c r="D132" s="36" t="s">
        <v>20</v>
      </c>
      <c r="E132" s="36">
        <v>2.5</v>
      </c>
      <c r="F132" s="36">
        <v>2.5</v>
      </c>
      <c r="G132" s="37">
        <f t="shared" si="29"/>
        <v>0.35</v>
      </c>
      <c r="H132" s="102"/>
      <c r="I132" s="37">
        <v>0.29</v>
      </c>
      <c r="J132" s="37">
        <v>0.06</v>
      </c>
      <c r="K132" s="37">
        <v>0.02</v>
      </c>
      <c r="L132" s="37">
        <v>120</v>
      </c>
      <c r="M132" s="36">
        <f t="shared" si="39"/>
        <v>0.32999999999999996</v>
      </c>
      <c r="N132" s="36">
        <v>0</v>
      </c>
      <c r="O132" s="37">
        <v>2.63</v>
      </c>
      <c r="P132" s="36">
        <f t="shared" si="40"/>
        <v>2.3</v>
      </c>
      <c r="Q132" s="104">
        <f t="shared" si="31"/>
        <v>2.3</v>
      </c>
      <c r="R132" s="105" t="s">
        <v>199</v>
      </c>
      <c r="S132" s="105">
        <v>0.81</v>
      </c>
      <c r="T132" s="15"/>
      <c r="U132" s="96">
        <v>98</v>
      </c>
      <c r="V132" s="39" t="s">
        <v>138</v>
      </c>
      <c r="W132" s="39" t="s">
        <v>339</v>
      </c>
      <c r="X132" s="43" t="s">
        <v>20</v>
      </c>
      <c r="Y132" s="150">
        <v>0.131</v>
      </c>
      <c r="Z132" s="44">
        <f t="shared" si="32"/>
        <v>0.1617283950617284</v>
      </c>
      <c r="AA132" s="76">
        <f t="shared" si="30"/>
        <v>0.5117283950617284</v>
      </c>
      <c r="AB132" s="7"/>
      <c r="AC132" s="7"/>
      <c r="AD132" s="3">
        <v>0.02</v>
      </c>
      <c r="AE132" s="3">
        <v>120</v>
      </c>
      <c r="AF132" s="8">
        <f t="shared" si="41"/>
        <v>0.4917283950617284</v>
      </c>
      <c r="AG132" s="8">
        <v>0</v>
      </c>
      <c r="AH132" s="52">
        <v>2.63</v>
      </c>
      <c r="AI132" s="12">
        <f t="shared" si="42"/>
        <v>2.1382716049382715</v>
      </c>
      <c r="AJ132" s="18">
        <f t="shared" si="37"/>
        <v>2.1382716049382715</v>
      </c>
      <c r="AK132" s="52" t="s">
        <v>199</v>
      </c>
    </row>
    <row r="133" spans="1:37" s="4" customFormat="1" ht="11.25">
      <c r="A133" s="39" t="s">
        <v>340</v>
      </c>
      <c r="B133" s="35">
        <v>99</v>
      </c>
      <c r="C133" s="39" t="s">
        <v>139</v>
      </c>
      <c r="D133" s="36" t="s">
        <v>20</v>
      </c>
      <c r="E133" s="36">
        <v>2.5</v>
      </c>
      <c r="F133" s="36">
        <v>2.5</v>
      </c>
      <c r="G133" s="37">
        <f t="shared" si="29"/>
        <v>1.36</v>
      </c>
      <c r="H133" s="102"/>
      <c r="I133" s="37">
        <v>0.91</v>
      </c>
      <c r="J133" s="37">
        <v>0.45</v>
      </c>
      <c r="K133" s="37"/>
      <c r="L133" s="37"/>
      <c r="M133" s="36">
        <f>G133-K133</f>
        <v>1.36</v>
      </c>
      <c r="N133" s="36">
        <v>0</v>
      </c>
      <c r="O133" s="36">
        <v>2.63</v>
      </c>
      <c r="P133" s="36">
        <f>O133-N133-M133</f>
        <v>1.2699999999999998</v>
      </c>
      <c r="Q133" s="104">
        <f aca="true" t="shared" si="43" ref="Q133:Q152">P133</f>
        <v>1.2699999999999998</v>
      </c>
      <c r="R133" s="105" t="s">
        <v>199</v>
      </c>
      <c r="S133" s="105">
        <v>0.95</v>
      </c>
      <c r="T133" s="15"/>
      <c r="U133" s="35">
        <v>99</v>
      </c>
      <c r="V133" s="39" t="s">
        <v>139</v>
      </c>
      <c r="W133" s="39" t="s">
        <v>340</v>
      </c>
      <c r="X133" s="43" t="s">
        <v>20</v>
      </c>
      <c r="Y133" s="150">
        <v>0.26900000000000013</v>
      </c>
      <c r="Z133" s="44">
        <f t="shared" si="32"/>
        <v>0.2831578947368423</v>
      </c>
      <c r="AA133" s="76">
        <f t="shared" si="30"/>
        <v>1.6431578947368424</v>
      </c>
      <c r="AB133" s="7"/>
      <c r="AC133" s="7"/>
      <c r="AD133" s="3"/>
      <c r="AE133" s="3"/>
      <c r="AF133" s="8">
        <f>AA133-AD133</f>
        <v>1.6431578947368424</v>
      </c>
      <c r="AG133" s="8">
        <v>0</v>
      </c>
      <c r="AH133" s="43">
        <v>2.63</v>
      </c>
      <c r="AI133" s="12">
        <f>AH133-AG133-AF133</f>
        <v>0.9868421052631575</v>
      </c>
      <c r="AJ133" s="146">
        <f t="shared" si="37"/>
        <v>0.9868421052631575</v>
      </c>
      <c r="AK133" s="52" t="s">
        <v>199</v>
      </c>
    </row>
    <row r="134" spans="1:37" s="4" customFormat="1" ht="11.25">
      <c r="A134" s="39" t="s">
        <v>341</v>
      </c>
      <c r="B134" s="125">
        <v>100</v>
      </c>
      <c r="C134" s="123" t="s">
        <v>140</v>
      </c>
      <c r="D134" s="120" t="s">
        <v>27</v>
      </c>
      <c r="E134" s="120">
        <v>1</v>
      </c>
      <c r="F134" s="120">
        <v>1.6</v>
      </c>
      <c r="G134" s="122">
        <f t="shared" si="29"/>
        <v>1.35</v>
      </c>
      <c r="H134" s="121"/>
      <c r="I134" s="122">
        <v>0.37</v>
      </c>
      <c r="J134" s="122">
        <v>0.98</v>
      </c>
      <c r="K134" s="122"/>
      <c r="L134" s="122"/>
      <c r="M134" s="120">
        <f>G134-K134</f>
        <v>1.35</v>
      </c>
      <c r="N134" s="120">
        <v>0</v>
      </c>
      <c r="O134" s="122">
        <v>1.05</v>
      </c>
      <c r="P134" s="120">
        <f>O134-N134-M134</f>
        <v>-0.30000000000000004</v>
      </c>
      <c r="Q134" s="124">
        <f t="shared" si="43"/>
        <v>-0.30000000000000004</v>
      </c>
      <c r="R134" s="128" t="s">
        <v>79</v>
      </c>
      <c r="S134" s="128">
        <v>0.98</v>
      </c>
      <c r="T134" s="15"/>
      <c r="U134" s="35">
        <v>100</v>
      </c>
      <c r="V134" s="39" t="s">
        <v>140</v>
      </c>
      <c r="W134" s="39" t="s">
        <v>341</v>
      </c>
      <c r="X134" s="43" t="s">
        <v>27</v>
      </c>
      <c r="Y134" s="150">
        <v>2.0752</v>
      </c>
      <c r="Z134" s="44">
        <f t="shared" si="32"/>
        <v>2.1175510204081633</v>
      </c>
      <c r="AA134" s="76">
        <f t="shared" si="30"/>
        <v>3.4675510204081634</v>
      </c>
      <c r="AB134" s="7"/>
      <c r="AC134" s="7"/>
      <c r="AD134" s="3"/>
      <c r="AE134" s="3"/>
      <c r="AF134" s="8">
        <f>AA134-AD134</f>
        <v>3.4675510204081634</v>
      </c>
      <c r="AG134" s="8">
        <v>0</v>
      </c>
      <c r="AH134" s="52">
        <v>1.05</v>
      </c>
      <c r="AI134" s="12">
        <f>AH134-AG134-AF134</f>
        <v>-2.4175510204081636</v>
      </c>
      <c r="AJ134" s="146">
        <f t="shared" si="37"/>
        <v>-2.4175510204081636</v>
      </c>
      <c r="AK134" s="52" t="s">
        <v>79</v>
      </c>
    </row>
    <row r="135" spans="1:37" s="4" customFormat="1" ht="11.25">
      <c r="A135" s="39" t="s">
        <v>342</v>
      </c>
      <c r="B135" s="35">
        <v>101</v>
      </c>
      <c r="C135" s="39" t="s">
        <v>141</v>
      </c>
      <c r="D135" s="36" t="s">
        <v>20</v>
      </c>
      <c r="E135" s="36">
        <v>2.5</v>
      </c>
      <c r="F135" s="36">
        <v>2.5</v>
      </c>
      <c r="G135" s="37">
        <f t="shared" si="29"/>
        <v>1.08</v>
      </c>
      <c r="H135" s="102"/>
      <c r="I135" s="37">
        <v>0.3</v>
      </c>
      <c r="J135" s="37">
        <v>0.78</v>
      </c>
      <c r="K135" s="37">
        <v>0.693</v>
      </c>
      <c r="L135" s="37">
        <v>120</v>
      </c>
      <c r="M135" s="36">
        <f>G135-K135</f>
        <v>0.3870000000000001</v>
      </c>
      <c r="N135" s="36">
        <v>0</v>
      </c>
      <c r="O135" s="37">
        <v>2.63</v>
      </c>
      <c r="P135" s="36">
        <f>O135-N135-M135</f>
        <v>2.243</v>
      </c>
      <c r="Q135" s="104">
        <f t="shared" si="43"/>
        <v>2.243</v>
      </c>
      <c r="R135" s="105" t="s">
        <v>199</v>
      </c>
      <c r="S135" s="105">
        <v>0.96</v>
      </c>
      <c r="T135" s="15"/>
      <c r="U135" s="35">
        <v>101</v>
      </c>
      <c r="V135" s="39" t="s">
        <v>141</v>
      </c>
      <c r="W135" s="39" t="s">
        <v>342</v>
      </c>
      <c r="X135" s="43" t="s">
        <v>20</v>
      </c>
      <c r="Y135" s="150">
        <v>1.9689999999999974</v>
      </c>
      <c r="Z135" s="44">
        <f t="shared" si="32"/>
        <v>2.051041666666664</v>
      </c>
      <c r="AA135" s="76">
        <f t="shared" si="30"/>
        <v>3.1310416666666643</v>
      </c>
      <c r="AB135" s="7"/>
      <c r="AC135" s="7"/>
      <c r="AD135" s="3">
        <v>0.693</v>
      </c>
      <c r="AE135" s="3">
        <v>120</v>
      </c>
      <c r="AF135" s="8">
        <f>AA135-AD135</f>
        <v>2.438041666666664</v>
      </c>
      <c r="AG135" s="8">
        <v>0</v>
      </c>
      <c r="AH135" s="52">
        <v>2.63</v>
      </c>
      <c r="AI135" s="12">
        <f>AH135-AG135-AF135</f>
        <v>0.19195833333333567</v>
      </c>
      <c r="AJ135" s="18">
        <f t="shared" si="37"/>
        <v>0.19195833333333567</v>
      </c>
      <c r="AK135" s="52" t="s">
        <v>199</v>
      </c>
    </row>
    <row r="136" spans="1:37" s="4" customFormat="1" ht="11.25">
      <c r="A136" s="39" t="s">
        <v>343</v>
      </c>
      <c r="B136" s="35">
        <v>102</v>
      </c>
      <c r="C136" s="39" t="s">
        <v>142</v>
      </c>
      <c r="D136" s="36" t="s">
        <v>33</v>
      </c>
      <c r="E136" s="36">
        <v>4</v>
      </c>
      <c r="F136" s="36">
        <v>4</v>
      </c>
      <c r="G136" s="37">
        <f t="shared" si="29"/>
        <v>1.12</v>
      </c>
      <c r="H136" s="102"/>
      <c r="I136" s="37">
        <v>0.32</v>
      </c>
      <c r="J136" s="37">
        <v>0.8</v>
      </c>
      <c r="K136" s="37">
        <v>0.07</v>
      </c>
      <c r="L136" s="37">
        <v>120</v>
      </c>
      <c r="M136" s="36">
        <f>G136-K136</f>
        <v>1.05</v>
      </c>
      <c r="N136" s="36">
        <v>0</v>
      </c>
      <c r="O136" s="37">
        <v>4.2</v>
      </c>
      <c r="P136" s="36">
        <f>O136-N136-M136</f>
        <v>3.1500000000000004</v>
      </c>
      <c r="Q136" s="104">
        <f t="shared" si="43"/>
        <v>3.1500000000000004</v>
      </c>
      <c r="R136" s="105" t="s">
        <v>199</v>
      </c>
      <c r="S136" s="105">
        <v>0.96</v>
      </c>
      <c r="T136" s="15"/>
      <c r="U136" s="35">
        <v>102</v>
      </c>
      <c r="V136" s="39" t="s">
        <v>142</v>
      </c>
      <c r="W136" s="39" t="s">
        <v>343</v>
      </c>
      <c r="X136" s="43" t="s">
        <v>33</v>
      </c>
      <c r="Y136" s="150">
        <v>0.6150000000000004</v>
      </c>
      <c r="Z136" s="44">
        <f t="shared" si="32"/>
        <v>0.6406250000000004</v>
      </c>
      <c r="AA136" s="76">
        <f t="shared" si="30"/>
        <v>1.7606250000000006</v>
      </c>
      <c r="AB136" s="7"/>
      <c r="AC136" s="7"/>
      <c r="AD136" s="3">
        <v>0.07</v>
      </c>
      <c r="AE136" s="3">
        <v>120</v>
      </c>
      <c r="AF136" s="8">
        <f>AA136-AD136</f>
        <v>1.6906250000000005</v>
      </c>
      <c r="AG136" s="8">
        <v>0</v>
      </c>
      <c r="AH136" s="52">
        <v>4.2</v>
      </c>
      <c r="AI136" s="12">
        <f>AH136-AG136-AF136</f>
        <v>2.5093749999999995</v>
      </c>
      <c r="AJ136" s="18">
        <f t="shared" si="37"/>
        <v>2.5093749999999995</v>
      </c>
      <c r="AK136" s="52" t="s">
        <v>199</v>
      </c>
    </row>
    <row r="137" spans="1:37" s="4" customFormat="1" ht="11.25">
      <c r="A137" s="39" t="s">
        <v>344</v>
      </c>
      <c r="B137" s="35">
        <v>103</v>
      </c>
      <c r="C137" s="39" t="s">
        <v>143</v>
      </c>
      <c r="D137" s="36" t="s">
        <v>22</v>
      </c>
      <c r="E137" s="36">
        <v>1.6</v>
      </c>
      <c r="F137" s="36">
        <v>1.6</v>
      </c>
      <c r="G137" s="37">
        <f t="shared" si="29"/>
        <v>1.11</v>
      </c>
      <c r="H137" s="102"/>
      <c r="I137" s="37">
        <v>0.03</v>
      </c>
      <c r="J137" s="37">
        <v>1.08</v>
      </c>
      <c r="K137" s="37"/>
      <c r="L137" s="37"/>
      <c r="M137" s="36">
        <f>G137-K137</f>
        <v>1.11</v>
      </c>
      <c r="N137" s="36">
        <v>0</v>
      </c>
      <c r="O137" s="36">
        <v>1.68</v>
      </c>
      <c r="P137" s="36">
        <f>O137-N137-M137</f>
        <v>0.5699999999999998</v>
      </c>
      <c r="Q137" s="104">
        <f t="shared" si="43"/>
        <v>0.5699999999999998</v>
      </c>
      <c r="R137" s="105" t="s">
        <v>199</v>
      </c>
      <c r="S137" s="105">
        <v>0.96</v>
      </c>
      <c r="T137" s="15"/>
      <c r="U137" s="35">
        <v>103</v>
      </c>
      <c r="V137" s="39" t="s">
        <v>143</v>
      </c>
      <c r="W137" s="39" t="s">
        <v>344</v>
      </c>
      <c r="X137" s="43" t="s">
        <v>22</v>
      </c>
      <c r="Y137" s="150">
        <v>3.8476</v>
      </c>
      <c r="Z137" s="44">
        <f t="shared" si="32"/>
        <v>4.007916666666667</v>
      </c>
      <c r="AA137" s="76">
        <f t="shared" si="30"/>
        <v>5.117916666666667</v>
      </c>
      <c r="AB137" s="7"/>
      <c r="AC137" s="7"/>
      <c r="AD137" s="3"/>
      <c r="AE137" s="3"/>
      <c r="AF137" s="7">
        <f>AA137-AD137</f>
        <v>5.117916666666667</v>
      </c>
      <c r="AG137" s="8">
        <v>0</v>
      </c>
      <c r="AH137" s="43">
        <v>1.68</v>
      </c>
      <c r="AI137" s="12">
        <f>AH137-AG137-AF137</f>
        <v>-3.437916666666667</v>
      </c>
      <c r="AJ137" s="146">
        <f t="shared" si="37"/>
        <v>-3.437916666666667</v>
      </c>
      <c r="AK137" s="52" t="s">
        <v>79</v>
      </c>
    </row>
    <row r="138" spans="1:37" s="4" customFormat="1" ht="11.25">
      <c r="A138" s="39" t="s">
        <v>345</v>
      </c>
      <c r="B138" s="125">
        <v>104</v>
      </c>
      <c r="C138" s="123" t="s">
        <v>144</v>
      </c>
      <c r="D138" s="120">
        <v>2.5</v>
      </c>
      <c r="E138" s="120">
        <v>2.5</v>
      </c>
      <c r="F138" s="120"/>
      <c r="G138" s="122">
        <f t="shared" si="29"/>
        <v>1.16</v>
      </c>
      <c r="H138" s="121"/>
      <c r="I138" s="122">
        <v>1.16</v>
      </c>
      <c r="J138" s="122"/>
      <c r="K138" s="122">
        <v>0.918</v>
      </c>
      <c r="L138" s="122" t="s">
        <v>12</v>
      </c>
      <c r="M138" s="120">
        <f>G138</f>
        <v>1.16</v>
      </c>
      <c r="N138" s="120">
        <v>0</v>
      </c>
      <c r="O138" s="120">
        <f>K138</f>
        <v>0.918</v>
      </c>
      <c r="P138" s="120">
        <f>O138-M138-N138</f>
        <v>-0.24199999999999988</v>
      </c>
      <c r="Q138" s="120">
        <f t="shared" si="43"/>
        <v>-0.24199999999999988</v>
      </c>
      <c r="R138" s="128" t="s">
        <v>79</v>
      </c>
      <c r="S138" s="128">
        <v>0.93</v>
      </c>
      <c r="T138" s="15"/>
      <c r="U138" s="35">
        <v>104</v>
      </c>
      <c r="V138" s="39" t="s">
        <v>144</v>
      </c>
      <c r="W138" s="39" t="s">
        <v>345</v>
      </c>
      <c r="X138" s="43">
        <v>2.5</v>
      </c>
      <c r="Y138" s="150">
        <v>3.3060000000000027</v>
      </c>
      <c r="Z138" s="44">
        <f t="shared" si="32"/>
        <v>3.554838709677422</v>
      </c>
      <c r="AA138" s="76">
        <f t="shared" si="30"/>
        <v>4.714838709677422</v>
      </c>
      <c r="AB138" s="7"/>
      <c r="AC138" s="7"/>
      <c r="AD138" s="3">
        <v>0.918</v>
      </c>
      <c r="AE138" s="3" t="s">
        <v>12</v>
      </c>
      <c r="AF138" s="8">
        <f>AA138</f>
        <v>4.714838709677422</v>
      </c>
      <c r="AG138" s="8">
        <v>0</v>
      </c>
      <c r="AH138" s="43">
        <f>AD138</f>
        <v>0.918</v>
      </c>
      <c r="AI138" s="9">
        <f>AH138-AF138-AG138</f>
        <v>-3.796838709677422</v>
      </c>
      <c r="AJ138" s="19">
        <f t="shared" si="37"/>
        <v>-3.796838709677422</v>
      </c>
      <c r="AK138" s="52" t="s">
        <v>79</v>
      </c>
    </row>
    <row r="139" spans="1:37" s="4" customFormat="1" ht="11.25">
      <c r="A139" s="39" t="s">
        <v>346</v>
      </c>
      <c r="B139" s="35">
        <v>105</v>
      </c>
      <c r="C139" s="39" t="s">
        <v>145</v>
      </c>
      <c r="D139" s="36" t="s">
        <v>33</v>
      </c>
      <c r="E139" s="36">
        <v>4</v>
      </c>
      <c r="F139" s="36">
        <v>4</v>
      </c>
      <c r="G139" s="37">
        <f t="shared" si="29"/>
        <v>1.69</v>
      </c>
      <c r="H139" s="102"/>
      <c r="I139" s="37">
        <v>0.61</v>
      </c>
      <c r="J139" s="37">
        <v>1.08</v>
      </c>
      <c r="K139" s="37">
        <v>0.277</v>
      </c>
      <c r="L139" s="37">
        <v>120</v>
      </c>
      <c r="M139" s="36">
        <f aca="true" t="shared" si="44" ref="M139:M155">G139-K139</f>
        <v>1.4129999999999998</v>
      </c>
      <c r="N139" s="36">
        <v>0</v>
      </c>
      <c r="O139" s="37">
        <v>4.2</v>
      </c>
      <c r="P139" s="36">
        <f aca="true" t="shared" si="45" ref="P139:P155">O139-N139-M139</f>
        <v>2.7870000000000004</v>
      </c>
      <c r="Q139" s="104">
        <f t="shared" si="43"/>
        <v>2.7870000000000004</v>
      </c>
      <c r="R139" s="105" t="s">
        <v>199</v>
      </c>
      <c r="S139" s="105">
        <v>0.82</v>
      </c>
      <c r="T139" s="15"/>
      <c r="U139" s="35">
        <v>105</v>
      </c>
      <c r="V139" s="39" t="s">
        <v>145</v>
      </c>
      <c r="W139" s="39" t="s">
        <v>346</v>
      </c>
      <c r="X139" s="43" t="s">
        <v>33</v>
      </c>
      <c r="Y139" s="150">
        <v>1.5674999999999961</v>
      </c>
      <c r="Z139" s="44">
        <f t="shared" si="32"/>
        <v>1.911585365853654</v>
      </c>
      <c r="AA139" s="76">
        <f t="shared" si="30"/>
        <v>3.601585365853654</v>
      </c>
      <c r="AB139" s="7"/>
      <c r="AC139" s="7"/>
      <c r="AD139" s="3">
        <v>0.277</v>
      </c>
      <c r="AE139" s="3">
        <v>120</v>
      </c>
      <c r="AF139" s="7">
        <f aca="true" t="shared" si="46" ref="AF139:AF198">AA139-AD139</f>
        <v>3.324585365853654</v>
      </c>
      <c r="AG139" s="8">
        <v>0</v>
      </c>
      <c r="AH139" s="52">
        <v>4.2</v>
      </c>
      <c r="AI139" s="12">
        <f aca="true" t="shared" si="47" ref="AI139:AI153">AH139-AG139-AF139</f>
        <v>0.8754146341463462</v>
      </c>
      <c r="AJ139" s="18">
        <f t="shared" si="37"/>
        <v>0.8754146341463462</v>
      </c>
      <c r="AK139" s="52" t="s">
        <v>199</v>
      </c>
    </row>
    <row r="140" spans="1:37" s="4" customFormat="1" ht="11.25">
      <c r="A140" s="39" t="s">
        <v>347</v>
      </c>
      <c r="B140" s="35">
        <v>106</v>
      </c>
      <c r="C140" s="39" t="s">
        <v>146</v>
      </c>
      <c r="D140" s="36" t="s">
        <v>20</v>
      </c>
      <c r="E140" s="36">
        <v>2.5</v>
      </c>
      <c r="F140" s="36">
        <v>2.5</v>
      </c>
      <c r="G140" s="37">
        <f t="shared" si="29"/>
        <v>0.28</v>
      </c>
      <c r="H140" s="102"/>
      <c r="I140" s="37">
        <v>0.25</v>
      </c>
      <c r="J140" s="37">
        <v>0.03</v>
      </c>
      <c r="K140" s="37">
        <v>0.02</v>
      </c>
      <c r="L140" s="37">
        <v>120</v>
      </c>
      <c r="M140" s="36">
        <f t="shared" si="44"/>
        <v>0.26</v>
      </c>
      <c r="N140" s="36">
        <v>0</v>
      </c>
      <c r="O140" s="37">
        <v>2.63</v>
      </c>
      <c r="P140" s="36">
        <f t="shared" si="45"/>
        <v>2.37</v>
      </c>
      <c r="Q140" s="104">
        <f t="shared" si="43"/>
        <v>2.37</v>
      </c>
      <c r="R140" s="105" t="s">
        <v>199</v>
      </c>
      <c r="S140" s="105">
        <v>0.97</v>
      </c>
      <c r="T140" s="15"/>
      <c r="U140" s="35">
        <v>106</v>
      </c>
      <c r="V140" s="39" t="s">
        <v>146</v>
      </c>
      <c r="W140" s="39" t="s">
        <v>347</v>
      </c>
      <c r="X140" s="43" t="s">
        <v>20</v>
      </c>
      <c r="Y140" s="150">
        <v>0.08299999999999999</v>
      </c>
      <c r="Z140" s="44">
        <f t="shared" si="32"/>
        <v>0.08556701030927834</v>
      </c>
      <c r="AA140" s="76">
        <f t="shared" si="30"/>
        <v>0.36556701030927835</v>
      </c>
      <c r="AB140" s="7"/>
      <c r="AC140" s="7"/>
      <c r="AD140" s="3">
        <v>0.02</v>
      </c>
      <c r="AE140" s="3">
        <v>120</v>
      </c>
      <c r="AF140" s="8">
        <f t="shared" si="46"/>
        <v>0.34556701030927833</v>
      </c>
      <c r="AG140" s="8">
        <v>0</v>
      </c>
      <c r="AH140" s="52">
        <v>2.63</v>
      </c>
      <c r="AI140" s="12">
        <f t="shared" si="47"/>
        <v>2.2844329896907216</v>
      </c>
      <c r="AJ140" s="18">
        <f t="shared" si="37"/>
        <v>2.2844329896907216</v>
      </c>
      <c r="AK140" s="52" t="s">
        <v>199</v>
      </c>
    </row>
    <row r="141" spans="1:37" s="4" customFormat="1" ht="11.25">
      <c r="A141" s="39" t="s">
        <v>348</v>
      </c>
      <c r="B141" s="35">
        <v>107</v>
      </c>
      <c r="C141" s="39" t="s">
        <v>147</v>
      </c>
      <c r="D141" s="36" t="s">
        <v>20</v>
      </c>
      <c r="E141" s="36">
        <v>2.5</v>
      </c>
      <c r="F141" s="36">
        <v>2.5</v>
      </c>
      <c r="G141" s="37">
        <f t="shared" si="29"/>
        <v>1.6300000000000001</v>
      </c>
      <c r="H141" s="102"/>
      <c r="I141" s="37">
        <v>0.34</v>
      </c>
      <c r="J141" s="37">
        <v>1.29</v>
      </c>
      <c r="K141" s="37"/>
      <c r="L141" s="37"/>
      <c r="M141" s="36">
        <f t="shared" si="44"/>
        <v>1.6300000000000001</v>
      </c>
      <c r="N141" s="36">
        <v>0</v>
      </c>
      <c r="O141" s="37">
        <v>2.63</v>
      </c>
      <c r="P141" s="36">
        <f t="shared" si="45"/>
        <v>0.9999999999999998</v>
      </c>
      <c r="Q141" s="104">
        <f t="shared" si="43"/>
        <v>0.9999999999999998</v>
      </c>
      <c r="R141" s="105" t="s">
        <v>199</v>
      </c>
      <c r="S141" s="105">
        <v>0.93</v>
      </c>
      <c r="T141" s="15"/>
      <c r="U141" s="35">
        <v>107</v>
      </c>
      <c r="V141" s="39" t="s">
        <v>147</v>
      </c>
      <c r="W141" s="39" t="s">
        <v>348</v>
      </c>
      <c r="X141" s="43" t="s">
        <v>20</v>
      </c>
      <c r="Y141" s="150">
        <v>2.2019999999999955</v>
      </c>
      <c r="Z141" s="44">
        <f t="shared" si="32"/>
        <v>2.367741935483866</v>
      </c>
      <c r="AA141" s="76">
        <f t="shared" si="30"/>
        <v>3.997741935483866</v>
      </c>
      <c r="AB141" s="7"/>
      <c r="AC141" s="7"/>
      <c r="AD141" s="3"/>
      <c r="AE141" s="3"/>
      <c r="AF141" s="8">
        <f t="shared" si="46"/>
        <v>3.997741935483866</v>
      </c>
      <c r="AG141" s="8">
        <v>0</v>
      </c>
      <c r="AH141" s="52">
        <v>2.63</v>
      </c>
      <c r="AI141" s="12">
        <f t="shared" si="47"/>
        <v>-1.367741935483866</v>
      </c>
      <c r="AJ141" s="146">
        <f t="shared" si="37"/>
        <v>-1.367741935483866</v>
      </c>
      <c r="AK141" s="52" t="s">
        <v>79</v>
      </c>
    </row>
    <row r="142" spans="1:37" s="4" customFormat="1" ht="11.25">
      <c r="A142" s="39" t="s">
        <v>349</v>
      </c>
      <c r="B142" s="35">
        <v>108</v>
      </c>
      <c r="C142" s="39" t="s">
        <v>148</v>
      </c>
      <c r="D142" s="36" t="s">
        <v>20</v>
      </c>
      <c r="E142" s="36">
        <v>2.5</v>
      </c>
      <c r="F142" s="36">
        <v>2.5</v>
      </c>
      <c r="G142" s="37">
        <f t="shared" si="29"/>
        <v>0.28</v>
      </c>
      <c r="H142" s="102"/>
      <c r="I142" s="37">
        <v>0.09</v>
      </c>
      <c r="J142" s="37">
        <v>0.19</v>
      </c>
      <c r="K142" s="37"/>
      <c r="L142" s="37"/>
      <c r="M142" s="36">
        <f t="shared" si="44"/>
        <v>0.28</v>
      </c>
      <c r="N142" s="36">
        <v>0</v>
      </c>
      <c r="O142" s="37">
        <v>2.63</v>
      </c>
      <c r="P142" s="36">
        <f t="shared" si="45"/>
        <v>2.3499999999999996</v>
      </c>
      <c r="Q142" s="104">
        <f t="shared" si="43"/>
        <v>2.3499999999999996</v>
      </c>
      <c r="R142" s="105" t="s">
        <v>199</v>
      </c>
      <c r="S142" s="105">
        <v>0.89</v>
      </c>
      <c r="T142" s="15"/>
      <c r="U142" s="35">
        <v>108</v>
      </c>
      <c r="V142" s="39" t="s">
        <v>148</v>
      </c>
      <c r="W142" s="39" t="s">
        <v>349</v>
      </c>
      <c r="X142" s="43" t="s">
        <v>20</v>
      </c>
      <c r="Y142" s="150">
        <v>0.21600000000000003</v>
      </c>
      <c r="Z142" s="44">
        <f t="shared" si="32"/>
        <v>0.24269662921348317</v>
      </c>
      <c r="AA142" s="76">
        <f t="shared" si="30"/>
        <v>0.5226966292134831</v>
      </c>
      <c r="AB142" s="7"/>
      <c r="AC142" s="7"/>
      <c r="AD142" s="3"/>
      <c r="AE142" s="3"/>
      <c r="AF142" s="8">
        <f t="shared" si="46"/>
        <v>0.5226966292134831</v>
      </c>
      <c r="AG142" s="8">
        <v>0</v>
      </c>
      <c r="AH142" s="52">
        <v>2.63</v>
      </c>
      <c r="AI142" s="12">
        <f t="shared" si="47"/>
        <v>2.107303370786517</v>
      </c>
      <c r="AJ142" s="18">
        <f t="shared" si="37"/>
        <v>2.107303370786517</v>
      </c>
      <c r="AK142" s="52" t="s">
        <v>199</v>
      </c>
    </row>
    <row r="143" spans="1:37" s="4" customFormat="1" ht="11.25">
      <c r="A143" s="39" t="s">
        <v>350</v>
      </c>
      <c r="B143" s="35">
        <v>109</v>
      </c>
      <c r="C143" s="39" t="s">
        <v>149</v>
      </c>
      <c r="D143" s="36" t="s">
        <v>20</v>
      </c>
      <c r="E143" s="36">
        <v>2.5</v>
      </c>
      <c r="F143" s="36">
        <v>2.5</v>
      </c>
      <c r="G143" s="37">
        <f t="shared" si="29"/>
        <v>0.99</v>
      </c>
      <c r="H143" s="102"/>
      <c r="I143" s="37">
        <v>0.48</v>
      </c>
      <c r="J143" s="37">
        <v>0.51</v>
      </c>
      <c r="K143" s="37">
        <v>0.277</v>
      </c>
      <c r="L143" s="37">
        <v>120</v>
      </c>
      <c r="M143" s="36">
        <f t="shared" si="44"/>
        <v>0.713</v>
      </c>
      <c r="N143" s="36">
        <v>0</v>
      </c>
      <c r="O143" s="37">
        <v>2.63</v>
      </c>
      <c r="P143" s="36">
        <f t="shared" si="45"/>
        <v>1.9169999999999998</v>
      </c>
      <c r="Q143" s="104">
        <f t="shared" si="43"/>
        <v>1.9169999999999998</v>
      </c>
      <c r="R143" s="105" t="s">
        <v>199</v>
      </c>
      <c r="S143" s="105">
        <v>0.73</v>
      </c>
      <c r="T143" s="15"/>
      <c r="U143" s="35">
        <v>109</v>
      </c>
      <c r="V143" s="39" t="s">
        <v>149</v>
      </c>
      <c r="W143" s="39" t="s">
        <v>350</v>
      </c>
      <c r="X143" s="43" t="s">
        <v>20</v>
      </c>
      <c r="Y143" s="150">
        <v>0.08900000000000001</v>
      </c>
      <c r="Z143" s="44">
        <f t="shared" si="32"/>
        <v>0.1219178082191781</v>
      </c>
      <c r="AA143" s="76">
        <f t="shared" si="30"/>
        <v>1.111917808219178</v>
      </c>
      <c r="AB143" s="7"/>
      <c r="AC143" s="7"/>
      <c r="AD143" s="3">
        <v>0.277</v>
      </c>
      <c r="AE143" s="3">
        <v>120</v>
      </c>
      <c r="AF143" s="8">
        <f t="shared" si="46"/>
        <v>0.834917808219178</v>
      </c>
      <c r="AG143" s="8">
        <v>0</v>
      </c>
      <c r="AH143" s="52">
        <v>2.63</v>
      </c>
      <c r="AI143" s="12">
        <f t="shared" si="47"/>
        <v>1.7950821917808217</v>
      </c>
      <c r="AJ143" s="18">
        <f t="shared" si="37"/>
        <v>1.7950821917808217</v>
      </c>
      <c r="AK143" s="52" t="s">
        <v>199</v>
      </c>
    </row>
    <row r="144" spans="1:37" s="4" customFormat="1" ht="11.25">
      <c r="A144" s="39" t="s">
        <v>351</v>
      </c>
      <c r="B144" s="35">
        <v>110</v>
      </c>
      <c r="C144" s="39" t="s">
        <v>150</v>
      </c>
      <c r="D144" s="36" t="s">
        <v>19</v>
      </c>
      <c r="E144" s="36">
        <v>10</v>
      </c>
      <c r="F144" s="36">
        <v>10</v>
      </c>
      <c r="G144" s="37">
        <f aca="true" t="shared" si="48" ref="G144:G210">I144+J144</f>
        <v>1.9</v>
      </c>
      <c r="H144" s="102"/>
      <c r="I144" s="37">
        <v>0.87</v>
      </c>
      <c r="J144" s="37">
        <v>1.03</v>
      </c>
      <c r="K144" s="37"/>
      <c r="L144" s="37"/>
      <c r="M144" s="36">
        <f t="shared" si="44"/>
        <v>1.9</v>
      </c>
      <c r="N144" s="36">
        <v>0</v>
      </c>
      <c r="O144" s="37">
        <v>10.5</v>
      </c>
      <c r="P144" s="36">
        <f t="shared" si="45"/>
        <v>8.6</v>
      </c>
      <c r="Q144" s="104">
        <f t="shared" si="43"/>
        <v>8.6</v>
      </c>
      <c r="R144" s="105" t="s">
        <v>199</v>
      </c>
      <c r="S144" s="105">
        <v>0.8</v>
      </c>
      <c r="T144" s="15"/>
      <c r="U144" s="35">
        <v>110</v>
      </c>
      <c r="V144" s="39" t="s">
        <v>150</v>
      </c>
      <c r="W144" s="39" t="s">
        <v>351</v>
      </c>
      <c r="X144" s="43" t="s">
        <v>19</v>
      </c>
      <c r="Y144" s="150">
        <v>8.126</v>
      </c>
      <c r="Z144" s="44">
        <f t="shared" si="32"/>
        <v>10.157499999999999</v>
      </c>
      <c r="AA144" s="76">
        <f t="shared" si="30"/>
        <v>12.0575</v>
      </c>
      <c r="AB144" s="7"/>
      <c r="AC144" s="7"/>
      <c r="AD144" s="3"/>
      <c r="AE144" s="3"/>
      <c r="AF144" s="8">
        <f t="shared" si="46"/>
        <v>12.0575</v>
      </c>
      <c r="AG144" s="8">
        <v>0</v>
      </c>
      <c r="AH144" s="52">
        <v>10.5</v>
      </c>
      <c r="AI144" s="12">
        <f t="shared" si="47"/>
        <v>-1.5574999999999992</v>
      </c>
      <c r="AJ144" s="18">
        <f t="shared" si="37"/>
        <v>-1.5574999999999992</v>
      </c>
      <c r="AK144" s="52" t="s">
        <v>79</v>
      </c>
    </row>
    <row r="145" spans="1:37" s="4" customFormat="1" ht="11.25">
      <c r="A145" s="83" t="s">
        <v>352</v>
      </c>
      <c r="B145" s="125">
        <v>111</v>
      </c>
      <c r="C145" s="130" t="s">
        <v>151</v>
      </c>
      <c r="D145" s="120" t="s">
        <v>19</v>
      </c>
      <c r="E145" s="120">
        <v>10</v>
      </c>
      <c r="F145" s="120">
        <v>10</v>
      </c>
      <c r="G145" s="122">
        <f t="shared" si="48"/>
        <v>10.67</v>
      </c>
      <c r="H145" s="121"/>
      <c r="I145" s="122">
        <v>5.99</v>
      </c>
      <c r="J145" s="122">
        <v>4.68</v>
      </c>
      <c r="K145" s="122"/>
      <c r="L145" s="122"/>
      <c r="M145" s="120">
        <f t="shared" si="44"/>
        <v>10.67</v>
      </c>
      <c r="N145" s="120">
        <v>0</v>
      </c>
      <c r="O145" s="122">
        <v>10.5</v>
      </c>
      <c r="P145" s="120">
        <f t="shared" si="45"/>
        <v>-0.16999999999999993</v>
      </c>
      <c r="Q145" s="124">
        <f t="shared" si="43"/>
        <v>-0.16999999999999993</v>
      </c>
      <c r="R145" s="128" t="s">
        <v>79</v>
      </c>
      <c r="S145" s="128">
        <v>0.92</v>
      </c>
      <c r="T145" s="15"/>
      <c r="U145" s="35">
        <v>111</v>
      </c>
      <c r="V145" s="83" t="s">
        <v>151</v>
      </c>
      <c r="W145" s="83" t="s">
        <v>352</v>
      </c>
      <c r="X145" s="43" t="s">
        <v>19</v>
      </c>
      <c r="Y145" s="150">
        <v>1.3060999999999992</v>
      </c>
      <c r="Z145" s="44">
        <f>Y145/S145</f>
        <v>1.4196739130434772</v>
      </c>
      <c r="AA145" s="76">
        <f t="shared" si="30"/>
        <v>12.089673913043477</v>
      </c>
      <c r="AB145" s="7"/>
      <c r="AC145" s="7"/>
      <c r="AD145" s="3"/>
      <c r="AE145" s="3"/>
      <c r="AF145" s="8">
        <f t="shared" si="46"/>
        <v>12.089673913043477</v>
      </c>
      <c r="AG145" s="8">
        <v>0</v>
      </c>
      <c r="AH145" s="52">
        <v>10.5</v>
      </c>
      <c r="AI145" s="12">
        <f t="shared" si="47"/>
        <v>-1.5896739130434767</v>
      </c>
      <c r="AJ145" s="146">
        <f t="shared" si="37"/>
        <v>-1.5896739130434767</v>
      </c>
      <c r="AK145" s="52" t="s">
        <v>79</v>
      </c>
    </row>
    <row r="146" spans="1:37" s="4" customFormat="1" ht="11.25">
      <c r="A146" s="96" t="s">
        <v>353</v>
      </c>
      <c r="B146" s="110">
        <v>112</v>
      </c>
      <c r="C146" s="96" t="s">
        <v>228</v>
      </c>
      <c r="D146" s="81" t="s">
        <v>26</v>
      </c>
      <c r="E146" s="81">
        <v>25</v>
      </c>
      <c r="F146" s="81">
        <v>25</v>
      </c>
      <c r="G146" s="37">
        <f t="shared" si="48"/>
        <v>20.150000000000002</v>
      </c>
      <c r="H146" s="102"/>
      <c r="I146" s="103">
        <v>12.46</v>
      </c>
      <c r="J146" s="37">
        <v>7.69</v>
      </c>
      <c r="K146" s="37"/>
      <c r="L146" s="37"/>
      <c r="M146" s="36">
        <f t="shared" si="44"/>
        <v>20.150000000000002</v>
      </c>
      <c r="N146" s="36">
        <v>0</v>
      </c>
      <c r="O146" s="37">
        <v>26.25</v>
      </c>
      <c r="P146" s="36">
        <f>O146-N146-M146</f>
        <v>6.099999999999998</v>
      </c>
      <c r="Q146" s="104">
        <f t="shared" si="43"/>
        <v>6.099999999999998</v>
      </c>
      <c r="R146" s="105" t="s">
        <v>199</v>
      </c>
      <c r="S146" s="105">
        <v>0.99</v>
      </c>
      <c r="T146" s="15"/>
      <c r="U146" s="110">
        <v>112</v>
      </c>
      <c r="V146" s="96" t="s">
        <v>228</v>
      </c>
      <c r="W146" s="96" t="s">
        <v>353</v>
      </c>
      <c r="X146" s="51" t="s">
        <v>26</v>
      </c>
      <c r="Y146" s="150">
        <v>0.0988</v>
      </c>
      <c r="Z146" s="44">
        <f t="shared" si="32"/>
        <v>0.0997979797979798</v>
      </c>
      <c r="AA146" s="76">
        <f t="shared" si="30"/>
        <v>20.249797979797982</v>
      </c>
      <c r="AB146" s="7"/>
      <c r="AC146" s="7"/>
      <c r="AD146" s="3"/>
      <c r="AE146" s="3"/>
      <c r="AF146" s="8">
        <f t="shared" si="46"/>
        <v>20.249797979797982</v>
      </c>
      <c r="AG146" s="8">
        <v>0</v>
      </c>
      <c r="AH146" s="52">
        <v>26.25</v>
      </c>
      <c r="AI146" s="12">
        <f t="shared" si="47"/>
        <v>6.000202020202018</v>
      </c>
      <c r="AJ146" s="18">
        <f t="shared" si="37"/>
        <v>6.000202020202018</v>
      </c>
      <c r="AK146" s="52" t="s">
        <v>199</v>
      </c>
    </row>
    <row r="147" spans="1:37" s="4" customFormat="1" ht="22.5">
      <c r="A147" s="96" t="s">
        <v>354</v>
      </c>
      <c r="B147" s="110">
        <v>113</v>
      </c>
      <c r="C147" s="96" t="s">
        <v>152</v>
      </c>
      <c r="D147" s="81" t="s">
        <v>23</v>
      </c>
      <c r="E147" s="81">
        <v>6.3</v>
      </c>
      <c r="F147" s="81">
        <v>6.3</v>
      </c>
      <c r="G147" s="37">
        <f t="shared" si="48"/>
        <v>1.6</v>
      </c>
      <c r="H147" s="102"/>
      <c r="I147" s="37">
        <v>0.12</v>
      </c>
      <c r="J147" s="37">
        <v>1.48</v>
      </c>
      <c r="K147" s="37"/>
      <c r="L147" s="37"/>
      <c r="M147" s="36">
        <f t="shared" si="44"/>
        <v>1.6</v>
      </c>
      <c r="N147" s="36">
        <v>0</v>
      </c>
      <c r="O147" s="37">
        <v>6.62</v>
      </c>
      <c r="P147" s="36">
        <f t="shared" si="45"/>
        <v>5.02</v>
      </c>
      <c r="Q147" s="104">
        <f t="shared" si="43"/>
        <v>5.02</v>
      </c>
      <c r="R147" s="105" t="s">
        <v>199</v>
      </c>
      <c r="S147" s="105">
        <v>0.99</v>
      </c>
      <c r="T147" s="15"/>
      <c r="U147" s="110">
        <v>113</v>
      </c>
      <c r="V147" s="96" t="s">
        <v>152</v>
      </c>
      <c r="W147" s="96" t="s">
        <v>354</v>
      </c>
      <c r="X147" s="51" t="s">
        <v>23</v>
      </c>
      <c r="Y147" s="150">
        <v>0</v>
      </c>
      <c r="Z147" s="44">
        <f t="shared" si="32"/>
        <v>0</v>
      </c>
      <c r="AA147" s="76">
        <f t="shared" si="30"/>
        <v>1.6</v>
      </c>
      <c r="AB147" s="7"/>
      <c r="AC147" s="7"/>
      <c r="AD147" s="3"/>
      <c r="AE147" s="3"/>
      <c r="AF147" s="8">
        <f t="shared" si="46"/>
        <v>1.6</v>
      </c>
      <c r="AG147" s="8">
        <v>0</v>
      </c>
      <c r="AH147" s="52">
        <v>6.62</v>
      </c>
      <c r="AI147" s="12">
        <f t="shared" si="47"/>
        <v>5.02</v>
      </c>
      <c r="AJ147" s="18">
        <f t="shared" si="37"/>
        <v>5.02</v>
      </c>
      <c r="AK147" s="52" t="s">
        <v>199</v>
      </c>
    </row>
    <row r="148" spans="1:37" s="4" customFormat="1" ht="11.25">
      <c r="A148" s="96" t="s">
        <v>355</v>
      </c>
      <c r="B148" s="110">
        <v>114</v>
      </c>
      <c r="C148" s="96" t="s">
        <v>153</v>
      </c>
      <c r="D148" s="81" t="s">
        <v>23</v>
      </c>
      <c r="E148" s="81">
        <v>6.3</v>
      </c>
      <c r="F148" s="81">
        <v>6.3</v>
      </c>
      <c r="G148" s="37">
        <f t="shared" si="48"/>
        <v>2.16</v>
      </c>
      <c r="H148" s="102"/>
      <c r="I148" s="37">
        <v>0.73</v>
      </c>
      <c r="J148" s="37">
        <v>1.43</v>
      </c>
      <c r="K148" s="37">
        <v>0.052</v>
      </c>
      <c r="L148" s="37">
        <v>120</v>
      </c>
      <c r="M148" s="36">
        <f t="shared" si="44"/>
        <v>2.108</v>
      </c>
      <c r="N148" s="36">
        <v>0</v>
      </c>
      <c r="O148" s="37">
        <v>6.62</v>
      </c>
      <c r="P148" s="36">
        <f t="shared" si="45"/>
        <v>4.5120000000000005</v>
      </c>
      <c r="Q148" s="104">
        <f t="shared" si="43"/>
        <v>4.5120000000000005</v>
      </c>
      <c r="R148" s="105" t="s">
        <v>199</v>
      </c>
      <c r="S148" s="105">
        <v>0.92</v>
      </c>
      <c r="T148" s="15"/>
      <c r="U148" s="110">
        <v>114</v>
      </c>
      <c r="V148" s="96" t="s">
        <v>153</v>
      </c>
      <c r="W148" s="96" t="s">
        <v>355</v>
      </c>
      <c r="X148" s="51" t="s">
        <v>23</v>
      </c>
      <c r="Y148" s="150">
        <v>0.041999999999999996</v>
      </c>
      <c r="Z148" s="44">
        <f t="shared" si="32"/>
        <v>0.04565217391304347</v>
      </c>
      <c r="AA148" s="76">
        <f t="shared" si="30"/>
        <v>2.2056521739130437</v>
      </c>
      <c r="AB148" s="7"/>
      <c r="AC148" s="7"/>
      <c r="AD148" s="3">
        <v>0.052</v>
      </c>
      <c r="AE148" s="3">
        <v>120</v>
      </c>
      <c r="AF148" s="8">
        <f t="shared" si="46"/>
        <v>2.1536521739130436</v>
      </c>
      <c r="AG148" s="8">
        <v>0</v>
      </c>
      <c r="AH148" s="52">
        <v>6.62</v>
      </c>
      <c r="AI148" s="12">
        <f t="shared" si="47"/>
        <v>4.466347826086956</v>
      </c>
      <c r="AJ148" s="18">
        <f t="shared" si="37"/>
        <v>4.466347826086956</v>
      </c>
      <c r="AK148" s="52" t="s">
        <v>199</v>
      </c>
    </row>
    <row r="149" spans="1:37" s="4" customFormat="1" ht="11.25">
      <c r="A149" s="96" t="s">
        <v>356</v>
      </c>
      <c r="B149" s="110">
        <v>115</v>
      </c>
      <c r="C149" s="96" t="s">
        <v>154</v>
      </c>
      <c r="D149" s="81" t="s">
        <v>26</v>
      </c>
      <c r="E149" s="81">
        <v>25</v>
      </c>
      <c r="F149" s="81">
        <v>25</v>
      </c>
      <c r="G149" s="37">
        <f t="shared" si="48"/>
        <v>16.939999999999998</v>
      </c>
      <c r="H149" s="102"/>
      <c r="I149" s="37">
        <v>8.43</v>
      </c>
      <c r="J149" s="37">
        <v>8.51</v>
      </c>
      <c r="K149" s="37"/>
      <c r="L149" s="37"/>
      <c r="M149" s="36">
        <f t="shared" si="44"/>
        <v>16.939999999999998</v>
      </c>
      <c r="N149" s="36">
        <v>0</v>
      </c>
      <c r="O149" s="37">
        <v>26.25</v>
      </c>
      <c r="P149" s="36">
        <f t="shared" si="45"/>
        <v>9.310000000000002</v>
      </c>
      <c r="Q149" s="104">
        <f t="shared" si="43"/>
        <v>9.310000000000002</v>
      </c>
      <c r="R149" s="105" t="s">
        <v>199</v>
      </c>
      <c r="S149" s="105">
        <v>0.94</v>
      </c>
      <c r="T149" s="15"/>
      <c r="U149" s="110">
        <v>115</v>
      </c>
      <c r="V149" s="96" t="s">
        <v>154</v>
      </c>
      <c r="W149" s="96" t="s">
        <v>356</v>
      </c>
      <c r="X149" s="51" t="s">
        <v>26</v>
      </c>
      <c r="Y149" s="150">
        <v>0.09925999999999999</v>
      </c>
      <c r="Z149" s="44">
        <f t="shared" si="32"/>
        <v>0.10559574468085106</v>
      </c>
      <c r="AA149" s="76">
        <f t="shared" si="30"/>
        <v>17.04559574468085</v>
      </c>
      <c r="AB149" s="7"/>
      <c r="AC149" s="7"/>
      <c r="AD149" s="3"/>
      <c r="AE149" s="3"/>
      <c r="AF149" s="7">
        <f t="shared" si="46"/>
        <v>17.04559574468085</v>
      </c>
      <c r="AG149" s="8">
        <v>0</v>
      </c>
      <c r="AH149" s="52">
        <v>26.25</v>
      </c>
      <c r="AI149" s="12">
        <f t="shared" si="47"/>
        <v>9.204404255319151</v>
      </c>
      <c r="AJ149" s="18">
        <f t="shared" si="37"/>
        <v>9.204404255319151</v>
      </c>
      <c r="AK149" s="52" t="s">
        <v>199</v>
      </c>
    </row>
    <row r="150" spans="1:37" s="4" customFormat="1" ht="11.25">
      <c r="A150" s="96" t="s">
        <v>357</v>
      </c>
      <c r="B150" s="110">
        <v>116</v>
      </c>
      <c r="C150" s="96" t="s">
        <v>155</v>
      </c>
      <c r="D150" s="81" t="s">
        <v>19</v>
      </c>
      <c r="E150" s="81">
        <v>10</v>
      </c>
      <c r="F150" s="81">
        <v>10</v>
      </c>
      <c r="G150" s="37">
        <f t="shared" si="48"/>
        <v>5.6899999999999995</v>
      </c>
      <c r="H150" s="102"/>
      <c r="I150" s="37">
        <v>3.16</v>
      </c>
      <c r="J150" s="37">
        <v>2.53</v>
      </c>
      <c r="K150" s="37">
        <v>0.52</v>
      </c>
      <c r="L150" s="37">
        <v>120</v>
      </c>
      <c r="M150" s="36">
        <f t="shared" si="44"/>
        <v>5.17</v>
      </c>
      <c r="N150" s="36">
        <v>0</v>
      </c>
      <c r="O150" s="37">
        <v>10.5</v>
      </c>
      <c r="P150" s="36">
        <f t="shared" si="45"/>
        <v>5.33</v>
      </c>
      <c r="Q150" s="104">
        <f t="shared" si="43"/>
        <v>5.33</v>
      </c>
      <c r="R150" s="105" t="s">
        <v>199</v>
      </c>
      <c r="S150" s="105">
        <v>0.95</v>
      </c>
      <c r="T150" s="15"/>
      <c r="U150" s="110">
        <v>116</v>
      </c>
      <c r="V150" s="96" t="s">
        <v>155</v>
      </c>
      <c r="W150" s="96" t="s">
        <v>357</v>
      </c>
      <c r="X150" s="51" t="s">
        <v>19</v>
      </c>
      <c r="Y150" s="150">
        <v>0.9120000000000004</v>
      </c>
      <c r="Z150" s="44">
        <f t="shared" si="32"/>
        <v>0.9600000000000004</v>
      </c>
      <c r="AA150" s="76">
        <f t="shared" si="30"/>
        <v>6.65</v>
      </c>
      <c r="AB150" s="7"/>
      <c r="AC150" s="7"/>
      <c r="AD150" s="3">
        <v>0.52</v>
      </c>
      <c r="AE150" s="3">
        <v>120</v>
      </c>
      <c r="AF150" s="8">
        <f t="shared" si="46"/>
        <v>6.130000000000001</v>
      </c>
      <c r="AG150" s="8">
        <v>0</v>
      </c>
      <c r="AH150" s="52">
        <v>10.5</v>
      </c>
      <c r="AI150" s="12">
        <f t="shared" si="47"/>
        <v>4.369999999999999</v>
      </c>
      <c r="AJ150" s="18">
        <f t="shared" si="37"/>
        <v>4.369999999999999</v>
      </c>
      <c r="AK150" s="52" t="s">
        <v>199</v>
      </c>
    </row>
    <row r="151" spans="1:37" s="4" customFormat="1" ht="22.5">
      <c r="A151" s="96" t="s">
        <v>358</v>
      </c>
      <c r="B151" s="110">
        <v>117</v>
      </c>
      <c r="C151" s="96" t="s">
        <v>156</v>
      </c>
      <c r="D151" s="81" t="s">
        <v>24</v>
      </c>
      <c r="E151" s="81">
        <v>16</v>
      </c>
      <c r="F151" s="81">
        <v>16</v>
      </c>
      <c r="G151" s="37">
        <f t="shared" si="48"/>
        <v>10.43</v>
      </c>
      <c r="H151" s="102"/>
      <c r="I151" s="37">
        <v>5.78</v>
      </c>
      <c r="J151" s="37">
        <v>4.65</v>
      </c>
      <c r="K151" s="37"/>
      <c r="L151" s="37"/>
      <c r="M151" s="36">
        <f t="shared" si="44"/>
        <v>10.43</v>
      </c>
      <c r="N151" s="36">
        <v>0</v>
      </c>
      <c r="O151" s="37">
        <v>16.8</v>
      </c>
      <c r="P151" s="36">
        <f t="shared" si="45"/>
        <v>6.370000000000001</v>
      </c>
      <c r="Q151" s="104">
        <f t="shared" si="43"/>
        <v>6.370000000000001</v>
      </c>
      <c r="R151" s="105" t="s">
        <v>199</v>
      </c>
      <c r="S151" s="105">
        <v>0.95</v>
      </c>
      <c r="T151" s="15"/>
      <c r="U151" s="110">
        <v>117</v>
      </c>
      <c r="V151" s="96" t="s">
        <v>156</v>
      </c>
      <c r="W151" s="96" t="s">
        <v>358</v>
      </c>
      <c r="X151" s="51" t="s">
        <v>24</v>
      </c>
      <c r="Y151" s="150">
        <v>0</v>
      </c>
      <c r="Z151" s="44">
        <f t="shared" si="32"/>
        <v>0</v>
      </c>
      <c r="AA151" s="76">
        <f t="shared" si="30"/>
        <v>10.43</v>
      </c>
      <c r="AB151" s="7"/>
      <c r="AC151" s="7"/>
      <c r="AD151" s="3"/>
      <c r="AE151" s="3"/>
      <c r="AF151" s="7">
        <f t="shared" si="46"/>
        <v>10.43</v>
      </c>
      <c r="AG151" s="8">
        <v>0</v>
      </c>
      <c r="AH151" s="52">
        <v>16.8</v>
      </c>
      <c r="AI151" s="12">
        <f t="shared" si="47"/>
        <v>6.370000000000001</v>
      </c>
      <c r="AJ151" s="18">
        <f t="shared" si="37"/>
        <v>6.370000000000001</v>
      </c>
      <c r="AK151" s="52" t="s">
        <v>199</v>
      </c>
    </row>
    <row r="152" spans="1:37" s="4" customFormat="1" ht="11.25">
      <c r="A152" s="96" t="s">
        <v>359</v>
      </c>
      <c r="B152" s="110">
        <v>118</v>
      </c>
      <c r="C152" s="96" t="s">
        <v>157</v>
      </c>
      <c r="D152" s="81" t="s">
        <v>31</v>
      </c>
      <c r="E152" s="81">
        <v>63</v>
      </c>
      <c r="F152" s="81">
        <v>63</v>
      </c>
      <c r="G152" s="137">
        <f t="shared" si="48"/>
        <v>34.459999999999994</v>
      </c>
      <c r="H152" s="102"/>
      <c r="I152" s="136">
        <v>17.83</v>
      </c>
      <c r="J152" s="137">
        <v>16.63</v>
      </c>
      <c r="K152" s="37"/>
      <c r="L152" s="37"/>
      <c r="M152" s="36">
        <f t="shared" si="44"/>
        <v>34.459999999999994</v>
      </c>
      <c r="N152" s="36">
        <v>0</v>
      </c>
      <c r="O152" s="37">
        <v>66.15</v>
      </c>
      <c r="P152" s="36">
        <f t="shared" si="45"/>
        <v>31.690000000000012</v>
      </c>
      <c r="Q152" s="104">
        <f t="shared" si="43"/>
        <v>31.690000000000012</v>
      </c>
      <c r="R152" s="105" t="s">
        <v>199</v>
      </c>
      <c r="S152" s="138">
        <v>0.87</v>
      </c>
      <c r="T152" s="15"/>
      <c r="U152" s="110">
        <v>118</v>
      </c>
      <c r="V152" s="96" t="s">
        <v>157</v>
      </c>
      <c r="W152" s="96" t="s">
        <v>359</v>
      </c>
      <c r="X152" s="51" t="s">
        <v>31</v>
      </c>
      <c r="Y152" s="150">
        <v>0.28803999999999996</v>
      </c>
      <c r="Z152" s="44">
        <f t="shared" si="32"/>
        <v>0.3310804597701149</v>
      </c>
      <c r="AA152" s="76">
        <f t="shared" si="30"/>
        <v>34.79108045977011</v>
      </c>
      <c r="AB152" s="7"/>
      <c r="AC152" s="7"/>
      <c r="AD152" s="3"/>
      <c r="AE152" s="3"/>
      <c r="AF152" s="7">
        <f t="shared" si="46"/>
        <v>34.79108045977011</v>
      </c>
      <c r="AG152" s="8">
        <v>0</v>
      </c>
      <c r="AH152" s="52">
        <v>66.15</v>
      </c>
      <c r="AI152" s="12">
        <f t="shared" si="47"/>
        <v>31.3589195402299</v>
      </c>
      <c r="AJ152" s="18">
        <f t="shared" si="37"/>
        <v>31.3589195402299</v>
      </c>
      <c r="AK152" s="52" t="s">
        <v>199</v>
      </c>
    </row>
    <row r="153" spans="1:37" s="4" customFormat="1" ht="22.5">
      <c r="A153" s="96" t="s">
        <v>360</v>
      </c>
      <c r="B153" s="205">
        <v>119</v>
      </c>
      <c r="C153" s="96" t="s">
        <v>158</v>
      </c>
      <c r="D153" s="81" t="s">
        <v>29</v>
      </c>
      <c r="E153" s="81">
        <v>40</v>
      </c>
      <c r="F153" s="81">
        <v>40</v>
      </c>
      <c r="G153" s="37">
        <f>G154+G155</f>
        <v>15.13</v>
      </c>
      <c r="H153" s="102"/>
      <c r="I153" s="37"/>
      <c r="J153" s="37"/>
      <c r="K153" s="37"/>
      <c r="L153" s="37"/>
      <c r="M153" s="102">
        <f t="shared" si="44"/>
        <v>15.13</v>
      </c>
      <c r="N153" s="36">
        <v>0</v>
      </c>
      <c r="O153" s="36">
        <v>42</v>
      </c>
      <c r="P153" s="36">
        <f t="shared" si="45"/>
        <v>26.869999999999997</v>
      </c>
      <c r="Q153" s="193">
        <f>MIN(P153:P155)</f>
        <v>26.869999999999997</v>
      </c>
      <c r="R153" s="177" t="s">
        <v>199</v>
      </c>
      <c r="S153" s="177">
        <v>0.84</v>
      </c>
      <c r="T153" s="15"/>
      <c r="U153" s="205">
        <v>119</v>
      </c>
      <c r="V153" s="96" t="s">
        <v>158</v>
      </c>
      <c r="W153" s="96" t="s">
        <v>360</v>
      </c>
      <c r="X153" s="51" t="s">
        <v>29</v>
      </c>
      <c r="Y153" s="150">
        <v>0</v>
      </c>
      <c r="Z153" s="44">
        <f t="shared" si="32"/>
        <v>0</v>
      </c>
      <c r="AA153" s="76">
        <f>AA154+AA155</f>
        <v>15.350238095238096</v>
      </c>
      <c r="AB153" s="7"/>
      <c r="AC153" s="7"/>
      <c r="AD153" s="3"/>
      <c r="AE153" s="3"/>
      <c r="AF153" s="7">
        <f t="shared" si="46"/>
        <v>15.350238095238096</v>
      </c>
      <c r="AG153" s="8">
        <v>0</v>
      </c>
      <c r="AH153" s="43">
        <v>42</v>
      </c>
      <c r="AI153" s="12">
        <f t="shared" si="47"/>
        <v>26.649761904761903</v>
      </c>
      <c r="AJ153" s="204">
        <f>MIN(AI153:AI155)</f>
        <v>26.649761904761903</v>
      </c>
      <c r="AK153" s="201" t="s">
        <v>199</v>
      </c>
    </row>
    <row r="154" spans="1:37" s="4" customFormat="1" ht="11.25">
      <c r="A154" s="84" t="s">
        <v>247</v>
      </c>
      <c r="B154" s="206"/>
      <c r="C154" s="84" t="s">
        <v>36</v>
      </c>
      <c r="D154" s="81" t="s">
        <v>29</v>
      </c>
      <c r="E154" s="81"/>
      <c r="F154" s="81"/>
      <c r="G154" s="37">
        <f t="shared" si="48"/>
        <v>0</v>
      </c>
      <c r="H154" s="102"/>
      <c r="I154" s="37">
        <v>0</v>
      </c>
      <c r="J154" s="37">
        <v>0</v>
      </c>
      <c r="K154" s="37"/>
      <c r="L154" s="37"/>
      <c r="M154" s="111"/>
      <c r="N154" s="36">
        <v>0</v>
      </c>
      <c r="O154" s="36"/>
      <c r="P154" s="36"/>
      <c r="Q154" s="194"/>
      <c r="R154" s="178"/>
      <c r="S154" s="178"/>
      <c r="T154" s="15"/>
      <c r="U154" s="206"/>
      <c r="V154" s="84" t="s">
        <v>36</v>
      </c>
      <c r="W154" s="84" t="s">
        <v>247</v>
      </c>
      <c r="X154" s="51" t="s">
        <v>29</v>
      </c>
      <c r="Y154" s="150">
        <v>0</v>
      </c>
      <c r="Z154" s="44"/>
      <c r="AA154" s="76"/>
      <c r="AB154" s="7"/>
      <c r="AC154" s="7"/>
      <c r="AD154" s="3"/>
      <c r="AE154" s="3"/>
      <c r="AF154" s="8"/>
      <c r="AG154" s="8">
        <v>0</v>
      </c>
      <c r="AH154" s="43"/>
      <c r="AI154" s="12"/>
      <c r="AJ154" s="199"/>
      <c r="AK154" s="202"/>
    </row>
    <row r="155" spans="1:37" s="4" customFormat="1" ht="11.25">
      <c r="A155" s="84" t="s">
        <v>248</v>
      </c>
      <c r="B155" s="207"/>
      <c r="C155" s="84" t="s">
        <v>37</v>
      </c>
      <c r="D155" s="81" t="s">
        <v>29</v>
      </c>
      <c r="E155" s="81"/>
      <c r="F155" s="81"/>
      <c r="G155" s="37">
        <f t="shared" si="48"/>
        <v>15.13</v>
      </c>
      <c r="H155" s="102"/>
      <c r="I155" s="37">
        <v>6.49</v>
      </c>
      <c r="J155" s="37">
        <v>8.64</v>
      </c>
      <c r="K155" s="37"/>
      <c r="L155" s="37"/>
      <c r="M155" s="102">
        <f t="shared" si="44"/>
        <v>15.13</v>
      </c>
      <c r="N155" s="36">
        <v>0</v>
      </c>
      <c r="O155" s="36">
        <v>42</v>
      </c>
      <c r="P155" s="36">
        <f t="shared" si="45"/>
        <v>26.869999999999997</v>
      </c>
      <c r="Q155" s="195"/>
      <c r="R155" s="179"/>
      <c r="S155" s="179"/>
      <c r="T155" s="15"/>
      <c r="U155" s="207"/>
      <c r="V155" s="84" t="s">
        <v>37</v>
      </c>
      <c r="W155" s="84" t="s">
        <v>248</v>
      </c>
      <c r="X155" s="51" t="s">
        <v>29</v>
      </c>
      <c r="Y155" s="150">
        <v>0.18500000000000003</v>
      </c>
      <c r="Z155" s="44">
        <f>Y155/S153</f>
        <v>0.2202380952380953</v>
      </c>
      <c r="AA155" s="76">
        <f>G155+Z155</f>
        <v>15.350238095238096</v>
      </c>
      <c r="AB155" s="7"/>
      <c r="AC155" s="7"/>
      <c r="AD155" s="3"/>
      <c r="AE155" s="3"/>
      <c r="AF155" s="7">
        <f t="shared" si="46"/>
        <v>15.350238095238096</v>
      </c>
      <c r="AG155" s="8">
        <v>0</v>
      </c>
      <c r="AH155" s="43">
        <v>42</v>
      </c>
      <c r="AI155" s="12">
        <f>AH155-AG155-AF155</f>
        <v>26.649761904761903</v>
      </c>
      <c r="AJ155" s="200"/>
      <c r="AK155" s="203"/>
    </row>
    <row r="156" spans="1:37" s="4" customFormat="1" ht="22.5">
      <c r="A156" s="96" t="s">
        <v>361</v>
      </c>
      <c r="B156" s="183">
        <v>120</v>
      </c>
      <c r="C156" s="96" t="s">
        <v>159</v>
      </c>
      <c r="D156" s="81" t="s">
        <v>24</v>
      </c>
      <c r="E156" s="81">
        <v>16</v>
      </c>
      <c r="F156" s="81">
        <v>16</v>
      </c>
      <c r="G156" s="37">
        <f>G157+G158</f>
        <v>14.040000000000001</v>
      </c>
      <c r="H156" s="102"/>
      <c r="I156" s="37"/>
      <c r="J156" s="37"/>
      <c r="K156" s="37"/>
      <c r="L156" s="37"/>
      <c r="M156" s="37">
        <f aca="true" t="shared" si="49" ref="M156:M198">G156-K156</f>
        <v>14.040000000000001</v>
      </c>
      <c r="N156" s="36">
        <v>0</v>
      </c>
      <c r="O156" s="37">
        <v>16.8</v>
      </c>
      <c r="P156" s="36">
        <f>O156-M156-N156</f>
        <v>2.76</v>
      </c>
      <c r="Q156" s="193">
        <f>MIN(P156:P158)</f>
        <v>2.76</v>
      </c>
      <c r="R156" s="177" t="s">
        <v>199</v>
      </c>
      <c r="S156" s="177">
        <v>0.96</v>
      </c>
      <c r="T156" s="15"/>
      <c r="U156" s="183">
        <v>120</v>
      </c>
      <c r="V156" s="96" t="s">
        <v>159</v>
      </c>
      <c r="W156" s="96" t="s">
        <v>361</v>
      </c>
      <c r="X156" s="51" t="s">
        <v>24</v>
      </c>
      <c r="Y156" s="150">
        <v>0</v>
      </c>
      <c r="Z156" s="44"/>
      <c r="AA156" s="76">
        <f>AA157+AA158</f>
        <v>15.923235386639217</v>
      </c>
      <c r="AB156" s="7"/>
      <c r="AC156" s="7"/>
      <c r="AD156" s="3"/>
      <c r="AE156" s="3"/>
      <c r="AF156" s="8">
        <f t="shared" si="46"/>
        <v>15.923235386639217</v>
      </c>
      <c r="AG156" s="8">
        <v>0</v>
      </c>
      <c r="AH156" s="52">
        <v>16.8</v>
      </c>
      <c r="AI156" s="9">
        <f>AH156-AF156-AG156</f>
        <v>0.876764613360784</v>
      </c>
      <c r="AJ156" s="204">
        <f>MIN(AI156:AI158)</f>
        <v>0.876764613360784</v>
      </c>
      <c r="AK156" s="201" t="s">
        <v>199</v>
      </c>
    </row>
    <row r="157" spans="1:37" s="4" customFormat="1" ht="11.25">
      <c r="A157" s="40" t="s">
        <v>247</v>
      </c>
      <c r="B157" s="184"/>
      <c r="C157" s="40" t="s">
        <v>36</v>
      </c>
      <c r="D157" s="81" t="s">
        <v>24</v>
      </c>
      <c r="E157" s="81"/>
      <c r="F157" s="81"/>
      <c r="G157" s="37">
        <f t="shared" si="48"/>
        <v>8.620000000000001</v>
      </c>
      <c r="H157" s="102"/>
      <c r="I157" s="37">
        <v>3.92</v>
      </c>
      <c r="J157" s="37">
        <v>4.7</v>
      </c>
      <c r="K157" s="37"/>
      <c r="L157" s="37"/>
      <c r="M157" s="37">
        <f t="shared" si="49"/>
        <v>8.620000000000001</v>
      </c>
      <c r="N157" s="36">
        <v>0</v>
      </c>
      <c r="O157" s="37">
        <v>16.8</v>
      </c>
      <c r="P157" s="36">
        <f>O157-G157</f>
        <v>8.18</v>
      </c>
      <c r="Q157" s="194"/>
      <c r="R157" s="178"/>
      <c r="S157" s="178"/>
      <c r="T157" s="15"/>
      <c r="U157" s="184"/>
      <c r="V157" s="40" t="s">
        <v>36</v>
      </c>
      <c r="W157" s="40" t="s">
        <v>247</v>
      </c>
      <c r="X157" s="51" t="s">
        <v>24</v>
      </c>
      <c r="Y157" s="150">
        <v>0</v>
      </c>
      <c r="Z157" s="44"/>
      <c r="AA157" s="38">
        <f>G157+Z211+Z168+Z165+Z66/2</f>
        <v>10.45531871997255</v>
      </c>
      <c r="AB157" s="5"/>
      <c r="AC157" s="5"/>
      <c r="AD157" s="3"/>
      <c r="AE157" s="3"/>
      <c r="AF157" s="8">
        <f t="shared" si="46"/>
        <v>10.45531871997255</v>
      </c>
      <c r="AG157" s="8">
        <v>0</v>
      </c>
      <c r="AH157" s="52">
        <v>16.8</v>
      </c>
      <c r="AI157" s="9">
        <f>AH157-AA157</f>
        <v>6.3446812800274515</v>
      </c>
      <c r="AJ157" s="199"/>
      <c r="AK157" s="202"/>
    </row>
    <row r="158" spans="1:37" s="4" customFormat="1" ht="11.25">
      <c r="A158" s="40" t="s">
        <v>248</v>
      </c>
      <c r="B158" s="185"/>
      <c r="C158" s="40" t="s">
        <v>37</v>
      </c>
      <c r="D158" s="81" t="s">
        <v>24</v>
      </c>
      <c r="E158" s="81"/>
      <c r="F158" s="81"/>
      <c r="G158" s="37">
        <f t="shared" si="48"/>
        <v>5.42</v>
      </c>
      <c r="H158" s="102"/>
      <c r="I158" s="37">
        <v>2.28</v>
      </c>
      <c r="J158" s="37">
        <v>3.14</v>
      </c>
      <c r="K158" s="37"/>
      <c r="L158" s="37"/>
      <c r="M158" s="37">
        <f t="shared" si="49"/>
        <v>5.42</v>
      </c>
      <c r="N158" s="36">
        <v>0</v>
      </c>
      <c r="O158" s="37">
        <v>16.8</v>
      </c>
      <c r="P158" s="36">
        <f>O158-M158-N158</f>
        <v>11.38</v>
      </c>
      <c r="Q158" s="195"/>
      <c r="R158" s="179"/>
      <c r="S158" s="179"/>
      <c r="T158" s="15"/>
      <c r="U158" s="185"/>
      <c r="V158" s="40" t="s">
        <v>37</v>
      </c>
      <c r="W158" s="40" t="s">
        <v>248</v>
      </c>
      <c r="X158" s="51" t="s">
        <v>24</v>
      </c>
      <c r="Y158" s="150">
        <v>0.046</v>
      </c>
      <c r="Z158" s="44">
        <f>Y158/S156</f>
        <v>0.04791666666666667</v>
      </c>
      <c r="AA158" s="38">
        <f>Z158+G158</f>
        <v>5.4679166666666665</v>
      </c>
      <c r="AB158" s="5"/>
      <c r="AC158" s="5"/>
      <c r="AD158" s="3"/>
      <c r="AE158" s="3"/>
      <c r="AF158" s="8">
        <f t="shared" si="46"/>
        <v>5.4679166666666665</v>
      </c>
      <c r="AG158" s="8">
        <v>0</v>
      </c>
      <c r="AH158" s="52">
        <v>16.8</v>
      </c>
      <c r="AI158" s="9">
        <f>AH158-AF158-AG158</f>
        <v>11.332083333333333</v>
      </c>
      <c r="AJ158" s="200"/>
      <c r="AK158" s="203"/>
    </row>
    <row r="159" spans="1:37" s="4" customFormat="1" ht="22.5">
      <c r="A159" s="96" t="s">
        <v>362</v>
      </c>
      <c r="B159" s="183">
        <v>121</v>
      </c>
      <c r="C159" s="96" t="s">
        <v>160</v>
      </c>
      <c r="D159" s="81" t="s">
        <v>43</v>
      </c>
      <c r="E159" s="81">
        <v>7.5</v>
      </c>
      <c r="F159" s="81">
        <v>7.5</v>
      </c>
      <c r="G159" s="87">
        <f>G160+G161</f>
        <v>1.7</v>
      </c>
      <c r="H159" s="102"/>
      <c r="I159" s="37"/>
      <c r="J159" s="37"/>
      <c r="K159" s="37"/>
      <c r="L159" s="37"/>
      <c r="M159" s="37">
        <f t="shared" si="49"/>
        <v>1.7</v>
      </c>
      <c r="N159" s="36">
        <v>0</v>
      </c>
      <c r="O159" s="37">
        <v>7.88</v>
      </c>
      <c r="P159" s="36">
        <f>O159-M159-N159</f>
        <v>6.18</v>
      </c>
      <c r="Q159" s="193">
        <f>MIN(P159:P161)</f>
        <v>6.18</v>
      </c>
      <c r="R159" s="177" t="s">
        <v>199</v>
      </c>
      <c r="S159" s="177">
        <v>0.93</v>
      </c>
      <c r="T159" s="15"/>
      <c r="U159" s="183">
        <v>121</v>
      </c>
      <c r="V159" s="96" t="s">
        <v>160</v>
      </c>
      <c r="W159" s="96" t="s">
        <v>362</v>
      </c>
      <c r="X159" s="51" t="s">
        <v>43</v>
      </c>
      <c r="Y159" s="150">
        <v>0</v>
      </c>
      <c r="Z159" s="44"/>
      <c r="AA159" s="76">
        <f>AA160+AA161</f>
        <v>1.7</v>
      </c>
      <c r="AB159" s="7"/>
      <c r="AC159" s="7"/>
      <c r="AD159" s="3"/>
      <c r="AE159" s="3"/>
      <c r="AF159" s="8">
        <f t="shared" si="46"/>
        <v>1.7</v>
      </c>
      <c r="AG159" s="8">
        <v>0</v>
      </c>
      <c r="AH159" s="52">
        <v>7.88</v>
      </c>
      <c r="AI159" s="9">
        <f>AH159-AF159-AG159</f>
        <v>6.18</v>
      </c>
      <c r="AJ159" s="204">
        <f>MIN(AI159:AI161)</f>
        <v>6.18</v>
      </c>
      <c r="AK159" s="201" t="s">
        <v>199</v>
      </c>
    </row>
    <row r="160" spans="1:37" s="4" customFormat="1" ht="11.25">
      <c r="A160" s="40" t="s">
        <v>247</v>
      </c>
      <c r="B160" s="184"/>
      <c r="C160" s="40" t="s">
        <v>36</v>
      </c>
      <c r="D160" s="81" t="s">
        <v>43</v>
      </c>
      <c r="E160" s="81"/>
      <c r="F160" s="81"/>
      <c r="G160" s="37">
        <f t="shared" si="48"/>
        <v>0.95</v>
      </c>
      <c r="H160" s="102"/>
      <c r="I160" s="37">
        <v>0.95</v>
      </c>
      <c r="J160" s="37">
        <v>0</v>
      </c>
      <c r="K160" s="37"/>
      <c r="L160" s="37"/>
      <c r="M160" s="37">
        <f t="shared" si="49"/>
        <v>0.95</v>
      </c>
      <c r="N160" s="36">
        <v>0</v>
      </c>
      <c r="O160" s="37">
        <v>7.88</v>
      </c>
      <c r="P160" s="36">
        <f>O160-G160</f>
        <v>6.93</v>
      </c>
      <c r="Q160" s="194"/>
      <c r="R160" s="178"/>
      <c r="S160" s="178"/>
      <c r="T160" s="15"/>
      <c r="U160" s="184"/>
      <c r="V160" s="40" t="s">
        <v>36</v>
      </c>
      <c r="W160" s="40" t="s">
        <v>247</v>
      </c>
      <c r="X160" s="51" t="s">
        <v>43</v>
      </c>
      <c r="Y160" s="150">
        <v>0</v>
      </c>
      <c r="Z160" s="44"/>
      <c r="AA160" s="38">
        <f>G160</f>
        <v>0.95</v>
      </c>
      <c r="AB160" s="5"/>
      <c r="AC160" s="5"/>
      <c r="AD160" s="3"/>
      <c r="AE160" s="3"/>
      <c r="AF160" s="8">
        <f t="shared" si="46"/>
        <v>0.95</v>
      </c>
      <c r="AG160" s="8">
        <v>0</v>
      </c>
      <c r="AH160" s="52">
        <v>7.88</v>
      </c>
      <c r="AI160" s="9">
        <f>AH160-AA160</f>
        <v>6.93</v>
      </c>
      <c r="AJ160" s="199"/>
      <c r="AK160" s="202"/>
    </row>
    <row r="161" spans="1:37" s="4" customFormat="1" ht="11.25">
      <c r="A161" s="40" t="s">
        <v>248</v>
      </c>
      <c r="B161" s="185"/>
      <c r="C161" s="40" t="s">
        <v>37</v>
      </c>
      <c r="D161" s="81" t="s">
        <v>43</v>
      </c>
      <c r="E161" s="81"/>
      <c r="F161" s="81"/>
      <c r="G161" s="37">
        <f t="shared" si="48"/>
        <v>0.75</v>
      </c>
      <c r="H161" s="102"/>
      <c r="I161" s="37">
        <v>0.62</v>
      </c>
      <c r="J161" s="37">
        <v>0.13</v>
      </c>
      <c r="K161" s="37"/>
      <c r="L161" s="37"/>
      <c r="M161" s="37">
        <f t="shared" si="49"/>
        <v>0.75</v>
      </c>
      <c r="N161" s="36">
        <v>0</v>
      </c>
      <c r="O161" s="37">
        <v>7.88</v>
      </c>
      <c r="P161" s="36">
        <f>O161-M161-N161</f>
        <v>7.13</v>
      </c>
      <c r="Q161" s="195"/>
      <c r="R161" s="179"/>
      <c r="S161" s="179"/>
      <c r="T161" s="15"/>
      <c r="U161" s="185"/>
      <c r="V161" s="40" t="s">
        <v>37</v>
      </c>
      <c r="W161" s="40" t="s">
        <v>248</v>
      </c>
      <c r="X161" s="51" t="s">
        <v>43</v>
      </c>
      <c r="Y161" s="150">
        <v>0</v>
      </c>
      <c r="Z161" s="44">
        <f>Y161/S159</f>
        <v>0</v>
      </c>
      <c r="AA161" s="38">
        <f aca="true" t="shared" si="50" ref="AA161:AA184">Z161+G161</f>
        <v>0.75</v>
      </c>
      <c r="AB161" s="5"/>
      <c r="AC161" s="5"/>
      <c r="AD161" s="3"/>
      <c r="AE161" s="3"/>
      <c r="AF161" s="8">
        <f t="shared" si="46"/>
        <v>0.75</v>
      </c>
      <c r="AG161" s="8">
        <v>0</v>
      </c>
      <c r="AH161" s="52">
        <v>7.88</v>
      </c>
      <c r="AI161" s="9">
        <f>AH161-AF161-AG161</f>
        <v>7.13</v>
      </c>
      <c r="AJ161" s="200"/>
      <c r="AK161" s="203"/>
    </row>
    <row r="162" spans="1:37" s="4" customFormat="1" ht="11.25">
      <c r="A162" s="96" t="s">
        <v>363</v>
      </c>
      <c r="B162" s="110">
        <v>122</v>
      </c>
      <c r="C162" s="96" t="s">
        <v>161</v>
      </c>
      <c r="D162" s="81" t="s">
        <v>19</v>
      </c>
      <c r="E162" s="81">
        <v>10</v>
      </c>
      <c r="F162" s="81">
        <v>10</v>
      </c>
      <c r="G162" s="37">
        <f t="shared" si="48"/>
        <v>5.5</v>
      </c>
      <c r="H162" s="102"/>
      <c r="I162" s="37">
        <v>2.8</v>
      </c>
      <c r="J162" s="37">
        <v>2.7</v>
      </c>
      <c r="K162" s="37"/>
      <c r="L162" s="37"/>
      <c r="M162" s="36">
        <f t="shared" si="49"/>
        <v>5.5</v>
      </c>
      <c r="N162" s="36">
        <v>0</v>
      </c>
      <c r="O162" s="37">
        <v>10.5</v>
      </c>
      <c r="P162" s="36">
        <f aca="true" t="shared" si="51" ref="P162:P184">O162-N162-M162</f>
        <v>5</v>
      </c>
      <c r="Q162" s="104">
        <f aca="true" t="shared" si="52" ref="Q162:Q184">P162</f>
        <v>5</v>
      </c>
      <c r="R162" s="105" t="s">
        <v>199</v>
      </c>
      <c r="S162" s="105">
        <v>0.93</v>
      </c>
      <c r="T162" s="15"/>
      <c r="U162" s="110">
        <v>122</v>
      </c>
      <c r="V162" s="96" t="s">
        <v>161</v>
      </c>
      <c r="W162" s="96" t="s">
        <v>363</v>
      </c>
      <c r="X162" s="51" t="s">
        <v>19</v>
      </c>
      <c r="Y162" s="150">
        <v>0.18700000000000003</v>
      </c>
      <c r="Z162" s="44">
        <f aca="true" t="shared" si="53" ref="Z162:Z185">Y162/S162</f>
        <v>0.20107526881720433</v>
      </c>
      <c r="AA162" s="76">
        <f t="shared" si="50"/>
        <v>5.701075268817204</v>
      </c>
      <c r="AB162" s="7"/>
      <c r="AC162" s="7"/>
      <c r="AD162" s="3"/>
      <c r="AE162" s="3"/>
      <c r="AF162" s="8">
        <f t="shared" si="46"/>
        <v>5.701075268817204</v>
      </c>
      <c r="AG162" s="8">
        <v>0</v>
      </c>
      <c r="AH162" s="52">
        <v>10.5</v>
      </c>
      <c r="AI162" s="12">
        <f aca="true" t="shared" si="54" ref="AI162:AI184">AH162-AG162-AF162</f>
        <v>4.798924731182796</v>
      </c>
      <c r="AJ162" s="18">
        <f aca="true" t="shared" si="55" ref="AJ162:AJ184">AI162</f>
        <v>4.798924731182796</v>
      </c>
      <c r="AK162" s="52" t="s">
        <v>199</v>
      </c>
    </row>
    <row r="163" spans="1:37" s="4" customFormat="1" ht="11.25">
      <c r="A163" s="96" t="s">
        <v>364</v>
      </c>
      <c r="B163" s="110">
        <v>123</v>
      </c>
      <c r="C163" s="96" t="s">
        <v>162</v>
      </c>
      <c r="D163" s="81" t="s">
        <v>23</v>
      </c>
      <c r="E163" s="81">
        <v>6.3</v>
      </c>
      <c r="F163" s="81">
        <v>6.3</v>
      </c>
      <c r="G163" s="37">
        <f t="shared" si="48"/>
        <v>3.62</v>
      </c>
      <c r="H163" s="102"/>
      <c r="I163" s="37">
        <v>2.97</v>
      </c>
      <c r="J163" s="37">
        <v>0.65</v>
      </c>
      <c r="K163" s="37"/>
      <c r="L163" s="37"/>
      <c r="M163" s="36">
        <f t="shared" si="49"/>
        <v>3.62</v>
      </c>
      <c r="N163" s="36">
        <v>0</v>
      </c>
      <c r="O163" s="37">
        <v>6.62</v>
      </c>
      <c r="P163" s="36">
        <f t="shared" si="51"/>
        <v>3</v>
      </c>
      <c r="Q163" s="104">
        <f t="shared" si="52"/>
        <v>3</v>
      </c>
      <c r="R163" s="105" t="s">
        <v>199</v>
      </c>
      <c r="S163" s="105">
        <v>0.96</v>
      </c>
      <c r="T163" s="15"/>
      <c r="U163" s="110">
        <v>123</v>
      </c>
      <c r="V163" s="96" t="s">
        <v>162</v>
      </c>
      <c r="W163" s="96" t="s">
        <v>364</v>
      </c>
      <c r="X163" s="51" t="s">
        <v>23</v>
      </c>
      <c r="Y163" s="150">
        <v>1.0110000000000006</v>
      </c>
      <c r="Z163" s="44">
        <f t="shared" si="53"/>
        <v>1.0531250000000005</v>
      </c>
      <c r="AA163" s="76">
        <f t="shared" si="50"/>
        <v>4.673125000000001</v>
      </c>
      <c r="AB163" s="7"/>
      <c r="AC163" s="7"/>
      <c r="AD163" s="3"/>
      <c r="AE163" s="3"/>
      <c r="AF163" s="8">
        <f t="shared" si="46"/>
        <v>4.673125000000001</v>
      </c>
      <c r="AG163" s="8">
        <v>0</v>
      </c>
      <c r="AH163" s="52">
        <v>6.62</v>
      </c>
      <c r="AI163" s="12">
        <f t="shared" si="54"/>
        <v>1.9468749999999995</v>
      </c>
      <c r="AJ163" s="18">
        <f t="shared" si="55"/>
        <v>1.9468749999999995</v>
      </c>
      <c r="AK163" s="52" t="s">
        <v>199</v>
      </c>
    </row>
    <row r="164" spans="1:37" s="4" customFormat="1" ht="11.25">
      <c r="A164" s="96" t="s">
        <v>365</v>
      </c>
      <c r="B164" s="110">
        <v>124</v>
      </c>
      <c r="C164" s="96" t="s">
        <v>163</v>
      </c>
      <c r="D164" s="81" t="s">
        <v>33</v>
      </c>
      <c r="E164" s="81">
        <v>4</v>
      </c>
      <c r="F164" s="81">
        <v>4</v>
      </c>
      <c r="G164" s="37">
        <f t="shared" si="48"/>
        <v>2.29</v>
      </c>
      <c r="H164" s="102"/>
      <c r="I164" s="37">
        <v>1.32</v>
      </c>
      <c r="J164" s="37">
        <v>0.97</v>
      </c>
      <c r="K164" s="37"/>
      <c r="L164" s="37"/>
      <c r="M164" s="36">
        <f t="shared" si="49"/>
        <v>2.29</v>
      </c>
      <c r="N164" s="36">
        <v>0</v>
      </c>
      <c r="O164" s="37">
        <v>4.2</v>
      </c>
      <c r="P164" s="36">
        <f t="shared" si="51"/>
        <v>1.9100000000000001</v>
      </c>
      <c r="Q164" s="104">
        <f t="shared" si="52"/>
        <v>1.9100000000000001</v>
      </c>
      <c r="R164" s="105" t="s">
        <v>199</v>
      </c>
      <c r="S164" s="105">
        <v>0.91</v>
      </c>
      <c r="T164" s="15"/>
      <c r="U164" s="110">
        <v>124</v>
      </c>
      <c r="V164" s="96" t="s">
        <v>163</v>
      </c>
      <c r="W164" s="96" t="s">
        <v>365</v>
      </c>
      <c r="X164" s="51" t="s">
        <v>33</v>
      </c>
      <c r="Y164" s="150">
        <v>0.149</v>
      </c>
      <c r="Z164" s="44">
        <f t="shared" si="53"/>
        <v>0.16373626373626374</v>
      </c>
      <c r="AA164" s="76">
        <f t="shared" si="50"/>
        <v>2.4537362637362636</v>
      </c>
      <c r="AB164" s="7"/>
      <c r="AC164" s="7"/>
      <c r="AD164" s="3"/>
      <c r="AE164" s="3"/>
      <c r="AF164" s="8">
        <f t="shared" si="46"/>
        <v>2.4537362637362636</v>
      </c>
      <c r="AG164" s="8">
        <v>0</v>
      </c>
      <c r="AH164" s="52">
        <v>4.2</v>
      </c>
      <c r="AI164" s="12">
        <f t="shared" si="54"/>
        <v>1.7462637362637365</v>
      </c>
      <c r="AJ164" s="18">
        <f t="shared" si="55"/>
        <v>1.7462637362637365</v>
      </c>
      <c r="AK164" s="52" t="s">
        <v>199</v>
      </c>
    </row>
    <row r="165" spans="1:37" s="4" customFormat="1" ht="11.25">
      <c r="A165" s="96" t="s">
        <v>366</v>
      </c>
      <c r="B165" s="110">
        <v>125</v>
      </c>
      <c r="C165" s="96" t="s">
        <v>164</v>
      </c>
      <c r="D165" s="81" t="s">
        <v>22</v>
      </c>
      <c r="E165" s="81">
        <v>1.6</v>
      </c>
      <c r="F165" s="81">
        <v>1.6</v>
      </c>
      <c r="G165" s="37">
        <f t="shared" si="48"/>
        <v>0.6</v>
      </c>
      <c r="H165" s="102"/>
      <c r="I165" s="37">
        <v>0.44</v>
      </c>
      <c r="J165" s="37">
        <v>0.16</v>
      </c>
      <c r="K165" s="37"/>
      <c r="L165" s="37"/>
      <c r="M165" s="36">
        <f t="shared" si="49"/>
        <v>0.6</v>
      </c>
      <c r="N165" s="36">
        <v>0</v>
      </c>
      <c r="O165" s="37">
        <v>1.68</v>
      </c>
      <c r="P165" s="36">
        <f t="shared" si="51"/>
        <v>1.08</v>
      </c>
      <c r="Q165" s="104">
        <f t="shared" si="52"/>
        <v>1.08</v>
      </c>
      <c r="R165" s="105" t="s">
        <v>199</v>
      </c>
      <c r="S165" s="105">
        <v>0.94</v>
      </c>
      <c r="T165" s="15"/>
      <c r="U165" s="110">
        <v>125</v>
      </c>
      <c r="V165" s="96" t="s">
        <v>164</v>
      </c>
      <c r="W165" s="96" t="s">
        <v>366</v>
      </c>
      <c r="X165" s="51" t="s">
        <v>22</v>
      </c>
      <c r="Y165" s="150">
        <v>0.3320000000000002</v>
      </c>
      <c r="Z165" s="44">
        <f t="shared" si="53"/>
        <v>0.35319148936170236</v>
      </c>
      <c r="AA165" s="76">
        <f t="shared" si="50"/>
        <v>0.9531914893617024</v>
      </c>
      <c r="AB165" s="7"/>
      <c r="AC165" s="7"/>
      <c r="AD165" s="3"/>
      <c r="AE165" s="3"/>
      <c r="AF165" s="8">
        <f t="shared" si="46"/>
        <v>0.9531914893617024</v>
      </c>
      <c r="AG165" s="8">
        <v>0</v>
      </c>
      <c r="AH165" s="52">
        <v>1.68</v>
      </c>
      <c r="AI165" s="12">
        <f t="shared" si="54"/>
        <v>0.7268085106382975</v>
      </c>
      <c r="AJ165" s="18">
        <f t="shared" si="55"/>
        <v>0.7268085106382975</v>
      </c>
      <c r="AK165" s="52" t="s">
        <v>199</v>
      </c>
    </row>
    <row r="166" spans="1:37" s="4" customFormat="1" ht="11.25">
      <c r="A166" s="96" t="s">
        <v>367</v>
      </c>
      <c r="B166" s="110">
        <v>126</v>
      </c>
      <c r="C166" s="96" t="s">
        <v>165</v>
      </c>
      <c r="D166" s="81" t="s">
        <v>26</v>
      </c>
      <c r="E166" s="81">
        <v>25</v>
      </c>
      <c r="F166" s="81">
        <v>25</v>
      </c>
      <c r="G166" s="37">
        <f t="shared" si="48"/>
        <v>17.82</v>
      </c>
      <c r="H166" s="102"/>
      <c r="I166" s="37">
        <v>9.16</v>
      </c>
      <c r="J166" s="37">
        <v>8.66</v>
      </c>
      <c r="K166" s="37"/>
      <c r="L166" s="37"/>
      <c r="M166" s="36">
        <f t="shared" si="49"/>
        <v>17.82</v>
      </c>
      <c r="N166" s="36">
        <v>0</v>
      </c>
      <c r="O166" s="37">
        <v>26.25</v>
      </c>
      <c r="P166" s="36">
        <f t="shared" si="51"/>
        <v>8.43</v>
      </c>
      <c r="Q166" s="104">
        <f t="shared" si="52"/>
        <v>8.43</v>
      </c>
      <c r="R166" s="105" t="s">
        <v>199</v>
      </c>
      <c r="S166" s="105">
        <v>0.92</v>
      </c>
      <c r="T166" s="15"/>
      <c r="U166" s="110">
        <v>126</v>
      </c>
      <c r="V166" s="96" t="s">
        <v>165</v>
      </c>
      <c r="W166" s="96" t="s">
        <v>367</v>
      </c>
      <c r="X166" s="51" t="s">
        <v>26</v>
      </c>
      <c r="Y166" s="150">
        <v>0.8320000000000003</v>
      </c>
      <c r="Z166" s="44">
        <f t="shared" si="53"/>
        <v>0.9043478260869569</v>
      </c>
      <c r="AA166" s="76">
        <f t="shared" si="50"/>
        <v>18.72434782608696</v>
      </c>
      <c r="AB166" s="7"/>
      <c r="AC166" s="7"/>
      <c r="AD166" s="3"/>
      <c r="AE166" s="3"/>
      <c r="AF166" s="7">
        <f t="shared" si="46"/>
        <v>18.72434782608696</v>
      </c>
      <c r="AG166" s="8">
        <v>0</v>
      </c>
      <c r="AH166" s="52">
        <v>26.25</v>
      </c>
      <c r="AI166" s="12">
        <f t="shared" si="54"/>
        <v>7.525652173913041</v>
      </c>
      <c r="AJ166" s="18">
        <f t="shared" si="55"/>
        <v>7.525652173913041</v>
      </c>
      <c r="AK166" s="52" t="s">
        <v>199</v>
      </c>
    </row>
    <row r="167" spans="1:37" s="4" customFormat="1" ht="22.5">
      <c r="A167" s="96" t="s">
        <v>368</v>
      </c>
      <c r="B167" s="110">
        <v>127</v>
      </c>
      <c r="C167" s="96" t="s">
        <v>166</v>
      </c>
      <c r="D167" s="81" t="s">
        <v>33</v>
      </c>
      <c r="E167" s="81">
        <v>4</v>
      </c>
      <c r="F167" s="81">
        <v>4</v>
      </c>
      <c r="G167" s="37">
        <f t="shared" si="48"/>
        <v>2.29</v>
      </c>
      <c r="H167" s="102"/>
      <c r="I167" s="37">
        <v>1.5</v>
      </c>
      <c r="J167" s="37">
        <v>0.79</v>
      </c>
      <c r="K167" s="37">
        <v>0.52</v>
      </c>
      <c r="L167" s="37">
        <v>120</v>
      </c>
      <c r="M167" s="36">
        <f t="shared" si="49"/>
        <v>1.77</v>
      </c>
      <c r="N167" s="36">
        <v>0</v>
      </c>
      <c r="O167" s="37">
        <v>4.2</v>
      </c>
      <c r="P167" s="36">
        <f t="shared" si="51"/>
        <v>2.43</v>
      </c>
      <c r="Q167" s="104">
        <f t="shared" si="52"/>
        <v>2.43</v>
      </c>
      <c r="R167" s="105" t="s">
        <v>199</v>
      </c>
      <c r="S167" s="105">
        <v>0.96</v>
      </c>
      <c r="T167" s="15"/>
      <c r="U167" s="110">
        <v>127</v>
      </c>
      <c r="V167" s="96" t="s">
        <v>166</v>
      </c>
      <c r="W167" s="96" t="s">
        <v>368</v>
      </c>
      <c r="X167" s="51" t="s">
        <v>33</v>
      </c>
      <c r="Y167" s="150">
        <v>3.763799999999997</v>
      </c>
      <c r="Z167" s="44">
        <f t="shared" si="53"/>
        <v>3.920624999999997</v>
      </c>
      <c r="AA167" s="76">
        <f t="shared" si="50"/>
        <v>6.210624999999997</v>
      </c>
      <c r="AB167" s="7"/>
      <c r="AC167" s="7"/>
      <c r="AD167" s="3">
        <v>0.52</v>
      </c>
      <c r="AE167" s="3">
        <v>120</v>
      </c>
      <c r="AF167" s="7">
        <f>AA167-AD167</f>
        <v>5.690624999999997</v>
      </c>
      <c r="AG167" s="8">
        <v>0</v>
      </c>
      <c r="AH167" s="52">
        <v>4.2</v>
      </c>
      <c r="AI167" s="12">
        <f t="shared" si="54"/>
        <v>-1.490624999999997</v>
      </c>
      <c r="AJ167" s="146">
        <f t="shared" si="55"/>
        <v>-1.490624999999997</v>
      </c>
      <c r="AK167" s="52" t="s">
        <v>79</v>
      </c>
    </row>
    <row r="168" spans="1:37" s="4" customFormat="1" ht="11.25">
      <c r="A168" s="96" t="s">
        <v>369</v>
      </c>
      <c r="B168" s="110">
        <v>128</v>
      </c>
      <c r="C168" s="96" t="s">
        <v>167</v>
      </c>
      <c r="D168" s="81" t="s">
        <v>20</v>
      </c>
      <c r="E168" s="81">
        <v>2.5</v>
      </c>
      <c r="F168" s="81">
        <v>2.5</v>
      </c>
      <c r="G168" s="37">
        <f t="shared" si="48"/>
        <v>1.26</v>
      </c>
      <c r="H168" s="102"/>
      <c r="I168" s="37">
        <v>0.7</v>
      </c>
      <c r="J168" s="37">
        <v>0.56</v>
      </c>
      <c r="K168" s="37">
        <v>0.035</v>
      </c>
      <c r="L168" s="37">
        <v>120</v>
      </c>
      <c r="M168" s="36">
        <f t="shared" si="49"/>
        <v>1.225</v>
      </c>
      <c r="N168" s="36">
        <v>0</v>
      </c>
      <c r="O168" s="37">
        <v>2.63</v>
      </c>
      <c r="P168" s="36">
        <f t="shared" si="51"/>
        <v>1.4049999999999998</v>
      </c>
      <c r="Q168" s="104">
        <f t="shared" si="52"/>
        <v>1.4049999999999998</v>
      </c>
      <c r="R168" s="105" t="s">
        <v>199</v>
      </c>
      <c r="S168" s="105">
        <v>0.94</v>
      </c>
      <c r="T168" s="15"/>
      <c r="U168" s="110">
        <v>128</v>
      </c>
      <c r="V168" s="96" t="s">
        <v>167</v>
      </c>
      <c r="W168" s="96" t="s">
        <v>369</v>
      </c>
      <c r="X168" s="51" t="s">
        <v>20</v>
      </c>
      <c r="Y168" s="150">
        <v>0.126</v>
      </c>
      <c r="Z168" s="44">
        <f t="shared" si="53"/>
        <v>0.13404255319148936</v>
      </c>
      <c r="AA168" s="76">
        <f t="shared" si="50"/>
        <v>1.3940425531914893</v>
      </c>
      <c r="AB168" s="7"/>
      <c r="AC168" s="7"/>
      <c r="AD168" s="3">
        <v>0.035</v>
      </c>
      <c r="AE168" s="3">
        <v>120</v>
      </c>
      <c r="AF168" s="8">
        <f t="shared" si="46"/>
        <v>1.3590425531914894</v>
      </c>
      <c r="AG168" s="8">
        <v>0</v>
      </c>
      <c r="AH168" s="52">
        <v>2.63</v>
      </c>
      <c r="AI168" s="12">
        <f t="shared" si="54"/>
        <v>1.2709574468085105</v>
      </c>
      <c r="AJ168" s="18">
        <f t="shared" si="55"/>
        <v>1.2709574468085105</v>
      </c>
      <c r="AK168" s="52" t="s">
        <v>199</v>
      </c>
    </row>
    <row r="169" spans="1:37" s="4" customFormat="1" ht="11.25">
      <c r="A169" s="96" t="s">
        <v>370</v>
      </c>
      <c r="B169" s="110">
        <v>129</v>
      </c>
      <c r="C169" s="96" t="s">
        <v>168</v>
      </c>
      <c r="D169" s="81" t="s">
        <v>21</v>
      </c>
      <c r="E169" s="81">
        <v>1.6</v>
      </c>
      <c r="F169" s="81">
        <v>2.5</v>
      </c>
      <c r="G169" s="37">
        <f t="shared" si="48"/>
        <v>0.72</v>
      </c>
      <c r="H169" s="102"/>
      <c r="I169" s="37">
        <v>0.07</v>
      </c>
      <c r="J169" s="37">
        <v>0.65</v>
      </c>
      <c r="K169" s="37"/>
      <c r="L169" s="37"/>
      <c r="M169" s="36">
        <f t="shared" si="49"/>
        <v>0.72</v>
      </c>
      <c r="N169" s="36">
        <v>0</v>
      </c>
      <c r="O169" s="37">
        <v>1.68</v>
      </c>
      <c r="P169" s="36">
        <f t="shared" si="51"/>
        <v>0.96</v>
      </c>
      <c r="Q169" s="104">
        <f t="shared" si="52"/>
        <v>0.96</v>
      </c>
      <c r="R169" s="105" t="s">
        <v>199</v>
      </c>
      <c r="S169" s="105">
        <v>0.92</v>
      </c>
      <c r="T169" s="15"/>
      <c r="U169" s="110">
        <v>129</v>
      </c>
      <c r="V169" s="96" t="s">
        <v>168</v>
      </c>
      <c r="W169" s="96" t="s">
        <v>370</v>
      </c>
      <c r="X169" s="51" t="s">
        <v>21</v>
      </c>
      <c r="Y169" s="150">
        <v>0.19200000000000006</v>
      </c>
      <c r="Z169" s="44">
        <f t="shared" si="53"/>
        <v>0.2086956521739131</v>
      </c>
      <c r="AA169" s="76">
        <f t="shared" si="50"/>
        <v>0.928695652173913</v>
      </c>
      <c r="AB169" s="7"/>
      <c r="AC169" s="7"/>
      <c r="AD169" s="3"/>
      <c r="AE169" s="3"/>
      <c r="AF169" s="8">
        <f t="shared" si="46"/>
        <v>0.928695652173913</v>
      </c>
      <c r="AG169" s="8">
        <v>0</v>
      </c>
      <c r="AH169" s="52">
        <v>1.68</v>
      </c>
      <c r="AI169" s="12">
        <f t="shared" si="54"/>
        <v>0.7513043478260869</v>
      </c>
      <c r="AJ169" s="18">
        <f t="shared" si="55"/>
        <v>0.7513043478260869</v>
      </c>
      <c r="AK169" s="52" t="s">
        <v>199</v>
      </c>
    </row>
    <row r="170" spans="1:37" s="4" customFormat="1" ht="11.25">
      <c r="A170" s="96" t="s">
        <v>371</v>
      </c>
      <c r="B170" s="110">
        <v>130</v>
      </c>
      <c r="C170" s="96" t="s">
        <v>169</v>
      </c>
      <c r="D170" s="81" t="s">
        <v>22</v>
      </c>
      <c r="E170" s="81">
        <v>1.6</v>
      </c>
      <c r="F170" s="81">
        <v>1.6</v>
      </c>
      <c r="G170" s="37">
        <f t="shared" si="48"/>
        <v>0.55</v>
      </c>
      <c r="H170" s="102"/>
      <c r="I170" s="37">
        <v>0.31</v>
      </c>
      <c r="J170" s="37">
        <v>0.24</v>
      </c>
      <c r="K170" s="37">
        <v>0.242</v>
      </c>
      <c r="L170" s="37">
        <v>120</v>
      </c>
      <c r="M170" s="36">
        <f t="shared" si="49"/>
        <v>0.30800000000000005</v>
      </c>
      <c r="N170" s="36">
        <v>0</v>
      </c>
      <c r="O170" s="37">
        <v>1.68</v>
      </c>
      <c r="P170" s="36">
        <f t="shared" si="51"/>
        <v>1.3719999999999999</v>
      </c>
      <c r="Q170" s="104">
        <f t="shared" si="52"/>
        <v>1.3719999999999999</v>
      </c>
      <c r="R170" s="105" t="s">
        <v>199</v>
      </c>
      <c r="S170" s="105">
        <v>0.99</v>
      </c>
      <c r="T170" s="15"/>
      <c r="U170" s="110">
        <v>130</v>
      </c>
      <c r="V170" s="96" t="s">
        <v>169</v>
      </c>
      <c r="W170" s="96" t="s">
        <v>371</v>
      </c>
      <c r="X170" s="51" t="s">
        <v>22</v>
      </c>
      <c r="Y170" s="150">
        <v>0.034</v>
      </c>
      <c r="Z170" s="44">
        <f t="shared" si="53"/>
        <v>0.03434343434343435</v>
      </c>
      <c r="AA170" s="76">
        <f t="shared" si="50"/>
        <v>0.5843434343434344</v>
      </c>
      <c r="AB170" s="7"/>
      <c r="AC170" s="7"/>
      <c r="AD170" s="3">
        <v>0.242</v>
      </c>
      <c r="AE170" s="3">
        <v>120</v>
      </c>
      <c r="AF170" s="8">
        <f t="shared" si="46"/>
        <v>0.3423434343434344</v>
      </c>
      <c r="AG170" s="8">
        <v>0</v>
      </c>
      <c r="AH170" s="52">
        <v>1.68</v>
      </c>
      <c r="AI170" s="12">
        <f t="shared" si="54"/>
        <v>1.3376565656565655</v>
      </c>
      <c r="AJ170" s="18">
        <f t="shared" si="55"/>
        <v>1.3376565656565655</v>
      </c>
      <c r="AK170" s="52" t="s">
        <v>199</v>
      </c>
    </row>
    <row r="171" spans="1:37" s="4" customFormat="1" ht="11.25">
      <c r="A171" s="96" t="s">
        <v>372</v>
      </c>
      <c r="B171" s="110">
        <v>131</v>
      </c>
      <c r="C171" s="96" t="s">
        <v>170</v>
      </c>
      <c r="D171" s="81" t="s">
        <v>20</v>
      </c>
      <c r="E171" s="81">
        <v>2.5</v>
      </c>
      <c r="F171" s="81">
        <v>2.5</v>
      </c>
      <c r="G171" s="37">
        <f t="shared" si="48"/>
        <v>0.85</v>
      </c>
      <c r="H171" s="102"/>
      <c r="I171" s="37">
        <v>0.61</v>
      </c>
      <c r="J171" s="37">
        <v>0.24</v>
      </c>
      <c r="K171" s="37">
        <v>0.017</v>
      </c>
      <c r="L171" s="37">
        <v>120</v>
      </c>
      <c r="M171" s="36">
        <f t="shared" si="49"/>
        <v>0.833</v>
      </c>
      <c r="N171" s="36">
        <v>0</v>
      </c>
      <c r="O171" s="37">
        <v>2.63</v>
      </c>
      <c r="P171" s="36">
        <f t="shared" si="51"/>
        <v>1.797</v>
      </c>
      <c r="Q171" s="104">
        <f t="shared" si="52"/>
        <v>1.797</v>
      </c>
      <c r="R171" s="105" t="s">
        <v>199</v>
      </c>
      <c r="S171" s="105">
        <v>0.85</v>
      </c>
      <c r="T171" s="15"/>
      <c r="U171" s="110">
        <v>131</v>
      </c>
      <c r="V171" s="96" t="s">
        <v>170</v>
      </c>
      <c r="W171" s="96" t="s">
        <v>372</v>
      </c>
      <c r="X171" s="51" t="s">
        <v>20</v>
      </c>
      <c r="Y171" s="150">
        <v>0.023</v>
      </c>
      <c r="Z171" s="44">
        <f t="shared" si="53"/>
        <v>0.027058823529411764</v>
      </c>
      <c r="AA171" s="76">
        <f t="shared" si="50"/>
        <v>0.8770588235294118</v>
      </c>
      <c r="AB171" s="7"/>
      <c r="AC171" s="7"/>
      <c r="AD171" s="3">
        <v>0.017</v>
      </c>
      <c r="AE171" s="3">
        <v>120</v>
      </c>
      <c r="AF171" s="8">
        <f t="shared" si="46"/>
        <v>0.8600588235294118</v>
      </c>
      <c r="AG171" s="8">
        <v>0</v>
      </c>
      <c r="AH171" s="52">
        <v>2.63</v>
      </c>
      <c r="AI171" s="12">
        <f t="shared" si="54"/>
        <v>1.7699411764705881</v>
      </c>
      <c r="AJ171" s="18">
        <f t="shared" si="55"/>
        <v>1.7699411764705881</v>
      </c>
      <c r="AK171" s="52" t="s">
        <v>199</v>
      </c>
    </row>
    <row r="172" spans="1:37" s="4" customFormat="1" ht="11.25">
      <c r="A172" s="96" t="s">
        <v>373</v>
      </c>
      <c r="B172" s="110">
        <v>132</v>
      </c>
      <c r="C172" s="96" t="s">
        <v>171</v>
      </c>
      <c r="D172" s="81" t="s">
        <v>20</v>
      </c>
      <c r="E172" s="81">
        <v>2.5</v>
      </c>
      <c r="F172" s="81">
        <v>2.5</v>
      </c>
      <c r="G172" s="37">
        <f t="shared" si="48"/>
        <v>0.8600000000000001</v>
      </c>
      <c r="H172" s="102"/>
      <c r="I172" s="37">
        <v>0.54</v>
      </c>
      <c r="J172" s="37">
        <v>0.32</v>
      </c>
      <c r="K172" s="37"/>
      <c r="L172" s="37"/>
      <c r="M172" s="36">
        <f t="shared" si="49"/>
        <v>0.8600000000000001</v>
      </c>
      <c r="N172" s="36">
        <v>0</v>
      </c>
      <c r="O172" s="37">
        <v>2.63</v>
      </c>
      <c r="P172" s="36">
        <f t="shared" si="51"/>
        <v>1.7699999999999998</v>
      </c>
      <c r="Q172" s="104">
        <f t="shared" si="52"/>
        <v>1.7699999999999998</v>
      </c>
      <c r="R172" s="105" t="s">
        <v>199</v>
      </c>
      <c r="S172" s="105">
        <v>0.91</v>
      </c>
      <c r="T172" s="15"/>
      <c r="U172" s="110">
        <v>132</v>
      </c>
      <c r="V172" s="96" t="s">
        <v>171</v>
      </c>
      <c r="W172" s="96" t="s">
        <v>373</v>
      </c>
      <c r="X172" s="51" t="s">
        <v>20</v>
      </c>
      <c r="Y172" s="150">
        <v>0.5920000000000004</v>
      </c>
      <c r="Z172" s="44">
        <f t="shared" si="53"/>
        <v>0.650549450549451</v>
      </c>
      <c r="AA172" s="76">
        <f t="shared" si="50"/>
        <v>1.5105494505494512</v>
      </c>
      <c r="AB172" s="7"/>
      <c r="AC172" s="7"/>
      <c r="AD172" s="3"/>
      <c r="AE172" s="3"/>
      <c r="AF172" s="8">
        <f t="shared" si="46"/>
        <v>1.5105494505494512</v>
      </c>
      <c r="AG172" s="8">
        <v>0</v>
      </c>
      <c r="AH172" s="52">
        <v>2.63</v>
      </c>
      <c r="AI172" s="12">
        <f t="shared" si="54"/>
        <v>1.1194505494505487</v>
      </c>
      <c r="AJ172" s="18">
        <f t="shared" si="55"/>
        <v>1.1194505494505487</v>
      </c>
      <c r="AK172" s="52" t="s">
        <v>199</v>
      </c>
    </row>
    <row r="173" spans="1:37" s="4" customFormat="1" ht="22.5">
      <c r="A173" s="96" t="s">
        <v>374</v>
      </c>
      <c r="B173" s="110">
        <v>133</v>
      </c>
      <c r="C173" s="96" t="s">
        <v>172</v>
      </c>
      <c r="D173" s="81" t="s">
        <v>23</v>
      </c>
      <c r="E173" s="81">
        <v>6.3</v>
      </c>
      <c r="F173" s="81">
        <v>6.3</v>
      </c>
      <c r="G173" s="37">
        <f t="shared" si="48"/>
        <v>5.63</v>
      </c>
      <c r="H173" s="102"/>
      <c r="I173" s="37">
        <v>3.26</v>
      </c>
      <c r="J173" s="37">
        <v>2.37</v>
      </c>
      <c r="K173" s="37"/>
      <c r="L173" s="37"/>
      <c r="M173" s="36">
        <f t="shared" si="49"/>
        <v>5.63</v>
      </c>
      <c r="N173" s="36">
        <v>0</v>
      </c>
      <c r="O173" s="37">
        <v>6.62</v>
      </c>
      <c r="P173" s="36">
        <f t="shared" si="51"/>
        <v>0.9900000000000002</v>
      </c>
      <c r="Q173" s="104">
        <f t="shared" si="52"/>
        <v>0.9900000000000002</v>
      </c>
      <c r="R173" s="105" t="s">
        <v>199</v>
      </c>
      <c r="S173" s="105">
        <v>0.95</v>
      </c>
      <c r="T173" s="15"/>
      <c r="U173" s="110">
        <v>133</v>
      </c>
      <c r="V173" s="96" t="s">
        <v>172</v>
      </c>
      <c r="W173" s="96" t="s">
        <v>374</v>
      </c>
      <c r="X173" s="51" t="s">
        <v>23</v>
      </c>
      <c r="Y173" s="150">
        <v>1.1319999999999992</v>
      </c>
      <c r="Z173" s="44">
        <f t="shared" si="53"/>
        <v>1.1915789473684204</v>
      </c>
      <c r="AA173" s="76">
        <f t="shared" si="50"/>
        <v>6.821578947368421</v>
      </c>
      <c r="AB173" s="7"/>
      <c r="AC173" s="7"/>
      <c r="AD173" s="3"/>
      <c r="AE173" s="3"/>
      <c r="AF173" s="7">
        <f t="shared" si="46"/>
        <v>6.821578947368421</v>
      </c>
      <c r="AG173" s="8">
        <v>0</v>
      </c>
      <c r="AH173" s="52">
        <v>6.62</v>
      </c>
      <c r="AI173" s="12">
        <f t="shared" si="54"/>
        <v>-0.20157894736842064</v>
      </c>
      <c r="AJ173" s="146">
        <f t="shared" si="55"/>
        <v>-0.20157894736842064</v>
      </c>
      <c r="AK173" s="52" t="s">
        <v>79</v>
      </c>
    </row>
    <row r="174" spans="1:37" s="4" customFormat="1" ht="11.25">
      <c r="A174" s="96" t="s">
        <v>375</v>
      </c>
      <c r="B174" s="110">
        <v>134</v>
      </c>
      <c r="C174" s="96" t="s">
        <v>173</v>
      </c>
      <c r="D174" s="81" t="s">
        <v>23</v>
      </c>
      <c r="E174" s="81">
        <v>6.3</v>
      </c>
      <c r="F174" s="81">
        <v>6.3</v>
      </c>
      <c r="G174" s="37">
        <f t="shared" si="48"/>
        <v>4.34</v>
      </c>
      <c r="H174" s="102"/>
      <c r="I174" s="37">
        <v>2.01</v>
      </c>
      <c r="J174" s="37">
        <v>2.33</v>
      </c>
      <c r="K174" s="37"/>
      <c r="L174" s="37"/>
      <c r="M174" s="36">
        <f t="shared" si="49"/>
        <v>4.34</v>
      </c>
      <c r="N174" s="36">
        <v>0</v>
      </c>
      <c r="O174" s="37">
        <v>6.62</v>
      </c>
      <c r="P174" s="36">
        <f t="shared" si="51"/>
        <v>2.2800000000000002</v>
      </c>
      <c r="Q174" s="104">
        <f t="shared" si="52"/>
        <v>2.2800000000000002</v>
      </c>
      <c r="R174" s="105" t="s">
        <v>199</v>
      </c>
      <c r="S174" s="105">
        <v>0.95</v>
      </c>
      <c r="T174" s="15"/>
      <c r="U174" s="110">
        <v>134</v>
      </c>
      <c r="V174" s="96" t="s">
        <v>173</v>
      </c>
      <c r="W174" s="96" t="s">
        <v>375</v>
      </c>
      <c r="X174" s="51" t="s">
        <v>23</v>
      </c>
      <c r="Y174" s="150">
        <v>1.2999999999999998</v>
      </c>
      <c r="Z174" s="44">
        <f t="shared" si="53"/>
        <v>1.3684210526315788</v>
      </c>
      <c r="AA174" s="76">
        <f t="shared" si="50"/>
        <v>5.708421052631579</v>
      </c>
      <c r="AB174" s="7"/>
      <c r="AC174" s="7"/>
      <c r="AD174" s="3"/>
      <c r="AE174" s="3"/>
      <c r="AF174" s="8">
        <f t="shared" si="46"/>
        <v>5.708421052631579</v>
      </c>
      <c r="AG174" s="8">
        <v>0</v>
      </c>
      <c r="AH174" s="52">
        <v>6.62</v>
      </c>
      <c r="AI174" s="12">
        <f t="shared" si="54"/>
        <v>0.9115789473684215</v>
      </c>
      <c r="AJ174" s="146">
        <f t="shared" si="55"/>
        <v>0.9115789473684215</v>
      </c>
      <c r="AK174" s="52" t="s">
        <v>199</v>
      </c>
    </row>
    <row r="175" spans="1:37" s="4" customFormat="1" ht="11.25">
      <c r="A175" s="96" t="s">
        <v>376</v>
      </c>
      <c r="B175" s="110">
        <v>135</v>
      </c>
      <c r="C175" s="96" t="s">
        <v>174</v>
      </c>
      <c r="D175" s="81" t="s">
        <v>22</v>
      </c>
      <c r="E175" s="81">
        <v>1.6</v>
      </c>
      <c r="F175" s="81">
        <v>1.6</v>
      </c>
      <c r="G175" s="37">
        <f t="shared" si="48"/>
        <v>0.68</v>
      </c>
      <c r="H175" s="102"/>
      <c r="I175" s="37">
        <v>0.16</v>
      </c>
      <c r="J175" s="37">
        <v>0.52</v>
      </c>
      <c r="K175" s="37">
        <v>0.208</v>
      </c>
      <c r="L175" s="37">
        <v>120</v>
      </c>
      <c r="M175" s="36">
        <f t="shared" si="49"/>
        <v>0.4720000000000001</v>
      </c>
      <c r="N175" s="36">
        <v>0</v>
      </c>
      <c r="O175" s="37">
        <v>1.68</v>
      </c>
      <c r="P175" s="36">
        <f t="shared" si="51"/>
        <v>1.2079999999999997</v>
      </c>
      <c r="Q175" s="104">
        <f t="shared" si="52"/>
        <v>1.2079999999999997</v>
      </c>
      <c r="R175" s="105" t="s">
        <v>199</v>
      </c>
      <c r="S175" s="105">
        <v>0.94</v>
      </c>
      <c r="T175" s="15"/>
      <c r="U175" s="110">
        <v>135</v>
      </c>
      <c r="V175" s="96" t="s">
        <v>174</v>
      </c>
      <c r="W175" s="96" t="s">
        <v>376</v>
      </c>
      <c r="X175" s="51" t="s">
        <v>22</v>
      </c>
      <c r="Y175" s="150">
        <v>0.018</v>
      </c>
      <c r="Z175" s="44">
        <f t="shared" si="53"/>
        <v>0.019148936170212766</v>
      </c>
      <c r="AA175" s="76">
        <f t="shared" si="50"/>
        <v>0.6991489361702128</v>
      </c>
      <c r="AB175" s="7"/>
      <c r="AC175" s="7"/>
      <c r="AD175" s="3">
        <v>0.208</v>
      </c>
      <c r="AE175" s="3">
        <v>120</v>
      </c>
      <c r="AF175" s="8">
        <f t="shared" si="46"/>
        <v>0.4911489361702128</v>
      </c>
      <c r="AG175" s="8">
        <v>0</v>
      </c>
      <c r="AH175" s="52">
        <v>1.68</v>
      </c>
      <c r="AI175" s="12">
        <f t="shared" si="54"/>
        <v>1.1888510638297871</v>
      </c>
      <c r="AJ175" s="18">
        <f t="shared" si="55"/>
        <v>1.1888510638297871</v>
      </c>
      <c r="AK175" s="52" t="s">
        <v>199</v>
      </c>
    </row>
    <row r="176" spans="1:37" s="4" customFormat="1" ht="11.25">
      <c r="A176" s="96" t="s">
        <v>377</v>
      </c>
      <c r="B176" s="110">
        <v>136</v>
      </c>
      <c r="C176" s="96" t="s">
        <v>175</v>
      </c>
      <c r="D176" s="81" t="s">
        <v>20</v>
      </c>
      <c r="E176" s="81">
        <v>2.5</v>
      </c>
      <c r="F176" s="81">
        <v>2.5</v>
      </c>
      <c r="G176" s="37">
        <f t="shared" si="48"/>
        <v>1.01</v>
      </c>
      <c r="H176" s="102"/>
      <c r="I176" s="37">
        <v>0.31</v>
      </c>
      <c r="J176" s="37">
        <v>0.7</v>
      </c>
      <c r="K176" s="37">
        <v>0.173</v>
      </c>
      <c r="L176" s="37">
        <v>120</v>
      </c>
      <c r="M176" s="36">
        <f t="shared" si="49"/>
        <v>0.837</v>
      </c>
      <c r="N176" s="36">
        <v>0</v>
      </c>
      <c r="O176" s="37">
        <v>2.63</v>
      </c>
      <c r="P176" s="36">
        <f t="shared" si="51"/>
        <v>1.793</v>
      </c>
      <c r="Q176" s="104">
        <f t="shared" si="52"/>
        <v>1.793</v>
      </c>
      <c r="R176" s="105" t="s">
        <v>199</v>
      </c>
      <c r="S176" s="105">
        <v>0.92</v>
      </c>
      <c r="T176" s="15"/>
      <c r="U176" s="110">
        <v>136</v>
      </c>
      <c r="V176" s="96" t="s">
        <v>175</v>
      </c>
      <c r="W176" s="96" t="s">
        <v>377</v>
      </c>
      <c r="X176" s="51" t="s">
        <v>20</v>
      </c>
      <c r="Y176" s="150">
        <v>0.059000000000000004</v>
      </c>
      <c r="Z176" s="44">
        <f t="shared" si="53"/>
        <v>0.0641304347826087</v>
      </c>
      <c r="AA176" s="76">
        <f t="shared" si="50"/>
        <v>1.0741304347826086</v>
      </c>
      <c r="AB176" s="7"/>
      <c r="AC176" s="7"/>
      <c r="AD176" s="3">
        <v>0.173</v>
      </c>
      <c r="AE176" s="3">
        <v>120</v>
      </c>
      <c r="AF176" s="8">
        <f t="shared" si="46"/>
        <v>0.9011304347826086</v>
      </c>
      <c r="AG176" s="8">
        <v>0</v>
      </c>
      <c r="AH176" s="52">
        <v>2.63</v>
      </c>
      <c r="AI176" s="12">
        <f t="shared" si="54"/>
        <v>1.7288695652173913</v>
      </c>
      <c r="AJ176" s="18">
        <f t="shared" si="55"/>
        <v>1.7288695652173913</v>
      </c>
      <c r="AK176" s="52" t="s">
        <v>199</v>
      </c>
    </row>
    <row r="177" spans="1:37" s="4" customFormat="1" ht="12.75" customHeight="1">
      <c r="A177" s="96" t="s">
        <v>378</v>
      </c>
      <c r="B177" s="110">
        <v>137</v>
      </c>
      <c r="C177" s="96" t="s">
        <v>176</v>
      </c>
      <c r="D177" s="81" t="s">
        <v>20</v>
      </c>
      <c r="E177" s="81">
        <v>2.5</v>
      </c>
      <c r="F177" s="81">
        <v>2.5</v>
      </c>
      <c r="G177" s="37">
        <f t="shared" si="48"/>
        <v>1.1400000000000001</v>
      </c>
      <c r="H177" s="102"/>
      <c r="I177" s="37">
        <v>0.63</v>
      </c>
      <c r="J177" s="37">
        <v>0.51</v>
      </c>
      <c r="K177" s="37"/>
      <c r="L177" s="37"/>
      <c r="M177" s="36">
        <f t="shared" si="49"/>
        <v>1.1400000000000001</v>
      </c>
      <c r="N177" s="36">
        <v>0</v>
      </c>
      <c r="O177" s="37">
        <v>2.63</v>
      </c>
      <c r="P177" s="36">
        <f t="shared" si="51"/>
        <v>1.4899999999999998</v>
      </c>
      <c r="Q177" s="104">
        <f t="shared" si="52"/>
        <v>1.4899999999999998</v>
      </c>
      <c r="R177" s="105" t="s">
        <v>199</v>
      </c>
      <c r="S177" s="105">
        <v>0.94</v>
      </c>
      <c r="T177" s="15"/>
      <c r="U177" s="110">
        <v>137</v>
      </c>
      <c r="V177" s="96" t="s">
        <v>176</v>
      </c>
      <c r="W177" s="96" t="s">
        <v>378</v>
      </c>
      <c r="X177" s="51" t="s">
        <v>20</v>
      </c>
      <c r="Y177" s="150">
        <v>0.17200000000000004</v>
      </c>
      <c r="Z177" s="44">
        <f t="shared" si="53"/>
        <v>0.18297872340425536</v>
      </c>
      <c r="AA177" s="76">
        <f t="shared" si="50"/>
        <v>1.3229787234042556</v>
      </c>
      <c r="AB177" s="7"/>
      <c r="AC177" s="7"/>
      <c r="AD177" s="3"/>
      <c r="AE177" s="3"/>
      <c r="AF177" s="8">
        <f t="shared" si="46"/>
        <v>1.3229787234042556</v>
      </c>
      <c r="AG177" s="8">
        <v>0</v>
      </c>
      <c r="AH177" s="52">
        <v>2.63</v>
      </c>
      <c r="AI177" s="12">
        <f t="shared" si="54"/>
        <v>1.3070212765957443</v>
      </c>
      <c r="AJ177" s="18">
        <f t="shared" si="55"/>
        <v>1.3070212765957443</v>
      </c>
      <c r="AK177" s="52" t="s">
        <v>199</v>
      </c>
    </row>
    <row r="178" spans="1:37" s="4" customFormat="1" ht="11.25">
      <c r="A178" s="96" t="s">
        <v>379</v>
      </c>
      <c r="B178" s="110">
        <v>138</v>
      </c>
      <c r="C178" s="96" t="s">
        <v>177</v>
      </c>
      <c r="D178" s="81" t="s">
        <v>20</v>
      </c>
      <c r="E178" s="81">
        <v>2.5</v>
      </c>
      <c r="F178" s="81">
        <v>2.5</v>
      </c>
      <c r="G178" s="37">
        <f t="shared" si="48"/>
        <v>0.55</v>
      </c>
      <c r="H178" s="102"/>
      <c r="I178" s="37">
        <v>0.25</v>
      </c>
      <c r="J178" s="37">
        <v>0.3</v>
      </c>
      <c r="K178" s="37"/>
      <c r="L178" s="37"/>
      <c r="M178" s="36">
        <f t="shared" si="49"/>
        <v>0.55</v>
      </c>
      <c r="N178" s="36">
        <v>0</v>
      </c>
      <c r="O178" s="37">
        <v>2.63</v>
      </c>
      <c r="P178" s="36">
        <f t="shared" si="51"/>
        <v>2.08</v>
      </c>
      <c r="Q178" s="104">
        <f t="shared" si="52"/>
        <v>2.08</v>
      </c>
      <c r="R178" s="105" t="s">
        <v>199</v>
      </c>
      <c r="S178" s="105">
        <v>0.99</v>
      </c>
      <c r="T178" s="15"/>
      <c r="U178" s="110">
        <v>138</v>
      </c>
      <c r="V178" s="96" t="s">
        <v>177</v>
      </c>
      <c r="W178" s="96" t="s">
        <v>379</v>
      </c>
      <c r="X178" s="51" t="s">
        <v>20</v>
      </c>
      <c r="Y178" s="150">
        <v>0.27000000000000013</v>
      </c>
      <c r="Z178" s="44">
        <f t="shared" si="53"/>
        <v>0.2727272727272729</v>
      </c>
      <c r="AA178" s="76">
        <f t="shared" si="50"/>
        <v>0.822727272727273</v>
      </c>
      <c r="AB178" s="7"/>
      <c r="AC178" s="7"/>
      <c r="AD178" s="3"/>
      <c r="AE178" s="3"/>
      <c r="AF178" s="8">
        <f t="shared" si="46"/>
        <v>0.822727272727273</v>
      </c>
      <c r="AG178" s="8">
        <v>0</v>
      </c>
      <c r="AH178" s="52">
        <v>2.63</v>
      </c>
      <c r="AI178" s="12">
        <f t="shared" si="54"/>
        <v>1.807272727272727</v>
      </c>
      <c r="AJ178" s="18">
        <f t="shared" si="55"/>
        <v>1.807272727272727</v>
      </c>
      <c r="AK178" s="52" t="s">
        <v>199</v>
      </c>
    </row>
    <row r="179" spans="1:37" s="4" customFormat="1" ht="11.25">
      <c r="A179" s="96" t="s">
        <v>380</v>
      </c>
      <c r="B179" s="110">
        <v>139</v>
      </c>
      <c r="C179" s="96" t="s">
        <v>178</v>
      </c>
      <c r="D179" s="81" t="s">
        <v>22</v>
      </c>
      <c r="E179" s="81">
        <v>1.6</v>
      </c>
      <c r="F179" s="81">
        <v>1.6</v>
      </c>
      <c r="G179" s="37">
        <f t="shared" si="48"/>
        <v>1.25</v>
      </c>
      <c r="H179" s="102"/>
      <c r="I179" s="37">
        <v>0.55</v>
      </c>
      <c r="J179" s="37">
        <v>0.7</v>
      </c>
      <c r="K179" s="37">
        <v>0.329</v>
      </c>
      <c r="L179" s="37">
        <v>120</v>
      </c>
      <c r="M179" s="36">
        <f t="shared" si="49"/>
        <v>0.921</v>
      </c>
      <c r="N179" s="36">
        <v>0</v>
      </c>
      <c r="O179" s="37">
        <v>1.68</v>
      </c>
      <c r="P179" s="36">
        <f t="shared" si="51"/>
        <v>0.7589999999999999</v>
      </c>
      <c r="Q179" s="104">
        <f t="shared" si="52"/>
        <v>0.7589999999999999</v>
      </c>
      <c r="R179" s="105" t="s">
        <v>199</v>
      </c>
      <c r="S179" s="105">
        <v>0.93</v>
      </c>
      <c r="T179" s="15"/>
      <c r="U179" s="110">
        <v>139</v>
      </c>
      <c r="V179" s="96" t="s">
        <v>178</v>
      </c>
      <c r="W179" s="96" t="s">
        <v>380</v>
      </c>
      <c r="X179" s="51" t="s">
        <v>22</v>
      </c>
      <c r="Y179" s="150">
        <v>0.2870000000000001</v>
      </c>
      <c r="Z179" s="44">
        <f t="shared" si="53"/>
        <v>0.3086021505376345</v>
      </c>
      <c r="AA179" s="76">
        <f t="shared" si="50"/>
        <v>1.5586021505376344</v>
      </c>
      <c r="AB179" s="7"/>
      <c r="AC179" s="7"/>
      <c r="AD179" s="3">
        <v>0.329</v>
      </c>
      <c r="AE179" s="3">
        <v>120</v>
      </c>
      <c r="AF179" s="7">
        <f t="shared" si="46"/>
        <v>1.2296021505376344</v>
      </c>
      <c r="AG179" s="8">
        <v>0</v>
      </c>
      <c r="AH179" s="52">
        <v>1.68</v>
      </c>
      <c r="AI179" s="12">
        <f t="shared" si="54"/>
        <v>0.4503978494623655</v>
      </c>
      <c r="AJ179" s="18">
        <f t="shared" si="55"/>
        <v>0.4503978494623655</v>
      </c>
      <c r="AK179" s="52" t="s">
        <v>199</v>
      </c>
    </row>
    <row r="180" spans="1:37" s="4" customFormat="1" ht="11.25">
      <c r="A180" s="96" t="s">
        <v>381</v>
      </c>
      <c r="B180" s="110">
        <v>140</v>
      </c>
      <c r="C180" s="96" t="s">
        <v>179</v>
      </c>
      <c r="D180" s="81" t="s">
        <v>21</v>
      </c>
      <c r="E180" s="81">
        <v>1.6</v>
      </c>
      <c r="F180" s="81">
        <v>2.5</v>
      </c>
      <c r="G180" s="37">
        <f t="shared" si="48"/>
        <v>0.24000000000000002</v>
      </c>
      <c r="H180" s="102"/>
      <c r="I180" s="37">
        <v>0.17</v>
      </c>
      <c r="J180" s="37">
        <v>0.07</v>
      </c>
      <c r="K180" s="37">
        <v>0.052</v>
      </c>
      <c r="L180" s="37">
        <v>120</v>
      </c>
      <c r="M180" s="36">
        <f t="shared" si="49"/>
        <v>0.18800000000000003</v>
      </c>
      <c r="N180" s="36">
        <v>0</v>
      </c>
      <c r="O180" s="37">
        <v>1.68</v>
      </c>
      <c r="P180" s="36">
        <f t="shared" si="51"/>
        <v>1.492</v>
      </c>
      <c r="Q180" s="104">
        <f t="shared" si="52"/>
        <v>1.492</v>
      </c>
      <c r="R180" s="105" t="s">
        <v>199</v>
      </c>
      <c r="S180" s="105">
        <v>0.64</v>
      </c>
      <c r="T180" s="15"/>
      <c r="U180" s="110">
        <v>140</v>
      </c>
      <c r="V180" s="96" t="s">
        <v>179</v>
      </c>
      <c r="W180" s="96" t="s">
        <v>381</v>
      </c>
      <c r="X180" s="51" t="s">
        <v>21</v>
      </c>
      <c r="Y180" s="150">
        <v>0.007</v>
      </c>
      <c r="Z180" s="44">
        <f t="shared" si="53"/>
        <v>0.0109375</v>
      </c>
      <c r="AA180" s="76">
        <f t="shared" si="50"/>
        <v>0.25093750000000004</v>
      </c>
      <c r="AB180" s="7"/>
      <c r="AC180" s="7"/>
      <c r="AD180" s="3">
        <v>0.052</v>
      </c>
      <c r="AE180" s="3">
        <v>120</v>
      </c>
      <c r="AF180" s="8">
        <f t="shared" si="46"/>
        <v>0.19893750000000004</v>
      </c>
      <c r="AG180" s="8">
        <v>0</v>
      </c>
      <c r="AH180" s="52">
        <v>1.68</v>
      </c>
      <c r="AI180" s="12">
        <f t="shared" si="54"/>
        <v>1.4810625</v>
      </c>
      <c r="AJ180" s="18">
        <f t="shared" si="55"/>
        <v>1.4810625</v>
      </c>
      <c r="AK180" s="52" t="s">
        <v>199</v>
      </c>
    </row>
    <row r="181" spans="1:37" s="4" customFormat="1" ht="11.25">
      <c r="A181" s="96" t="s">
        <v>382</v>
      </c>
      <c r="B181" s="110">
        <v>141</v>
      </c>
      <c r="C181" s="96" t="s">
        <v>180</v>
      </c>
      <c r="D181" s="81" t="s">
        <v>34</v>
      </c>
      <c r="E181" s="81">
        <v>2.5</v>
      </c>
      <c r="F181" s="81">
        <v>4</v>
      </c>
      <c r="G181" s="37">
        <f t="shared" si="48"/>
        <v>1.21</v>
      </c>
      <c r="H181" s="102"/>
      <c r="I181" s="37">
        <v>0.81</v>
      </c>
      <c r="J181" s="37">
        <v>0.4</v>
      </c>
      <c r="K181" s="37">
        <v>0.156</v>
      </c>
      <c r="L181" s="37">
        <v>120</v>
      </c>
      <c r="M181" s="36">
        <f t="shared" si="49"/>
        <v>1.054</v>
      </c>
      <c r="N181" s="36">
        <v>0</v>
      </c>
      <c r="O181" s="37">
        <v>2.63</v>
      </c>
      <c r="P181" s="36">
        <f t="shared" si="51"/>
        <v>1.5759999999999998</v>
      </c>
      <c r="Q181" s="104">
        <f t="shared" si="52"/>
        <v>1.5759999999999998</v>
      </c>
      <c r="R181" s="105" t="s">
        <v>199</v>
      </c>
      <c r="S181" s="105">
        <v>0.93</v>
      </c>
      <c r="T181" s="15"/>
      <c r="U181" s="110">
        <v>141</v>
      </c>
      <c r="V181" s="96" t="s">
        <v>180</v>
      </c>
      <c r="W181" s="96" t="s">
        <v>382</v>
      </c>
      <c r="X181" s="51" t="s">
        <v>34</v>
      </c>
      <c r="Y181" s="150">
        <v>0.3470000000000001</v>
      </c>
      <c r="Z181" s="44">
        <f t="shared" si="53"/>
        <v>0.3731182795698925</v>
      </c>
      <c r="AA181" s="76">
        <f t="shared" si="50"/>
        <v>1.5831182795698924</v>
      </c>
      <c r="AB181" s="7"/>
      <c r="AC181" s="7"/>
      <c r="AD181" s="3">
        <v>0.156</v>
      </c>
      <c r="AE181" s="3">
        <v>120</v>
      </c>
      <c r="AF181" s="8">
        <f t="shared" si="46"/>
        <v>1.4271182795698925</v>
      </c>
      <c r="AG181" s="8">
        <v>0</v>
      </c>
      <c r="AH181" s="52">
        <v>2.63</v>
      </c>
      <c r="AI181" s="12">
        <f t="shared" si="54"/>
        <v>1.2028817204301074</v>
      </c>
      <c r="AJ181" s="18">
        <f t="shared" si="55"/>
        <v>1.2028817204301074</v>
      </c>
      <c r="AK181" s="52" t="s">
        <v>199</v>
      </c>
    </row>
    <row r="182" spans="1:37" s="4" customFormat="1" ht="11.25">
      <c r="A182" s="96" t="s">
        <v>383</v>
      </c>
      <c r="B182" s="110">
        <v>142</v>
      </c>
      <c r="C182" s="96" t="s">
        <v>181</v>
      </c>
      <c r="D182" s="81" t="s">
        <v>23</v>
      </c>
      <c r="E182" s="81">
        <v>6.3</v>
      </c>
      <c r="F182" s="81">
        <v>6.3</v>
      </c>
      <c r="G182" s="37">
        <f t="shared" si="48"/>
        <v>3.57</v>
      </c>
      <c r="H182" s="102"/>
      <c r="I182" s="37">
        <v>2.28</v>
      </c>
      <c r="J182" s="37">
        <v>1.29</v>
      </c>
      <c r="K182" s="37"/>
      <c r="L182" s="37"/>
      <c r="M182" s="36">
        <f t="shared" si="49"/>
        <v>3.57</v>
      </c>
      <c r="N182" s="36">
        <v>0</v>
      </c>
      <c r="O182" s="37">
        <v>6.62</v>
      </c>
      <c r="P182" s="36">
        <f t="shared" si="51"/>
        <v>3.0500000000000003</v>
      </c>
      <c r="Q182" s="104">
        <f t="shared" si="52"/>
        <v>3.0500000000000003</v>
      </c>
      <c r="R182" s="105" t="s">
        <v>199</v>
      </c>
      <c r="S182" s="105">
        <v>0.94</v>
      </c>
      <c r="T182" s="15"/>
      <c r="U182" s="110">
        <v>142</v>
      </c>
      <c r="V182" s="96" t="s">
        <v>181</v>
      </c>
      <c r="W182" s="96" t="s">
        <v>383</v>
      </c>
      <c r="X182" s="51" t="s">
        <v>23</v>
      </c>
      <c r="Y182" s="150">
        <v>1.6809999999999978</v>
      </c>
      <c r="Z182" s="44">
        <f t="shared" si="53"/>
        <v>1.7882978723404233</v>
      </c>
      <c r="AA182" s="76">
        <f t="shared" si="50"/>
        <v>5.358297872340423</v>
      </c>
      <c r="AB182" s="7"/>
      <c r="AC182" s="7"/>
      <c r="AD182" s="3"/>
      <c r="AE182" s="3"/>
      <c r="AF182" s="7">
        <f t="shared" si="46"/>
        <v>5.358297872340423</v>
      </c>
      <c r="AG182" s="8">
        <v>0</v>
      </c>
      <c r="AH182" s="52">
        <v>6.62</v>
      </c>
      <c r="AI182" s="12">
        <f t="shared" si="54"/>
        <v>1.2617021276595768</v>
      </c>
      <c r="AJ182" s="18">
        <f t="shared" si="55"/>
        <v>1.2617021276595768</v>
      </c>
      <c r="AK182" s="52" t="s">
        <v>199</v>
      </c>
    </row>
    <row r="183" spans="1:37" s="4" customFormat="1" ht="11.25">
      <c r="A183" s="96" t="s">
        <v>384</v>
      </c>
      <c r="B183" s="110">
        <v>143</v>
      </c>
      <c r="C183" s="96" t="s">
        <v>182</v>
      </c>
      <c r="D183" s="81" t="s">
        <v>220</v>
      </c>
      <c r="E183" s="81">
        <v>5.6</v>
      </c>
      <c r="F183" s="81">
        <v>6.3</v>
      </c>
      <c r="G183" s="37">
        <f t="shared" si="48"/>
        <v>1.9</v>
      </c>
      <c r="H183" s="102"/>
      <c r="I183" s="37">
        <v>0.91</v>
      </c>
      <c r="J183" s="37">
        <v>0.99</v>
      </c>
      <c r="K183" s="37"/>
      <c r="L183" s="37"/>
      <c r="M183" s="36">
        <f t="shared" si="49"/>
        <v>1.9</v>
      </c>
      <c r="N183" s="36">
        <v>0</v>
      </c>
      <c r="O183" s="37">
        <v>5.88</v>
      </c>
      <c r="P183" s="36">
        <f t="shared" si="51"/>
        <v>3.98</v>
      </c>
      <c r="Q183" s="104">
        <f t="shared" si="52"/>
        <v>3.98</v>
      </c>
      <c r="R183" s="105" t="s">
        <v>199</v>
      </c>
      <c r="S183" s="105">
        <v>0.95</v>
      </c>
      <c r="T183" s="15"/>
      <c r="U183" s="110">
        <v>143</v>
      </c>
      <c r="V183" s="96" t="s">
        <v>182</v>
      </c>
      <c r="W183" s="96" t="s">
        <v>384</v>
      </c>
      <c r="X183" s="51" t="s">
        <v>220</v>
      </c>
      <c r="Y183" s="150">
        <v>0.19</v>
      </c>
      <c r="Z183" s="44">
        <f t="shared" si="53"/>
        <v>0.2</v>
      </c>
      <c r="AA183" s="76">
        <f t="shared" si="50"/>
        <v>2.1</v>
      </c>
      <c r="AB183" s="7"/>
      <c r="AC183" s="7"/>
      <c r="AD183" s="3"/>
      <c r="AE183" s="3"/>
      <c r="AF183" s="8">
        <f t="shared" si="46"/>
        <v>2.1</v>
      </c>
      <c r="AG183" s="8">
        <v>0</v>
      </c>
      <c r="AH183" s="52">
        <v>5.88</v>
      </c>
      <c r="AI183" s="12">
        <f t="shared" si="54"/>
        <v>3.78</v>
      </c>
      <c r="AJ183" s="18">
        <f t="shared" si="55"/>
        <v>3.78</v>
      </c>
      <c r="AK183" s="52" t="s">
        <v>199</v>
      </c>
    </row>
    <row r="184" spans="1:37" s="4" customFormat="1" ht="22.5">
      <c r="A184" s="96" t="s">
        <v>385</v>
      </c>
      <c r="B184" s="110">
        <v>144</v>
      </c>
      <c r="C184" s="96" t="s">
        <v>237</v>
      </c>
      <c r="D184" s="81" t="s">
        <v>96</v>
      </c>
      <c r="E184" s="81">
        <v>4</v>
      </c>
      <c r="F184" s="81">
        <v>2.5</v>
      </c>
      <c r="G184" s="37">
        <f t="shared" si="48"/>
        <v>1.35</v>
      </c>
      <c r="H184" s="102"/>
      <c r="I184" s="103">
        <v>0.67</v>
      </c>
      <c r="J184" s="103">
        <v>0.68</v>
      </c>
      <c r="K184" s="37">
        <v>0.104</v>
      </c>
      <c r="L184" s="37">
        <v>120</v>
      </c>
      <c r="M184" s="36">
        <f t="shared" si="49"/>
        <v>1.246</v>
      </c>
      <c r="N184" s="36">
        <v>0</v>
      </c>
      <c r="O184" s="37">
        <v>2.63</v>
      </c>
      <c r="P184" s="36">
        <f t="shared" si="51"/>
        <v>1.384</v>
      </c>
      <c r="Q184" s="104">
        <f t="shared" si="52"/>
        <v>1.384</v>
      </c>
      <c r="R184" s="105" t="s">
        <v>199</v>
      </c>
      <c r="S184" s="105">
        <v>0.95</v>
      </c>
      <c r="T184" s="15"/>
      <c r="U184" s="110">
        <v>144</v>
      </c>
      <c r="V184" s="96" t="s">
        <v>237</v>
      </c>
      <c r="W184" s="96" t="s">
        <v>385</v>
      </c>
      <c r="X184" s="51" t="s">
        <v>96</v>
      </c>
      <c r="Y184" s="150">
        <v>1.0397000000000003</v>
      </c>
      <c r="Z184" s="44">
        <f t="shared" si="53"/>
        <v>1.0944210526315794</v>
      </c>
      <c r="AA184" s="76">
        <f t="shared" si="50"/>
        <v>2.4444210526315793</v>
      </c>
      <c r="AB184" s="7"/>
      <c r="AC184" s="7"/>
      <c r="AD184" s="3">
        <v>0.104</v>
      </c>
      <c r="AE184" s="3">
        <v>120</v>
      </c>
      <c r="AF184" s="8">
        <f t="shared" si="46"/>
        <v>2.340421052631579</v>
      </c>
      <c r="AG184" s="8">
        <v>0</v>
      </c>
      <c r="AH184" s="52">
        <v>2.63</v>
      </c>
      <c r="AI184" s="12">
        <f t="shared" si="54"/>
        <v>0.2895789473684207</v>
      </c>
      <c r="AJ184" s="18">
        <f t="shared" si="55"/>
        <v>0.2895789473684207</v>
      </c>
      <c r="AK184" s="52" t="s">
        <v>199</v>
      </c>
    </row>
    <row r="185" spans="1:37" s="4" customFormat="1" ht="22.5">
      <c r="A185" s="96" t="s">
        <v>386</v>
      </c>
      <c r="B185" s="183">
        <v>145</v>
      </c>
      <c r="C185" s="96" t="s">
        <v>183</v>
      </c>
      <c r="D185" s="81" t="s">
        <v>26</v>
      </c>
      <c r="E185" s="81">
        <v>25</v>
      </c>
      <c r="F185" s="81">
        <v>25</v>
      </c>
      <c r="G185" s="37">
        <f>G186+G187</f>
        <v>22.479999999999997</v>
      </c>
      <c r="H185" s="102"/>
      <c r="I185" s="38"/>
      <c r="J185" s="38"/>
      <c r="K185" s="37"/>
      <c r="L185" s="37"/>
      <c r="M185" s="37">
        <f t="shared" si="49"/>
        <v>22.479999999999997</v>
      </c>
      <c r="N185" s="36">
        <v>0</v>
      </c>
      <c r="O185" s="37">
        <v>26.25</v>
      </c>
      <c r="P185" s="36">
        <f>O185-M185-N185</f>
        <v>3.770000000000003</v>
      </c>
      <c r="Q185" s="193">
        <f>MIN(P185:P187)</f>
        <v>3.770000000000003</v>
      </c>
      <c r="R185" s="177" t="s">
        <v>199</v>
      </c>
      <c r="S185" s="177">
        <v>0.79</v>
      </c>
      <c r="T185" s="15"/>
      <c r="U185" s="183">
        <v>145</v>
      </c>
      <c r="V185" s="96" t="s">
        <v>183</v>
      </c>
      <c r="W185" s="96" t="s">
        <v>386</v>
      </c>
      <c r="X185" s="51" t="s">
        <v>26</v>
      </c>
      <c r="Y185" s="150">
        <v>0</v>
      </c>
      <c r="Z185" s="44">
        <f t="shared" si="53"/>
        <v>0</v>
      </c>
      <c r="AA185" s="76">
        <f>AA186+AA187</f>
        <v>26.3117899392829</v>
      </c>
      <c r="AB185" s="7"/>
      <c r="AC185" s="7"/>
      <c r="AD185" s="3"/>
      <c r="AE185" s="3"/>
      <c r="AF185" s="7">
        <f t="shared" si="46"/>
        <v>26.3117899392829</v>
      </c>
      <c r="AG185" s="8">
        <v>0</v>
      </c>
      <c r="AH185" s="52">
        <v>26.25</v>
      </c>
      <c r="AI185" s="9">
        <f>AH185-AF185-AG185</f>
        <v>-0.06178993928289955</v>
      </c>
      <c r="AJ185" s="204">
        <f>MIN(AI185:AI187)</f>
        <v>-0.06178993928289955</v>
      </c>
      <c r="AK185" s="201" t="s">
        <v>79</v>
      </c>
    </row>
    <row r="186" spans="1:37" s="4" customFormat="1" ht="11.25">
      <c r="A186" s="40" t="s">
        <v>247</v>
      </c>
      <c r="B186" s="184"/>
      <c r="C186" s="40" t="s">
        <v>36</v>
      </c>
      <c r="D186" s="81" t="s">
        <v>26</v>
      </c>
      <c r="E186" s="81"/>
      <c r="F186" s="81"/>
      <c r="G186" s="37">
        <f t="shared" si="48"/>
        <v>4.51</v>
      </c>
      <c r="H186" s="102"/>
      <c r="I186" s="37">
        <v>4.51</v>
      </c>
      <c r="J186" s="37">
        <v>0</v>
      </c>
      <c r="K186" s="37"/>
      <c r="L186" s="37"/>
      <c r="M186" s="37">
        <f t="shared" si="49"/>
        <v>4.51</v>
      </c>
      <c r="N186" s="36">
        <v>0</v>
      </c>
      <c r="O186" s="37">
        <v>26.25</v>
      </c>
      <c r="P186" s="36">
        <f>O186-G186</f>
        <v>21.740000000000002</v>
      </c>
      <c r="Q186" s="194"/>
      <c r="R186" s="178"/>
      <c r="S186" s="178"/>
      <c r="T186" s="15"/>
      <c r="U186" s="184"/>
      <c r="V186" s="40" t="s">
        <v>36</v>
      </c>
      <c r="W186" s="40" t="s">
        <v>247</v>
      </c>
      <c r="X186" s="51" t="s">
        <v>26</v>
      </c>
      <c r="Y186" s="150">
        <v>0</v>
      </c>
      <c r="Z186" s="44"/>
      <c r="AA186" s="38">
        <f>G186+Z184+Z178+Z167/2</f>
        <v>7.837460825358851</v>
      </c>
      <c r="AB186" s="5"/>
      <c r="AC186" s="5"/>
      <c r="AD186" s="3"/>
      <c r="AE186" s="3"/>
      <c r="AF186" s="8">
        <f t="shared" si="46"/>
        <v>7.837460825358851</v>
      </c>
      <c r="AG186" s="8">
        <v>0</v>
      </c>
      <c r="AH186" s="52">
        <v>26.25</v>
      </c>
      <c r="AI186" s="9">
        <f>AH186-AA186</f>
        <v>18.41253917464115</v>
      </c>
      <c r="AJ186" s="199"/>
      <c r="AK186" s="202"/>
    </row>
    <row r="187" spans="1:37" s="4" customFormat="1" ht="11.25">
      <c r="A187" s="40" t="s">
        <v>248</v>
      </c>
      <c r="B187" s="185"/>
      <c r="C187" s="40" t="s">
        <v>37</v>
      </c>
      <c r="D187" s="81" t="s">
        <v>26</v>
      </c>
      <c r="E187" s="81"/>
      <c r="F187" s="81"/>
      <c r="G187" s="37">
        <f t="shared" si="48"/>
        <v>17.97</v>
      </c>
      <c r="H187" s="102"/>
      <c r="I187" s="103">
        <v>10.14</v>
      </c>
      <c r="J187" s="37">
        <v>7.83</v>
      </c>
      <c r="K187" s="37"/>
      <c r="L187" s="37"/>
      <c r="M187" s="37">
        <f t="shared" si="49"/>
        <v>17.97</v>
      </c>
      <c r="N187" s="36">
        <v>0</v>
      </c>
      <c r="O187" s="37">
        <v>26.25</v>
      </c>
      <c r="P187" s="36">
        <f>O187-M187-N187</f>
        <v>8.280000000000001</v>
      </c>
      <c r="Q187" s="195"/>
      <c r="R187" s="179"/>
      <c r="S187" s="179"/>
      <c r="T187" s="15"/>
      <c r="U187" s="185"/>
      <c r="V187" s="40" t="s">
        <v>37</v>
      </c>
      <c r="W187" s="40" t="s">
        <v>248</v>
      </c>
      <c r="X187" s="51" t="s">
        <v>26</v>
      </c>
      <c r="Y187" s="150">
        <v>0.39842</v>
      </c>
      <c r="Z187" s="44">
        <f>Y187/S185</f>
        <v>0.5043291139240506</v>
      </c>
      <c r="AA187" s="38">
        <f>Z187+G187</f>
        <v>18.47432911392405</v>
      </c>
      <c r="AB187" s="5"/>
      <c r="AC187" s="5"/>
      <c r="AD187" s="3"/>
      <c r="AE187" s="3"/>
      <c r="AF187" s="7">
        <f t="shared" si="46"/>
        <v>18.47432911392405</v>
      </c>
      <c r="AG187" s="8">
        <v>0</v>
      </c>
      <c r="AH187" s="52">
        <v>26.25</v>
      </c>
      <c r="AI187" s="9">
        <f>AH187-AF187-AG187</f>
        <v>7.77567088607595</v>
      </c>
      <c r="AJ187" s="200"/>
      <c r="AK187" s="203"/>
    </row>
    <row r="188" spans="1:37" s="4" customFormat="1" ht="11.25">
      <c r="A188" s="96" t="s">
        <v>387</v>
      </c>
      <c r="B188" s="183">
        <v>146</v>
      </c>
      <c r="C188" s="96" t="s">
        <v>184</v>
      </c>
      <c r="D188" s="81" t="s">
        <v>19</v>
      </c>
      <c r="E188" s="81">
        <v>10</v>
      </c>
      <c r="F188" s="81">
        <v>10</v>
      </c>
      <c r="G188" s="87">
        <f>G189+G190</f>
        <v>7.699999999999999</v>
      </c>
      <c r="H188" s="102"/>
      <c r="I188" s="37"/>
      <c r="J188" s="37"/>
      <c r="K188" s="37">
        <f>K190</f>
        <v>1.126</v>
      </c>
      <c r="L188" s="37">
        <v>120</v>
      </c>
      <c r="M188" s="37">
        <f t="shared" si="49"/>
        <v>6.574</v>
      </c>
      <c r="N188" s="36">
        <v>0</v>
      </c>
      <c r="O188" s="37">
        <v>10.5</v>
      </c>
      <c r="P188" s="36">
        <f>O188-M188-N188</f>
        <v>3.926</v>
      </c>
      <c r="Q188" s="193">
        <f>MIN(P188:P190)</f>
        <v>3.926</v>
      </c>
      <c r="R188" s="177" t="s">
        <v>199</v>
      </c>
      <c r="S188" s="177">
        <v>0.93</v>
      </c>
      <c r="T188" s="15"/>
      <c r="U188" s="183">
        <v>146</v>
      </c>
      <c r="V188" s="96" t="s">
        <v>184</v>
      </c>
      <c r="W188" s="96" t="s">
        <v>387</v>
      </c>
      <c r="X188" s="51" t="s">
        <v>19</v>
      </c>
      <c r="Y188" s="150">
        <v>0</v>
      </c>
      <c r="Z188" s="44"/>
      <c r="AA188" s="76">
        <f>AA189+AA190</f>
        <v>8.284560542309489</v>
      </c>
      <c r="AB188" s="7"/>
      <c r="AC188" s="7"/>
      <c r="AD188" s="3">
        <f>AD190</f>
        <v>1.126</v>
      </c>
      <c r="AE188" s="3">
        <v>120</v>
      </c>
      <c r="AF188" s="8">
        <f t="shared" si="46"/>
        <v>7.158560542309489</v>
      </c>
      <c r="AG188" s="8">
        <v>0</v>
      </c>
      <c r="AH188" s="52">
        <v>10.5</v>
      </c>
      <c r="AI188" s="9">
        <f>AH188-AF188-AG188</f>
        <v>3.3414394576905107</v>
      </c>
      <c r="AJ188" s="204">
        <f>MIN(AI188:AI190)</f>
        <v>3.3414394576905107</v>
      </c>
      <c r="AK188" s="201" t="s">
        <v>199</v>
      </c>
    </row>
    <row r="189" spans="1:37" s="4" customFormat="1" ht="11.25">
      <c r="A189" s="40" t="s">
        <v>247</v>
      </c>
      <c r="B189" s="184"/>
      <c r="C189" s="40" t="s">
        <v>36</v>
      </c>
      <c r="D189" s="81" t="s">
        <v>19</v>
      </c>
      <c r="E189" s="81"/>
      <c r="F189" s="81"/>
      <c r="G189" s="37">
        <f t="shared" si="48"/>
        <v>1.16</v>
      </c>
      <c r="H189" s="102"/>
      <c r="I189" s="37">
        <v>0.32</v>
      </c>
      <c r="J189" s="37">
        <v>0.84</v>
      </c>
      <c r="K189" s="37"/>
      <c r="L189" s="37"/>
      <c r="M189" s="37">
        <f t="shared" si="49"/>
        <v>1.16</v>
      </c>
      <c r="N189" s="36">
        <v>0</v>
      </c>
      <c r="O189" s="37">
        <v>10.5</v>
      </c>
      <c r="P189" s="36">
        <f>O189-G189</f>
        <v>9.34</v>
      </c>
      <c r="Q189" s="194"/>
      <c r="R189" s="178"/>
      <c r="S189" s="178"/>
      <c r="T189" s="15"/>
      <c r="U189" s="184"/>
      <c r="V189" s="40" t="s">
        <v>36</v>
      </c>
      <c r="W189" s="40" t="s">
        <v>247</v>
      </c>
      <c r="X189" s="51" t="s">
        <v>19</v>
      </c>
      <c r="Y189" s="150">
        <v>0</v>
      </c>
      <c r="Z189" s="44"/>
      <c r="AA189" s="38">
        <f>G189+Z176</f>
        <v>1.2241304347826085</v>
      </c>
      <c r="AB189" s="5"/>
      <c r="AC189" s="5"/>
      <c r="AD189" s="3"/>
      <c r="AE189" s="3"/>
      <c r="AF189" s="8">
        <f t="shared" si="46"/>
        <v>1.2241304347826085</v>
      </c>
      <c r="AG189" s="8">
        <v>0</v>
      </c>
      <c r="AH189" s="52">
        <v>10.5</v>
      </c>
      <c r="AI189" s="9">
        <f>AH189-AA189</f>
        <v>9.275869565217391</v>
      </c>
      <c r="AJ189" s="199"/>
      <c r="AK189" s="202"/>
    </row>
    <row r="190" spans="1:37" s="4" customFormat="1" ht="11.25">
      <c r="A190" s="40" t="s">
        <v>248</v>
      </c>
      <c r="B190" s="185"/>
      <c r="C190" s="40" t="s">
        <v>37</v>
      </c>
      <c r="D190" s="81" t="s">
        <v>19</v>
      </c>
      <c r="E190" s="81"/>
      <c r="F190" s="81"/>
      <c r="G190" s="37">
        <f t="shared" si="48"/>
        <v>6.539999999999999</v>
      </c>
      <c r="H190" s="102"/>
      <c r="I190" s="37">
        <v>3.01</v>
      </c>
      <c r="J190" s="37">
        <v>3.53</v>
      </c>
      <c r="K190" s="37">
        <v>1.126</v>
      </c>
      <c r="L190" s="37">
        <v>120</v>
      </c>
      <c r="M190" s="37">
        <f t="shared" si="49"/>
        <v>5.414</v>
      </c>
      <c r="N190" s="36">
        <v>0</v>
      </c>
      <c r="O190" s="37">
        <v>10.5</v>
      </c>
      <c r="P190" s="36">
        <f>O190-M190-N190</f>
        <v>5.086</v>
      </c>
      <c r="Q190" s="195"/>
      <c r="R190" s="179"/>
      <c r="S190" s="179"/>
      <c r="T190" s="15"/>
      <c r="U190" s="185"/>
      <c r="V190" s="40" t="s">
        <v>37</v>
      </c>
      <c r="W190" s="40" t="s">
        <v>248</v>
      </c>
      <c r="X190" s="51" t="s">
        <v>19</v>
      </c>
      <c r="Y190" s="150">
        <v>0.4840000000000003</v>
      </c>
      <c r="Z190" s="44">
        <f>Y190/S188</f>
        <v>0.520430107526882</v>
      </c>
      <c r="AA190" s="38">
        <f>Z190+G190</f>
        <v>7.060430107526881</v>
      </c>
      <c r="AB190" s="5"/>
      <c r="AC190" s="5"/>
      <c r="AD190" s="3">
        <v>1.126</v>
      </c>
      <c r="AE190" s="3">
        <v>120</v>
      </c>
      <c r="AF190" s="8">
        <f t="shared" si="46"/>
        <v>5.934430107526881</v>
      </c>
      <c r="AG190" s="8">
        <v>0</v>
      </c>
      <c r="AH190" s="52">
        <v>10.5</v>
      </c>
      <c r="AI190" s="9">
        <f>AH190-AF190-AG190</f>
        <v>4.565569892473119</v>
      </c>
      <c r="AJ190" s="200"/>
      <c r="AK190" s="203"/>
    </row>
    <row r="191" spans="1:37" s="4" customFormat="1" ht="11.25">
      <c r="A191" s="96" t="s">
        <v>388</v>
      </c>
      <c r="B191" s="110">
        <v>147</v>
      </c>
      <c r="C191" s="96" t="s">
        <v>185</v>
      </c>
      <c r="D191" s="81" t="s">
        <v>23</v>
      </c>
      <c r="E191" s="81">
        <v>6.3</v>
      </c>
      <c r="F191" s="81">
        <v>6.3</v>
      </c>
      <c r="G191" s="37">
        <f t="shared" si="48"/>
        <v>2.3899999999999997</v>
      </c>
      <c r="H191" s="102"/>
      <c r="I191" s="37">
        <v>1.64</v>
      </c>
      <c r="J191" s="37">
        <v>0.75</v>
      </c>
      <c r="K191" s="37"/>
      <c r="L191" s="37"/>
      <c r="M191" s="36">
        <f t="shared" si="49"/>
        <v>2.3899999999999997</v>
      </c>
      <c r="N191" s="36">
        <v>0</v>
      </c>
      <c r="O191" s="37">
        <v>6.62</v>
      </c>
      <c r="P191" s="36">
        <f>O191-N191-M191</f>
        <v>4.23</v>
      </c>
      <c r="Q191" s="104">
        <f>P191</f>
        <v>4.23</v>
      </c>
      <c r="R191" s="105" t="s">
        <v>199</v>
      </c>
      <c r="S191" s="105">
        <v>0.88</v>
      </c>
      <c r="T191" s="15"/>
      <c r="U191" s="110">
        <v>147</v>
      </c>
      <c r="V191" s="96" t="s">
        <v>185</v>
      </c>
      <c r="W191" s="96" t="s">
        <v>388</v>
      </c>
      <c r="X191" s="51" t="s">
        <v>23</v>
      </c>
      <c r="Y191" s="150">
        <v>0.3835000000000001</v>
      </c>
      <c r="Z191" s="44">
        <f>Y191/S191</f>
        <v>0.43579545454545465</v>
      </c>
      <c r="AA191" s="76">
        <f>Z191+G191</f>
        <v>2.8257954545454544</v>
      </c>
      <c r="AB191" s="7"/>
      <c r="AC191" s="7"/>
      <c r="AD191" s="3"/>
      <c r="AE191" s="3"/>
      <c r="AF191" s="8">
        <f t="shared" si="46"/>
        <v>2.8257954545454544</v>
      </c>
      <c r="AG191" s="8">
        <v>0</v>
      </c>
      <c r="AH191" s="52">
        <v>6.62</v>
      </c>
      <c r="AI191" s="12">
        <f>AH191-AG191-AF191</f>
        <v>3.7942045454545457</v>
      </c>
      <c r="AJ191" s="18">
        <f>AI191</f>
        <v>3.7942045454545457</v>
      </c>
      <c r="AK191" s="52" t="s">
        <v>199</v>
      </c>
    </row>
    <row r="192" spans="1:37" s="4" customFormat="1" ht="11.25">
      <c r="A192" s="96" t="s">
        <v>389</v>
      </c>
      <c r="B192" s="183">
        <v>148</v>
      </c>
      <c r="C192" s="96" t="s">
        <v>186</v>
      </c>
      <c r="D192" s="81" t="s">
        <v>19</v>
      </c>
      <c r="E192" s="81">
        <v>10</v>
      </c>
      <c r="F192" s="81">
        <v>10</v>
      </c>
      <c r="G192" s="87">
        <f>G193+G194</f>
        <v>8.8</v>
      </c>
      <c r="H192" s="102"/>
      <c r="I192" s="37"/>
      <c r="J192" s="37"/>
      <c r="K192" s="37">
        <f>K194</f>
        <v>1.057</v>
      </c>
      <c r="L192" s="37">
        <f>L194</f>
        <v>120</v>
      </c>
      <c r="M192" s="37">
        <f t="shared" si="49"/>
        <v>7.743</v>
      </c>
      <c r="N192" s="36">
        <v>0</v>
      </c>
      <c r="O192" s="37">
        <v>10.5</v>
      </c>
      <c r="P192" s="36">
        <f>O192-M192-N192</f>
        <v>2.7569999999999997</v>
      </c>
      <c r="Q192" s="193">
        <f>MIN(P192:P194)</f>
        <v>2.7569999999999997</v>
      </c>
      <c r="R192" s="177" t="s">
        <v>199</v>
      </c>
      <c r="S192" s="177">
        <v>0.92</v>
      </c>
      <c r="T192" s="15"/>
      <c r="U192" s="183">
        <v>148</v>
      </c>
      <c r="V192" s="96" t="s">
        <v>186</v>
      </c>
      <c r="W192" s="96" t="s">
        <v>389</v>
      </c>
      <c r="X192" s="51" t="s">
        <v>19</v>
      </c>
      <c r="Y192" s="150">
        <v>0</v>
      </c>
      <c r="Z192" s="44"/>
      <c r="AA192" s="76">
        <f>AA193+AA194</f>
        <v>12.07785223929389</v>
      </c>
      <c r="AB192" s="7"/>
      <c r="AC192" s="7"/>
      <c r="AD192" s="3">
        <f>AD194</f>
        <v>1.057</v>
      </c>
      <c r="AE192" s="3">
        <f>AE194</f>
        <v>120</v>
      </c>
      <c r="AF192" s="7">
        <f t="shared" si="46"/>
        <v>11.02085223929389</v>
      </c>
      <c r="AG192" s="8">
        <v>0</v>
      </c>
      <c r="AH192" s="52">
        <v>10.5</v>
      </c>
      <c r="AI192" s="9">
        <f>AH192-AF192-AG192</f>
        <v>-0.5208522392938892</v>
      </c>
      <c r="AJ192" s="198">
        <f>MIN(AI192:AI194)</f>
        <v>-0.5208522392938892</v>
      </c>
      <c r="AK192" s="201" t="s">
        <v>79</v>
      </c>
    </row>
    <row r="193" spans="1:37" s="4" customFormat="1" ht="11.25">
      <c r="A193" s="40" t="s">
        <v>247</v>
      </c>
      <c r="B193" s="184"/>
      <c r="C193" s="40" t="s">
        <v>36</v>
      </c>
      <c r="D193" s="81" t="s">
        <v>19</v>
      </c>
      <c r="E193" s="81"/>
      <c r="F193" s="81"/>
      <c r="G193" s="37">
        <f t="shared" si="48"/>
        <v>6.73</v>
      </c>
      <c r="H193" s="102"/>
      <c r="I193" s="103">
        <v>4.25</v>
      </c>
      <c r="J193" s="103">
        <v>2.48</v>
      </c>
      <c r="K193" s="37"/>
      <c r="L193" s="37"/>
      <c r="M193" s="37">
        <f t="shared" si="49"/>
        <v>6.73</v>
      </c>
      <c r="N193" s="36">
        <v>0</v>
      </c>
      <c r="O193" s="37">
        <v>10.5</v>
      </c>
      <c r="P193" s="36">
        <f>O193-G193</f>
        <v>3.7699999999999996</v>
      </c>
      <c r="Q193" s="194"/>
      <c r="R193" s="178"/>
      <c r="S193" s="178"/>
      <c r="T193" s="15"/>
      <c r="U193" s="184"/>
      <c r="V193" s="40" t="s">
        <v>36</v>
      </c>
      <c r="W193" s="40" t="s">
        <v>247</v>
      </c>
      <c r="X193" s="51" t="s">
        <v>19</v>
      </c>
      <c r="Y193" s="150">
        <v>0</v>
      </c>
      <c r="Z193" s="44"/>
      <c r="AA193" s="38">
        <f>G193+Z195+Z173+Z172</f>
        <v>9.18872180451128</v>
      </c>
      <c r="AB193" s="5"/>
      <c r="AC193" s="5"/>
      <c r="AD193" s="3"/>
      <c r="AE193" s="3"/>
      <c r="AF193" s="7">
        <f t="shared" si="46"/>
        <v>9.18872180451128</v>
      </c>
      <c r="AG193" s="8">
        <v>0</v>
      </c>
      <c r="AH193" s="52">
        <v>10.5</v>
      </c>
      <c r="AI193" s="9">
        <f>AH193-AA193</f>
        <v>1.31127819548872</v>
      </c>
      <c r="AJ193" s="199"/>
      <c r="AK193" s="202"/>
    </row>
    <row r="194" spans="1:37" s="4" customFormat="1" ht="11.25">
      <c r="A194" s="40" t="s">
        <v>248</v>
      </c>
      <c r="B194" s="185"/>
      <c r="C194" s="40" t="s">
        <v>37</v>
      </c>
      <c r="D194" s="81" t="s">
        <v>19</v>
      </c>
      <c r="E194" s="81"/>
      <c r="F194" s="81"/>
      <c r="G194" s="37">
        <f t="shared" si="48"/>
        <v>2.07</v>
      </c>
      <c r="H194" s="102"/>
      <c r="I194" s="37">
        <v>1.65</v>
      </c>
      <c r="J194" s="37">
        <v>0.42</v>
      </c>
      <c r="K194" s="37">
        <v>1.057</v>
      </c>
      <c r="L194" s="37">
        <v>120</v>
      </c>
      <c r="M194" s="37">
        <f t="shared" si="49"/>
        <v>1.013</v>
      </c>
      <c r="N194" s="36">
        <v>0</v>
      </c>
      <c r="O194" s="37">
        <v>10.5</v>
      </c>
      <c r="P194" s="36">
        <f>O194-M194-N194</f>
        <v>9.487</v>
      </c>
      <c r="Q194" s="195"/>
      <c r="R194" s="179"/>
      <c r="S194" s="179"/>
      <c r="T194" s="15"/>
      <c r="U194" s="185"/>
      <c r="V194" s="40" t="s">
        <v>37</v>
      </c>
      <c r="W194" s="40" t="s">
        <v>248</v>
      </c>
      <c r="X194" s="51" t="s">
        <v>19</v>
      </c>
      <c r="Y194" s="150">
        <v>0.7536000000000004</v>
      </c>
      <c r="Z194" s="44">
        <f>Y194/S192</f>
        <v>0.819130434782609</v>
      </c>
      <c r="AA194" s="38">
        <f>Z194+G194</f>
        <v>2.889130434782609</v>
      </c>
      <c r="AB194" s="5"/>
      <c r="AC194" s="5"/>
      <c r="AD194" s="3">
        <v>1.057</v>
      </c>
      <c r="AE194" s="3">
        <v>120</v>
      </c>
      <c r="AF194" s="8">
        <f t="shared" si="46"/>
        <v>1.8321304347826088</v>
      </c>
      <c r="AG194" s="8">
        <v>0</v>
      </c>
      <c r="AH194" s="52">
        <v>10.5</v>
      </c>
      <c r="AI194" s="9">
        <f>AH194-AF194-AG194</f>
        <v>8.66786956521739</v>
      </c>
      <c r="AJ194" s="200"/>
      <c r="AK194" s="203"/>
    </row>
    <row r="195" spans="1:37" s="4" customFormat="1" ht="11.25">
      <c r="A195" s="96" t="s">
        <v>390</v>
      </c>
      <c r="B195" s="110">
        <v>149</v>
      </c>
      <c r="C195" s="96" t="s">
        <v>187</v>
      </c>
      <c r="D195" s="81" t="s">
        <v>21</v>
      </c>
      <c r="E195" s="81">
        <v>1.6</v>
      </c>
      <c r="F195" s="81">
        <v>2.5</v>
      </c>
      <c r="G195" s="37">
        <f t="shared" si="48"/>
        <v>0.66</v>
      </c>
      <c r="H195" s="102"/>
      <c r="I195" s="37">
        <v>0.43</v>
      </c>
      <c r="J195" s="37">
        <v>0.23</v>
      </c>
      <c r="K195" s="37"/>
      <c r="L195" s="37"/>
      <c r="M195" s="36">
        <f t="shared" si="49"/>
        <v>0.66</v>
      </c>
      <c r="N195" s="36">
        <v>0</v>
      </c>
      <c r="O195" s="37">
        <v>1.68</v>
      </c>
      <c r="P195" s="36">
        <f>O195-N195-M195</f>
        <v>1.02</v>
      </c>
      <c r="Q195" s="104">
        <f>P195</f>
        <v>1.02</v>
      </c>
      <c r="R195" s="105" t="s">
        <v>199</v>
      </c>
      <c r="S195" s="105">
        <v>0.91</v>
      </c>
      <c r="T195" s="15"/>
      <c r="U195" s="110">
        <v>149</v>
      </c>
      <c r="V195" s="96" t="s">
        <v>187</v>
      </c>
      <c r="W195" s="96" t="s">
        <v>390</v>
      </c>
      <c r="X195" s="51" t="s">
        <v>21</v>
      </c>
      <c r="Y195" s="150">
        <v>0.5611000000000003</v>
      </c>
      <c r="Z195" s="44">
        <f>Y195/S195</f>
        <v>0.6165934065934069</v>
      </c>
      <c r="AA195" s="76">
        <f>Z195+G195</f>
        <v>1.276593406593407</v>
      </c>
      <c r="AB195" s="7"/>
      <c r="AC195" s="7"/>
      <c r="AD195" s="3"/>
      <c r="AE195" s="3"/>
      <c r="AF195" s="8">
        <f t="shared" si="46"/>
        <v>1.276593406593407</v>
      </c>
      <c r="AG195" s="8">
        <v>0</v>
      </c>
      <c r="AH195" s="52">
        <v>1.68</v>
      </c>
      <c r="AI195" s="12">
        <f>AH195-AG195-AF195</f>
        <v>0.4034065934065929</v>
      </c>
      <c r="AJ195" s="18">
        <f>AI195</f>
        <v>0.4034065934065929</v>
      </c>
      <c r="AK195" s="52" t="s">
        <v>199</v>
      </c>
    </row>
    <row r="196" spans="1:37" s="4" customFormat="1" ht="22.5">
      <c r="A196" s="96" t="s">
        <v>391</v>
      </c>
      <c r="B196" s="183">
        <v>150</v>
      </c>
      <c r="C196" s="96" t="s">
        <v>188</v>
      </c>
      <c r="D196" s="81" t="s">
        <v>19</v>
      </c>
      <c r="E196" s="81">
        <v>10</v>
      </c>
      <c r="F196" s="81">
        <v>10</v>
      </c>
      <c r="G196" s="37">
        <f>G197+G198</f>
        <v>6.79</v>
      </c>
      <c r="H196" s="102"/>
      <c r="I196" s="37"/>
      <c r="J196" s="37"/>
      <c r="K196" s="37">
        <f>K198</f>
        <v>0.208</v>
      </c>
      <c r="L196" s="37">
        <f>L198</f>
        <v>120</v>
      </c>
      <c r="M196" s="37">
        <f t="shared" si="49"/>
        <v>6.582</v>
      </c>
      <c r="N196" s="36">
        <v>0</v>
      </c>
      <c r="O196" s="37">
        <v>10.5</v>
      </c>
      <c r="P196" s="36">
        <f>O196-M196-N196</f>
        <v>3.918</v>
      </c>
      <c r="Q196" s="193">
        <f>MIN(P196:P198)</f>
        <v>3.918</v>
      </c>
      <c r="R196" s="177" t="s">
        <v>199</v>
      </c>
      <c r="S196" s="177">
        <v>0.97</v>
      </c>
      <c r="T196" s="15"/>
      <c r="U196" s="183">
        <v>150</v>
      </c>
      <c r="V196" s="96" t="s">
        <v>188</v>
      </c>
      <c r="W196" s="96" t="s">
        <v>391</v>
      </c>
      <c r="X196" s="51" t="s">
        <v>19</v>
      </c>
      <c r="Y196" s="150">
        <v>0</v>
      </c>
      <c r="Z196" s="44"/>
      <c r="AA196" s="76">
        <f>AA197+AA198</f>
        <v>9.766100985842042</v>
      </c>
      <c r="AB196" s="7"/>
      <c r="AC196" s="7"/>
      <c r="AD196" s="3">
        <f>AD198</f>
        <v>0.208</v>
      </c>
      <c r="AE196" s="3">
        <f>AE198</f>
        <v>120</v>
      </c>
      <c r="AF196" s="7">
        <f t="shared" si="46"/>
        <v>9.558100985842042</v>
      </c>
      <c r="AG196" s="8">
        <v>0</v>
      </c>
      <c r="AH196" s="52">
        <v>10.5</v>
      </c>
      <c r="AI196" s="9">
        <f>AH196-AF196-AG196</f>
        <v>0.9418990141579577</v>
      </c>
      <c r="AJ196" s="204">
        <f>MIN(AI196:AI198)</f>
        <v>0.9418990141579577</v>
      </c>
      <c r="AK196" s="201" t="s">
        <v>199</v>
      </c>
    </row>
    <row r="197" spans="1:37" s="4" customFormat="1" ht="11.25">
      <c r="A197" s="40" t="s">
        <v>247</v>
      </c>
      <c r="B197" s="184"/>
      <c r="C197" s="40" t="s">
        <v>36</v>
      </c>
      <c r="D197" s="81" t="s">
        <v>19</v>
      </c>
      <c r="E197" s="81"/>
      <c r="F197" s="81"/>
      <c r="G197" s="37">
        <f t="shared" si="48"/>
        <v>6.24</v>
      </c>
      <c r="H197" s="102"/>
      <c r="I197" s="37">
        <v>1.98</v>
      </c>
      <c r="J197" s="37">
        <v>4.26</v>
      </c>
      <c r="K197" s="37"/>
      <c r="L197" s="37"/>
      <c r="M197" s="37">
        <f t="shared" si="49"/>
        <v>6.24</v>
      </c>
      <c r="N197" s="36">
        <v>0</v>
      </c>
      <c r="O197" s="37">
        <v>10.5</v>
      </c>
      <c r="P197" s="36">
        <f>O197-G197</f>
        <v>4.26</v>
      </c>
      <c r="Q197" s="194"/>
      <c r="R197" s="178"/>
      <c r="S197" s="178"/>
      <c r="T197" s="15"/>
      <c r="U197" s="184"/>
      <c r="V197" s="40" t="s">
        <v>36</v>
      </c>
      <c r="W197" s="40" t="s">
        <v>247</v>
      </c>
      <c r="X197" s="51" t="s">
        <v>19</v>
      </c>
      <c r="Y197" s="150">
        <v>0</v>
      </c>
      <c r="Z197" s="44"/>
      <c r="AA197" s="38">
        <f>G197+Z177/2+Z182/2+Z175/2+Z181+Z214+Z174/2</f>
        <v>8.985173150790496</v>
      </c>
      <c r="AB197" s="5"/>
      <c r="AC197" s="5"/>
      <c r="AD197" s="3"/>
      <c r="AE197" s="3"/>
      <c r="AF197" s="7">
        <f t="shared" si="46"/>
        <v>8.985173150790496</v>
      </c>
      <c r="AG197" s="8">
        <v>0</v>
      </c>
      <c r="AH197" s="52">
        <v>10.5</v>
      </c>
      <c r="AI197" s="9">
        <f>AH197-AA197</f>
        <v>1.5148268492095038</v>
      </c>
      <c r="AJ197" s="199"/>
      <c r="AK197" s="202"/>
    </row>
    <row r="198" spans="1:37" s="4" customFormat="1" ht="11.25">
      <c r="A198" s="40" t="s">
        <v>248</v>
      </c>
      <c r="B198" s="185"/>
      <c r="C198" s="40" t="s">
        <v>37</v>
      </c>
      <c r="D198" s="81" t="s">
        <v>19</v>
      </c>
      <c r="E198" s="81"/>
      <c r="F198" s="81"/>
      <c r="G198" s="37">
        <f t="shared" si="48"/>
        <v>0.55</v>
      </c>
      <c r="H198" s="102"/>
      <c r="I198" s="37">
        <v>0.27</v>
      </c>
      <c r="J198" s="37">
        <v>0.28</v>
      </c>
      <c r="K198" s="37">
        <v>0.208</v>
      </c>
      <c r="L198" s="37">
        <v>120</v>
      </c>
      <c r="M198" s="37">
        <f t="shared" si="49"/>
        <v>0.3420000000000001</v>
      </c>
      <c r="N198" s="36">
        <v>0</v>
      </c>
      <c r="O198" s="37">
        <v>10.5</v>
      </c>
      <c r="P198" s="36">
        <f>O198-M198-N198</f>
        <v>10.158</v>
      </c>
      <c r="Q198" s="195"/>
      <c r="R198" s="179"/>
      <c r="S198" s="179"/>
      <c r="T198" s="15"/>
      <c r="U198" s="185"/>
      <c r="V198" s="40" t="s">
        <v>37</v>
      </c>
      <c r="W198" s="40" t="s">
        <v>248</v>
      </c>
      <c r="X198" s="51" t="s">
        <v>19</v>
      </c>
      <c r="Y198" s="150">
        <v>0.2240000000000001</v>
      </c>
      <c r="Z198" s="44">
        <f>Y198/S196</f>
        <v>0.2309278350515465</v>
      </c>
      <c r="AA198" s="38">
        <f>Z198+G198</f>
        <v>0.7809278350515465</v>
      </c>
      <c r="AB198" s="5"/>
      <c r="AC198" s="5"/>
      <c r="AD198" s="3">
        <v>0.208</v>
      </c>
      <c r="AE198" s="3">
        <v>120</v>
      </c>
      <c r="AF198" s="8">
        <f t="shared" si="46"/>
        <v>0.5729278350515465</v>
      </c>
      <c r="AG198" s="8">
        <v>0</v>
      </c>
      <c r="AH198" s="52">
        <v>10.5</v>
      </c>
      <c r="AI198" s="9">
        <f>AH198-AF198-AG198</f>
        <v>9.927072164948454</v>
      </c>
      <c r="AJ198" s="200"/>
      <c r="AK198" s="203"/>
    </row>
    <row r="199" spans="1:37" s="4" customFormat="1" ht="11.25">
      <c r="A199" s="96" t="s">
        <v>392</v>
      </c>
      <c r="B199" s="183">
        <v>151</v>
      </c>
      <c r="C199" s="96" t="s">
        <v>189</v>
      </c>
      <c r="D199" s="81">
        <v>6.3</v>
      </c>
      <c r="E199" s="81">
        <v>6.3</v>
      </c>
      <c r="F199" s="81"/>
      <c r="G199" s="37">
        <f>G200+G201</f>
        <v>2.53</v>
      </c>
      <c r="H199" s="102"/>
      <c r="I199" s="37"/>
      <c r="J199" s="37"/>
      <c r="K199" s="103"/>
      <c r="L199" s="37"/>
      <c r="M199" s="37"/>
      <c r="N199" s="36">
        <v>0</v>
      </c>
      <c r="O199" s="103"/>
      <c r="P199" s="36"/>
      <c r="Q199" s="193">
        <f>MIN(P199:P201)</f>
        <v>1.482</v>
      </c>
      <c r="R199" s="177" t="s">
        <v>199</v>
      </c>
      <c r="S199" s="177">
        <v>0.94</v>
      </c>
      <c r="T199" s="15"/>
      <c r="U199" s="183">
        <v>151</v>
      </c>
      <c r="V199" s="96" t="s">
        <v>189</v>
      </c>
      <c r="W199" s="96" t="s">
        <v>392</v>
      </c>
      <c r="X199" s="51">
        <v>6.3</v>
      </c>
      <c r="Y199" s="150">
        <v>0</v>
      </c>
      <c r="Z199" s="44"/>
      <c r="AA199" s="76">
        <f>AA200+AA201</f>
        <v>3.4581914893617007</v>
      </c>
      <c r="AB199" s="7"/>
      <c r="AC199" s="7"/>
      <c r="AD199" s="6"/>
      <c r="AE199" s="3"/>
      <c r="AF199" s="7"/>
      <c r="AG199" s="8">
        <v>0</v>
      </c>
      <c r="AH199" s="118"/>
      <c r="AI199" s="9"/>
      <c r="AJ199" s="204">
        <f>MIN(AI199:AI201)</f>
        <v>1.4479574468085106</v>
      </c>
      <c r="AK199" s="201" t="s">
        <v>199</v>
      </c>
    </row>
    <row r="200" spans="1:37" s="4" customFormat="1" ht="11.25">
      <c r="A200" s="40" t="s">
        <v>247</v>
      </c>
      <c r="B200" s="184"/>
      <c r="C200" s="40" t="s">
        <v>36</v>
      </c>
      <c r="D200" s="81">
        <v>6.3</v>
      </c>
      <c r="E200" s="81"/>
      <c r="F200" s="81"/>
      <c r="G200" s="37">
        <f t="shared" si="48"/>
        <v>2.28</v>
      </c>
      <c r="H200" s="102"/>
      <c r="I200" s="37">
        <v>2.28</v>
      </c>
      <c r="J200" s="37"/>
      <c r="K200" s="37"/>
      <c r="L200" s="37"/>
      <c r="M200" s="37"/>
      <c r="N200" s="36">
        <v>0</v>
      </c>
      <c r="O200" s="103"/>
      <c r="P200" s="102"/>
      <c r="Q200" s="194"/>
      <c r="R200" s="178"/>
      <c r="S200" s="178"/>
      <c r="T200" s="15"/>
      <c r="U200" s="184"/>
      <c r="V200" s="40" t="s">
        <v>36</v>
      </c>
      <c r="W200" s="40" t="s">
        <v>247</v>
      </c>
      <c r="X200" s="51">
        <v>6.3</v>
      </c>
      <c r="Y200" s="150">
        <v>0</v>
      </c>
      <c r="Z200" s="44"/>
      <c r="AA200" s="38">
        <f>G200+Z182/2</f>
        <v>3.1741489361702113</v>
      </c>
      <c r="AB200" s="5"/>
      <c r="AC200" s="5"/>
      <c r="AD200" s="37"/>
      <c r="AE200" s="37"/>
      <c r="AF200" s="7"/>
      <c r="AG200" s="8">
        <v>0</v>
      </c>
      <c r="AH200" s="118"/>
      <c r="AI200" s="9"/>
      <c r="AJ200" s="199"/>
      <c r="AK200" s="202"/>
    </row>
    <row r="201" spans="1:37" s="4" customFormat="1" ht="11.25">
      <c r="A201" s="40" t="s">
        <v>248</v>
      </c>
      <c r="B201" s="185"/>
      <c r="C201" s="40" t="s">
        <v>37</v>
      </c>
      <c r="D201" s="81">
        <v>6.3</v>
      </c>
      <c r="E201" s="81"/>
      <c r="F201" s="81"/>
      <c r="G201" s="37">
        <f>I201+J201</f>
        <v>0.25</v>
      </c>
      <c r="H201" s="102"/>
      <c r="I201" s="37">
        <v>0.25</v>
      </c>
      <c r="J201" s="37"/>
      <c r="K201" s="38">
        <v>1.732</v>
      </c>
      <c r="L201" s="37" t="s">
        <v>12</v>
      </c>
      <c r="M201" s="37">
        <f>G201</f>
        <v>0.25</v>
      </c>
      <c r="N201" s="36">
        <v>0</v>
      </c>
      <c r="O201" s="38">
        <f>K201</f>
        <v>1.732</v>
      </c>
      <c r="P201" s="76">
        <f>O201-M201-N201</f>
        <v>1.482</v>
      </c>
      <c r="Q201" s="195"/>
      <c r="R201" s="179"/>
      <c r="S201" s="179"/>
      <c r="T201" s="15"/>
      <c r="U201" s="185"/>
      <c r="V201" s="40" t="s">
        <v>37</v>
      </c>
      <c r="W201" s="40" t="s">
        <v>248</v>
      </c>
      <c r="X201" s="51">
        <v>6.3</v>
      </c>
      <c r="Y201" s="150">
        <v>0.032</v>
      </c>
      <c r="Z201" s="44">
        <f>Y201/S199</f>
        <v>0.03404255319148936</v>
      </c>
      <c r="AA201" s="38">
        <f>Z201+G201</f>
        <v>0.28404255319148936</v>
      </c>
      <c r="AB201" s="5"/>
      <c r="AC201" s="5"/>
      <c r="AD201" s="38">
        <v>1.732</v>
      </c>
      <c r="AE201" s="3" t="s">
        <v>12</v>
      </c>
      <c r="AF201" s="8">
        <f>AA201</f>
        <v>0.28404255319148936</v>
      </c>
      <c r="AG201" s="8">
        <v>0</v>
      </c>
      <c r="AH201" s="58">
        <f>AD201</f>
        <v>1.732</v>
      </c>
      <c r="AI201" s="9">
        <f>AH201-AF201-AG201</f>
        <v>1.4479574468085106</v>
      </c>
      <c r="AJ201" s="200"/>
      <c r="AK201" s="203"/>
    </row>
    <row r="202" spans="1:37" s="4" customFormat="1" ht="11.25">
      <c r="A202" s="96" t="s">
        <v>393</v>
      </c>
      <c r="B202" s="96">
        <v>152</v>
      </c>
      <c r="C202" s="96" t="s">
        <v>190</v>
      </c>
      <c r="D202" s="81">
        <v>2.5</v>
      </c>
      <c r="E202" s="81">
        <v>2.5</v>
      </c>
      <c r="F202" s="81"/>
      <c r="G202" s="37">
        <f>I202+J202</f>
        <v>0.56</v>
      </c>
      <c r="H202" s="102"/>
      <c r="I202" s="37">
        <v>0.56</v>
      </c>
      <c r="J202" s="37"/>
      <c r="K202" s="37">
        <v>1.455</v>
      </c>
      <c r="L202" s="37" t="s">
        <v>12</v>
      </c>
      <c r="M202" s="36">
        <f>G202</f>
        <v>0.56</v>
      </c>
      <c r="N202" s="36">
        <v>0</v>
      </c>
      <c r="O202" s="36">
        <f>K202</f>
        <v>1.455</v>
      </c>
      <c r="P202" s="36">
        <f>O202-M202-N202</f>
        <v>0.895</v>
      </c>
      <c r="Q202" s="36">
        <f>P202</f>
        <v>0.895</v>
      </c>
      <c r="R202" s="37" t="s">
        <v>199</v>
      </c>
      <c r="S202" s="37">
        <v>0.96</v>
      </c>
      <c r="T202" s="15"/>
      <c r="U202" s="96">
        <v>152</v>
      </c>
      <c r="V202" s="96" t="s">
        <v>190</v>
      </c>
      <c r="W202" s="96" t="s">
        <v>393</v>
      </c>
      <c r="X202" s="51">
        <v>2.5</v>
      </c>
      <c r="Y202" s="150">
        <v>0.04</v>
      </c>
      <c r="Z202" s="44">
        <f>Y202/S202</f>
        <v>0.04166666666666667</v>
      </c>
      <c r="AA202" s="76">
        <f>Z202+G202</f>
        <v>0.6016666666666667</v>
      </c>
      <c r="AB202" s="7"/>
      <c r="AC202" s="7"/>
      <c r="AD202" s="3">
        <v>1.455</v>
      </c>
      <c r="AE202" s="3" t="s">
        <v>12</v>
      </c>
      <c r="AF202" s="8">
        <f>AA202</f>
        <v>0.6016666666666667</v>
      </c>
      <c r="AG202" s="8">
        <v>0</v>
      </c>
      <c r="AH202" s="43">
        <f>AD202</f>
        <v>1.455</v>
      </c>
      <c r="AI202" s="9">
        <f>AH202-AF202-AG202</f>
        <v>0.8533333333333334</v>
      </c>
      <c r="AJ202" s="19">
        <f>AI202</f>
        <v>0.8533333333333334</v>
      </c>
      <c r="AK202" s="52" t="s">
        <v>199</v>
      </c>
    </row>
    <row r="203" spans="1:37" s="4" customFormat="1" ht="11.25">
      <c r="A203" s="96" t="s">
        <v>394</v>
      </c>
      <c r="B203" s="225">
        <v>153</v>
      </c>
      <c r="C203" s="119" t="s">
        <v>191</v>
      </c>
      <c r="D203" s="126">
        <v>10</v>
      </c>
      <c r="E203" s="126">
        <v>10</v>
      </c>
      <c r="F203" s="126"/>
      <c r="G203" s="131">
        <f>G204+G205</f>
        <v>5.5</v>
      </c>
      <c r="H203" s="121"/>
      <c r="I203" s="122"/>
      <c r="J203" s="122"/>
      <c r="K203" s="132"/>
      <c r="L203" s="122"/>
      <c r="M203" s="122"/>
      <c r="N203" s="120">
        <v>0</v>
      </c>
      <c r="O203" s="122"/>
      <c r="P203" s="120"/>
      <c r="Q203" s="190">
        <f>MIN(P203:P205)</f>
        <v>-2.276</v>
      </c>
      <c r="R203" s="180" t="s">
        <v>79</v>
      </c>
      <c r="S203" s="180">
        <v>0.96</v>
      </c>
      <c r="T203" s="15"/>
      <c r="U203" s="183">
        <v>153</v>
      </c>
      <c r="V203" s="96" t="s">
        <v>191</v>
      </c>
      <c r="W203" s="96" t="s">
        <v>394</v>
      </c>
      <c r="X203" s="51">
        <v>10</v>
      </c>
      <c r="Y203" s="150">
        <v>0</v>
      </c>
      <c r="Z203" s="44"/>
      <c r="AA203" s="76">
        <f>AA204+AA205</f>
        <v>9.513185483870963</v>
      </c>
      <c r="AB203" s="7"/>
      <c r="AC203" s="7"/>
      <c r="AD203" s="5"/>
      <c r="AE203" s="3"/>
      <c r="AF203" s="7"/>
      <c r="AG203" s="8">
        <v>0</v>
      </c>
      <c r="AH203" s="52"/>
      <c r="AI203" s="9"/>
      <c r="AJ203" s="198">
        <f>MIN(AI203:AI205)</f>
        <v>-4.0202708333333295</v>
      </c>
      <c r="AK203" s="201" t="s">
        <v>79</v>
      </c>
    </row>
    <row r="204" spans="1:37" s="4" customFormat="1" ht="11.25">
      <c r="A204" s="40" t="s">
        <v>247</v>
      </c>
      <c r="B204" s="226"/>
      <c r="C204" s="127" t="s">
        <v>36</v>
      </c>
      <c r="D204" s="126">
        <v>10</v>
      </c>
      <c r="E204" s="126"/>
      <c r="F204" s="126"/>
      <c r="G204" s="122">
        <f t="shared" si="48"/>
        <v>2.41</v>
      </c>
      <c r="H204" s="121"/>
      <c r="I204" s="122">
        <v>2.41</v>
      </c>
      <c r="J204" s="122"/>
      <c r="K204" s="122"/>
      <c r="L204" s="122"/>
      <c r="M204" s="122"/>
      <c r="N204" s="120">
        <v>0</v>
      </c>
      <c r="O204" s="122"/>
      <c r="P204" s="120"/>
      <c r="Q204" s="191"/>
      <c r="R204" s="181"/>
      <c r="S204" s="181"/>
      <c r="T204" s="15"/>
      <c r="U204" s="184"/>
      <c r="V204" s="40" t="s">
        <v>36</v>
      </c>
      <c r="W204" s="40" t="s">
        <v>247</v>
      </c>
      <c r="X204" s="51">
        <v>10</v>
      </c>
      <c r="Y204" s="150">
        <v>0</v>
      </c>
      <c r="Z204" s="44"/>
      <c r="AA204" s="38">
        <f>G204+Z179+Z167/2</f>
        <v>4.678914650537633</v>
      </c>
      <c r="AB204" s="5"/>
      <c r="AC204" s="5"/>
      <c r="AD204" s="37"/>
      <c r="AE204" s="3"/>
      <c r="AF204" s="7"/>
      <c r="AG204" s="8">
        <v>0</v>
      </c>
      <c r="AH204" s="52"/>
      <c r="AI204" s="9"/>
      <c r="AJ204" s="199"/>
      <c r="AK204" s="202"/>
    </row>
    <row r="205" spans="1:37" s="4" customFormat="1" ht="11.25">
      <c r="A205" s="40" t="s">
        <v>248</v>
      </c>
      <c r="B205" s="227"/>
      <c r="C205" s="127" t="s">
        <v>37</v>
      </c>
      <c r="D205" s="126">
        <v>10</v>
      </c>
      <c r="E205" s="126"/>
      <c r="F205" s="126"/>
      <c r="G205" s="122">
        <f t="shared" si="48"/>
        <v>3.09</v>
      </c>
      <c r="H205" s="121"/>
      <c r="I205" s="122">
        <v>3.09</v>
      </c>
      <c r="J205" s="122"/>
      <c r="K205" s="122">
        <v>0.814</v>
      </c>
      <c r="L205" s="122" t="s">
        <v>12</v>
      </c>
      <c r="M205" s="122">
        <f>G205</f>
        <v>3.09</v>
      </c>
      <c r="N205" s="120">
        <v>0</v>
      </c>
      <c r="O205" s="122">
        <f>K205</f>
        <v>0.814</v>
      </c>
      <c r="P205" s="120">
        <f>O205-M205-N205</f>
        <v>-2.276</v>
      </c>
      <c r="Q205" s="192"/>
      <c r="R205" s="182"/>
      <c r="S205" s="182"/>
      <c r="T205" s="15"/>
      <c r="U205" s="185"/>
      <c r="V205" s="40" t="s">
        <v>37</v>
      </c>
      <c r="W205" s="40" t="s">
        <v>248</v>
      </c>
      <c r="X205" s="51">
        <v>10</v>
      </c>
      <c r="Y205" s="150">
        <v>1.6744999999999968</v>
      </c>
      <c r="Z205" s="44">
        <f>Y205/S203</f>
        <v>1.74427083333333</v>
      </c>
      <c r="AA205" s="38">
        <f aca="true" t="shared" si="56" ref="AA205:AA218">Z205+G205</f>
        <v>4.8342708333333295</v>
      </c>
      <c r="AB205" s="5"/>
      <c r="AC205" s="5"/>
      <c r="AD205" s="37">
        <v>0.814</v>
      </c>
      <c r="AE205" s="3" t="s">
        <v>12</v>
      </c>
      <c r="AF205" s="8">
        <f>AA205</f>
        <v>4.8342708333333295</v>
      </c>
      <c r="AG205" s="8">
        <v>0</v>
      </c>
      <c r="AH205" s="52">
        <f>AD205</f>
        <v>0.814</v>
      </c>
      <c r="AI205" s="9">
        <f>AH205-AF205-AG205</f>
        <v>-4.0202708333333295</v>
      </c>
      <c r="AJ205" s="200"/>
      <c r="AK205" s="203"/>
    </row>
    <row r="206" spans="1:37" s="4" customFormat="1" ht="11.25">
      <c r="A206" s="96" t="s">
        <v>395</v>
      </c>
      <c r="B206" s="85">
        <v>154</v>
      </c>
      <c r="C206" s="96" t="s">
        <v>214</v>
      </c>
      <c r="D206" s="81" t="s">
        <v>25</v>
      </c>
      <c r="E206" s="81">
        <v>1.8</v>
      </c>
      <c r="F206" s="81">
        <v>1.8</v>
      </c>
      <c r="G206" s="37">
        <f t="shared" si="48"/>
        <v>1.48</v>
      </c>
      <c r="H206" s="102"/>
      <c r="I206" s="37">
        <v>1.03</v>
      </c>
      <c r="J206" s="37">
        <v>0.45</v>
      </c>
      <c r="K206" s="37"/>
      <c r="L206" s="37"/>
      <c r="M206" s="37">
        <f>G206-K206</f>
        <v>1.48</v>
      </c>
      <c r="N206" s="36">
        <v>0</v>
      </c>
      <c r="O206" s="37">
        <v>1.89</v>
      </c>
      <c r="P206" s="36">
        <f>O206-N206-M206</f>
        <v>0.4099999999999999</v>
      </c>
      <c r="Q206" s="104">
        <f>P206</f>
        <v>0.4099999999999999</v>
      </c>
      <c r="R206" s="37" t="s">
        <v>199</v>
      </c>
      <c r="S206" s="37">
        <v>0.85</v>
      </c>
      <c r="T206" s="15"/>
      <c r="U206" s="85">
        <v>154</v>
      </c>
      <c r="V206" s="96" t="s">
        <v>214</v>
      </c>
      <c r="W206" s="96" t="s">
        <v>395</v>
      </c>
      <c r="X206" s="51" t="s">
        <v>25</v>
      </c>
      <c r="Y206" s="150">
        <v>0.12245</v>
      </c>
      <c r="Z206" s="44">
        <f aca="true" t="shared" si="57" ref="Z206:Z218">Y206/S206</f>
        <v>0.14405882352941177</v>
      </c>
      <c r="AA206" s="38">
        <f t="shared" si="56"/>
        <v>1.6240588235294118</v>
      </c>
      <c r="AB206" s="5"/>
      <c r="AC206" s="5"/>
      <c r="AD206" s="37"/>
      <c r="AE206" s="3"/>
      <c r="AF206" s="7">
        <f>AA206-AD206</f>
        <v>1.6240588235294118</v>
      </c>
      <c r="AG206" s="8">
        <v>0</v>
      </c>
      <c r="AH206" s="52">
        <v>1.89</v>
      </c>
      <c r="AI206" s="9">
        <f>AH206-AG206-AF206</f>
        <v>0.2659411764705881</v>
      </c>
      <c r="AJ206" s="12">
        <f>AI206</f>
        <v>0.2659411764705881</v>
      </c>
      <c r="AK206" s="52" t="s">
        <v>199</v>
      </c>
    </row>
    <row r="207" spans="1:37" s="4" customFormat="1" ht="11.25">
      <c r="A207" s="96" t="s">
        <v>396</v>
      </c>
      <c r="B207" s="85">
        <v>155</v>
      </c>
      <c r="C207" s="96" t="s">
        <v>222</v>
      </c>
      <c r="D207" s="81" t="s">
        <v>20</v>
      </c>
      <c r="E207" s="81">
        <v>2.5</v>
      </c>
      <c r="F207" s="81">
        <v>2.5</v>
      </c>
      <c r="G207" s="37">
        <f t="shared" si="48"/>
        <v>0.52</v>
      </c>
      <c r="H207" s="102"/>
      <c r="I207" s="37">
        <v>0.15</v>
      </c>
      <c r="J207" s="37">
        <v>0.37</v>
      </c>
      <c r="K207" s="37">
        <v>0.035</v>
      </c>
      <c r="L207" s="37"/>
      <c r="M207" s="37">
        <f>G207-K207</f>
        <v>0.485</v>
      </c>
      <c r="N207" s="36">
        <v>0</v>
      </c>
      <c r="O207" s="37">
        <v>2.63</v>
      </c>
      <c r="P207" s="36">
        <f>O207-N207-M207</f>
        <v>2.145</v>
      </c>
      <c r="Q207" s="104">
        <f>P207</f>
        <v>2.145</v>
      </c>
      <c r="R207" s="37" t="s">
        <v>199</v>
      </c>
      <c r="S207" s="37">
        <v>0.98</v>
      </c>
      <c r="T207" s="15"/>
      <c r="U207" s="85">
        <v>155</v>
      </c>
      <c r="V207" s="96" t="s">
        <v>222</v>
      </c>
      <c r="W207" s="96" t="s">
        <v>396</v>
      </c>
      <c r="X207" s="51" t="s">
        <v>20</v>
      </c>
      <c r="Y207" s="150">
        <v>0.003</v>
      </c>
      <c r="Z207" s="44">
        <f t="shared" si="57"/>
        <v>0.0030612244897959186</v>
      </c>
      <c r="AA207" s="38">
        <f t="shared" si="56"/>
        <v>0.523061224489796</v>
      </c>
      <c r="AB207" s="5"/>
      <c r="AC207" s="5"/>
      <c r="AD207" s="37">
        <v>0.035</v>
      </c>
      <c r="AE207" s="3"/>
      <c r="AF207" s="8">
        <f>AA207-AD207</f>
        <v>0.48806122448979594</v>
      </c>
      <c r="AG207" s="8">
        <v>0</v>
      </c>
      <c r="AH207" s="52">
        <v>2.63</v>
      </c>
      <c r="AI207" s="9">
        <f>AH207-AG207-AF207</f>
        <v>2.141938775510204</v>
      </c>
      <c r="AJ207" s="12">
        <f>AI207</f>
        <v>2.141938775510204</v>
      </c>
      <c r="AK207" s="52" t="s">
        <v>199</v>
      </c>
    </row>
    <row r="208" spans="1:37" s="4" customFormat="1" ht="11.25">
      <c r="A208" s="96" t="s">
        <v>397</v>
      </c>
      <c r="B208" s="85">
        <v>156</v>
      </c>
      <c r="C208" s="96" t="s">
        <v>229</v>
      </c>
      <c r="D208" s="81" t="s">
        <v>31</v>
      </c>
      <c r="E208" s="81">
        <v>63</v>
      </c>
      <c r="F208" s="81">
        <v>63</v>
      </c>
      <c r="G208" s="103">
        <f>I208+J208</f>
        <v>17.89</v>
      </c>
      <c r="H208" s="102"/>
      <c r="I208" s="37">
        <v>17.05</v>
      </c>
      <c r="J208" s="103">
        <v>0.84</v>
      </c>
      <c r="K208" s="37"/>
      <c r="L208" s="37"/>
      <c r="M208" s="37">
        <f>G208-K208</f>
        <v>17.89</v>
      </c>
      <c r="N208" s="36">
        <v>0</v>
      </c>
      <c r="O208" s="37">
        <v>66.15</v>
      </c>
      <c r="P208" s="36">
        <f>O208-N208-M208</f>
        <v>48.260000000000005</v>
      </c>
      <c r="Q208" s="104">
        <f>P208</f>
        <v>48.260000000000005</v>
      </c>
      <c r="R208" s="37" t="s">
        <v>199</v>
      </c>
      <c r="S208" s="37">
        <v>0.999</v>
      </c>
      <c r="T208" s="15"/>
      <c r="U208" s="85">
        <v>156</v>
      </c>
      <c r="V208" s="96" t="s">
        <v>229</v>
      </c>
      <c r="W208" s="96" t="s">
        <v>397</v>
      </c>
      <c r="X208" s="51" t="s">
        <v>31</v>
      </c>
      <c r="Y208" s="150">
        <v>0</v>
      </c>
      <c r="Z208" s="44">
        <f t="shared" si="57"/>
        <v>0</v>
      </c>
      <c r="AA208" s="38">
        <f t="shared" si="56"/>
        <v>17.89</v>
      </c>
      <c r="AB208" s="5"/>
      <c r="AC208" s="5"/>
      <c r="AD208" s="37"/>
      <c r="AE208" s="3"/>
      <c r="AF208" s="7">
        <f>AA208-AD208</f>
        <v>17.89</v>
      </c>
      <c r="AG208" s="8">
        <v>0</v>
      </c>
      <c r="AH208" s="52">
        <v>66.15</v>
      </c>
      <c r="AI208" s="9">
        <f>AH208-AG208-AF208</f>
        <v>48.260000000000005</v>
      </c>
      <c r="AJ208" s="12">
        <f>AI208</f>
        <v>48.260000000000005</v>
      </c>
      <c r="AK208" s="52" t="s">
        <v>199</v>
      </c>
    </row>
    <row r="209" spans="1:37" s="4" customFormat="1" ht="11.25">
      <c r="A209" s="96" t="s">
        <v>398</v>
      </c>
      <c r="B209" s="133">
        <v>157</v>
      </c>
      <c r="C209" s="119" t="s">
        <v>215</v>
      </c>
      <c r="D209" s="126">
        <v>1.6</v>
      </c>
      <c r="E209" s="126">
        <v>1.6</v>
      </c>
      <c r="F209" s="126"/>
      <c r="G209" s="122">
        <f t="shared" si="48"/>
        <v>0.25</v>
      </c>
      <c r="H209" s="121"/>
      <c r="I209" s="122">
        <v>0.25</v>
      </c>
      <c r="J209" s="122"/>
      <c r="K209" s="122">
        <v>0</v>
      </c>
      <c r="L209" s="122" t="s">
        <v>12</v>
      </c>
      <c r="M209" s="120">
        <f>G209</f>
        <v>0.25</v>
      </c>
      <c r="N209" s="120">
        <v>0</v>
      </c>
      <c r="O209" s="122">
        <f>K209</f>
        <v>0</v>
      </c>
      <c r="P209" s="120">
        <f>O209-M209-N209</f>
        <v>-0.25</v>
      </c>
      <c r="Q209" s="124">
        <f>P209</f>
        <v>-0.25</v>
      </c>
      <c r="R209" s="122" t="s">
        <v>79</v>
      </c>
      <c r="S209" s="131">
        <v>1</v>
      </c>
      <c r="T209" s="15"/>
      <c r="U209" s="85">
        <v>157</v>
      </c>
      <c r="V209" s="96" t="s">
        <v>215</v>
      </c>
      <c r="W209" s="96" t="s">
        <v>398</v>
      </c>
      <c r="X209" s="51">
        <v>1.6</v>
      </c>
      <c r="Y209" s="150">
        <v>0</v>
      </c>
      <c r="Z209" s="44">
        <f t="shared" si="57"/>
        <v>0</v>
      </c>
      <c r="AA209" s="38">
        <f t="shared" si="56"/>
        <v>0.25</v>
      </c>
      <c r="AB209" s="5"/>
      <c r="AC209" s="5"/>
      <c r="AD209" s="37">
        <v>0</v>
      </c>
      <c r="AE209" s="3" t="s">
        <v>12</v>
      </c>
      <c r="AF209" s="8">
        <f>AA209</f>
        <v>0.25</v>
      </c>
      <c r="AG209" s="8">
        <v>0</v>
      </c>
      <c r="AH209" s="52">
        <f>AD209</f>
        <v>0</v>
      </c>
      <c r="AI209" s="9">
        <f>AH209-AF209-AG209</f>
        <v>-0.25</v>
      </c>
      <c r="AJ209" s="9">
        <f>AI209</f>
        <v>-0.25</v>
      </c>
      <c r="AK209" s="135" t="s">
        <v>79</v>
      </c>
    </row>
    <row r="210" spans="1:37" s="4" customFormat="1" ht="11.25">
      <c r="A210" s="96" t="s">
        <v>399</v>
      </c>
      <c r="B210" s="85">
        <v>158</v>
      </c>
      <c r="C210" s="96" t="s">
        <v>192</v>
      </c>
      <c r="D210" s="81">
        <v>1.6</v>
      </c>
      <c r="E210" s="81">
        <v>1.6</v>
      </c>
      <c r="F210" s="81"/>
      <c r="G210" s="37">
        <f t="shared" si="48"/>
        <v>0.87</v>
      </c>
      <c r="H210" s="102"/>
      <c r="I210" s="37">
        <v>0.87</v>
      </c>
      <c r="J210" s="37"/>
      <c r="K210" s="37">
        <v>1.143</v>
      </c>
      <c r="L210" s="37" t="s">
        <v>12</v>
      </c>
      <c r="M210" s="36">
        <f aca="true" t="shared" si="58" ref="M210:M217">G210</f>
        <v>0.87</v>
      </c>
      <c r="N210" s="36">
        <v>0</v>
      </c>
      <c r="O210" s="37">
        <f aca="true" t="shared" si="59" ref="O210:O216">K210</f>
        <v>1.143</v>
      </c>
      <c r="P210" s="36">
        <f aca="true" t="shared" si="60" ref="P210:P218">O210-M210-N210</f>
        <v>0.273</v>
      </c>
      <c r="Q210" s="36">
        <f aca="true" t="shared" si="61" ref="Q210:Q218">P210</f>
        <v>0.273</v>
      </c>
      <c r="R210" s="37" t="s">
        <v>199</v>
      </c>
      <c r="S210" s="37">
        <v>0.94</v>
      </c>
      <c r="T210" s="15"/>
      <c r="U210" s="85">
        <v>158</v>
      </c>
      <c r="V210" s="96" t="s">
        <v>192</v>
      </c>
      <c r="W210" s="96" t="s">
        <v>399</v>
      </c>
      <c r="X210" s="51">
        <v>1.6</v>
      </c>
      <c r="Y210" s="150">
        <v>0.2490000000000001</v>
      </c>
      <c r="Z210" s="44">
        <f t="shared" si="57"/>
        <v>0.26489361702127673</v>
      </c>
      <c r="AA210" s="76">
        <f t="shared" si="56"/>
        <v>1.1348936170212767</v>
      </c>
      <c r="AB210" s="7"/>
      <c r="AC210" s="7"/>
      <c r="AD210" s="3">
        <v>1.143</v>
      </c>
      <c r="AE210" s="3" t="s">
        <v>12</v>
      </c>
      <c r="AF210" s="8">
        <f aca="true" t="shared" si="62" ref="AF210:AF218">AA210</f>
        <v>1.1348936170212767</v>
      </c>
      <c r="AG210" s="8">
        <v>0</v>
      </c>
      <c r="AH210" s="52">
        <f aca="true" t="shared" si="63" ref="AH210:AH216">AD210</f>
        <v>1.143</v>
      </c>
      <c r="AI210" s="9">
        <f aca="true" t="shared" si="64" ref="AI210:AI218">AH210-AF210-AG210</f>
        <v>0.008106382978723348</v>
      </c>
      <c r="AJ210" s="19">
        <f aca="true" t="shared" si="65" ref="AJ210:AJ218">AI210</f>
        <v>0.008106382978723348</v>
      </c>
      <c r="AK210" s="52" t="s">
        <v>199</v>
      </c>
    </row>
    <row r="211" spans="1:37" s="4" customFormat="1" ht="11.25">
      <c r="A211" s="96" t="s">
        <v>400</v>
      </c>
      <c r="B211" s="85">
        <v>159</v>
      </c>
      <c r="C211" s="96" t="s">
        <v>193</v>
      </c>
      <c r="D211" s="81">
        <v>1.6</v>
      </c>
      <c r="E211" s="81">
        <v>1.6</v>
      </c>
      <c r="F211" s="81"/>
      <c r="G211" s="37">
        <f aca="true" t="shared" si="66" ref="G211:G216">I211+J211</f>
        <v>0.78</v>
      </c>
      <c r="H211" s="102"/>
      <c r="I211" s="37">
        <v>0.78</v>
      </c>
      <c r="J211" s="37"/>
      <c r="K211" s="37">
        <v>0.814</v>
      </c>
      <c r="L211" s="37" t="s">
        <v>12</v>
      </c>
      <c r="M211" s="36">
        <f t="shared" si="58"/>
        <v>0.78</v>
      </c>
      <c r="N211" s="36">
        <v>0</v>
      </c>
      <c r="O211" s="37">
        <f t="shared" si="59"/>
        <v>0.814</v>
      </c>
      <c r="P211" s="36">
        <f t="shared" si="60"/>
        <v>0.03399999999999992</v>
      </c>
      <c r="Q211" s="36">
        <f t="shared" si="61"/>
        <v>0.03399999999999992</v>
      </c>
      <c r="R211" s="37" t="s">
        <v>199</v>
      </c>
      <c r="S211" s="37">
        <v>0.93</v>
      </c>
      <c r="T211" s="15"/>
      <c r="U211" s="85">
        <v>159</v>
      </c>
      <c r="V211" s="96" t="s">
        <v>193</v>
      </c>
      <c r="W211" s="96" t="s">
        <v>400</v>
      </c>
      <c r="X211" s="51">
        <v>1.6</v>
      </c>
      <c r="Y211" s="150">
        <v>0.9660000000000003</v>
      </c>
      <c r="Z211" s="44">
        <f t="shared" si="57"/>
        <v>1.0387096774193552</v>
      </c>
      <c r="AA211" s="76">
        <f t="shared" si="56"/>
        <v>1.8187096774193552</v>
      </c>
      <c r="AB211" s="7"/>
      <c r="AC211" s="7"/>
      <c r="AD211" s="3">
        <v>0.814</v>
      </c>
      <c r="AE211" s="3" t="s">
        <v>12</v>
      </c>
      <c r="AF211" s="8">
        <f t="shared" si="62"/>
        <v>1.8187096774193552</v>
      </c>
      <c r="AG211" s="8">
        <v>0</v>
      </c>
      <c r="AH211" s="52">
        <f t="shared" si="63"/>
        <v>0.814</v>
      </c>
      <c r="AI211" s="9">
        <f t="shared" si="64"/>
        <v>-1.0047096774193554</v>
      </c>
      <c r="AJ211" s="19">
        <f t="shared" si="65"/>
        <v>-1.0047096774193554</v>
      </c>
      <c r="AK211" s="52" t="s">
        <v>79</v>
      </c>
    </row>
    <row r="212" spans="1:37" s="4" customFormat="1" ht="11.25">
      <c r="A212" s="96" t="s">
        <v>401</v>
      </c>
      <c r="B212" s="133">
        <v>160</v>
      </c>
      <c r="C212" s="119" t="s">
        <v>194</v>
      </c>
      <c r="D212" s="126">
        <v>2.5</v>
      </c>
      <c r="E212" s="126">
        <v>2.5</v>
      </c>
      <c r="F212" s="126"/>
      <c r="G212" s="122">
        <f t="shared" si="66"/>
        <v>0.62</v>
      </c>
      <c r="H212" s="121"/>
      <c r="I212" s="122">
        <v>0.62</v>
      </c>
      <c r="J212" s="122"/>
      <c r="K212" s="122">
        <v>0.606</v>
      </c>
      <c r="L212" s="122" t="s">
        <v>12</v>
      </c>
      <c r="M212" s="120">
        <f t="shared" si="58"/>
        <v>0.62</v>
      </c>
      <c r="N212" s="120">
        <v>0</v>
      </c>
      <c r="O212" s="122">
        <f t="shared" si="59"/>
        <v>0.606</v>
      </c>
      <c r="P212" s="120">
        <f t="shared" si="60"/>
        <v>-0.014000000000000012</v>
      </c>
      <c r="Q212" s="120">
        <f t="shared" si="61"/>
        <v>-0.014000000000000012</v>
      </c>
      <c r="R212" s="122" t="s">
        <v>79</v>
      </c>
      <c r="S212" s="122">
        <v>0.87</v>
      </c>
      <c r="T212" s="15"/>
      <c r="U212" s="85">
        <v>160</v>
      </c>
      <c r="V212" s="96" t="s">
        <v>194</v>
      </c>
      <c r="W212" s="96" t="s">
        <v>401</v>
      </c>
      <c r="X212" s="51">
        <v>2.5</v>
      </c>
      <c r="Y212" s="150">
        <v>0.017</v>
      </c>
      <c r="Z212" s="44">
        <f t="shared" si="57"/>
        <v>0.019540229885057474</v>
      </c>
      <c r="AA212" s="76">
        <f t="shared" si="56"/>
        <v>0.6395402298850574</v>
      </c>
      <c r="AB212" s="7"/>
      <c r="AC212" s="7"/>
      <c r="AD212" s="3">
        <v>0.606</v>
      </c>
      <c r="AE212" s="3" t="s">
        <v>12</v>
      </c>
      <c r="AF212" s="8">
        <f t="shared" si="62"/>
        <v>0.6395402298850574</v>
      </c>
      <c r="AG212" s="8">
        <v>0</v>
      </c>
      <c r="AH212" s="52">
        <f t="shared" si="63"/>
        <v>0.606</v>
      </c>
      <c r="AI212" s="9">
        <f t="shared" si="64"/>
        <v>-0.03354022988505745</v>
      </c>
      <c r="AJ212" s="19">
        <f t="shared" si="65"/>
        <v>-0.03354022988505745</v>
      </c>
      <c r="AK212" s="52" t="s">
        <v>79</v>
      </c>
    </row>
    <row r="213" spans="1:37" s="4" customFormat="1" ht="11.25">
      <c r="A213" s="96" t="s">
        <v>402</v>
      </c>
      <c r="B213" s="133">
        <v>161</v>
      </c>
      <c r="C213" s="119" t="s">
        <v>195</v>
      </c>
      <c r="D213" s="126">
        <v>1.6</v>
      </c>
      <c r="E213" s="126">
        <v>1.6</v>
      </c>
      <c r="F213" s="126"/>
      <c r="G213" s="122">
        <f t="shared" si="66"/>
        <v>0.58</v>
      </c>
      <c r="H213" s="121"/>
      <c r="I213" s="122">
        <v>0.58</v>
      </c>
      <c r="J213" s="122"/>
      <c r="K213" s="122">
        <v>0.572</v>
      </c>
      <c r="L213" s="122" t="s">
        <v>12</v>
      </c>
      <c r="M213" s="120">
        <f t="shared" si="58"/>
        <v>0.58</v>
      </c>
      <c r="N213" s="120">
        <v>0</v>
      </c>
      <c r="O213" s="122">
        <f t="shared" si="59"/>
        <v>0.572</v>
      </c>
      <c r="P213" s="120">
        <f t="shared" si="60"/>
        <v>-0.008000000000000007</v>
      </c>
      <c r="Q213" s="120">
        <f t="shared" si="61"/>
        <v>-0.008000000000000007</v>
      </c>
      <c r="R213" s="122" t="s">
        <v>79</v>
      </c>
      <c r="S213" s="122">
        <v>0.83</v>
      </c>
      <c r="T213" s="15"/>
      <c r="U213" s="85">
        <v>161</v>
      </c>
      <c r="V213" s="96" t="s">
        <v>195</v>
      </c>
      <c r="W213" s="96" t="s">
        <v>402</v>
      </c>
      <c r="X213" s="51">
        <v>1.6</v>
      </c>
      <c r="Y213" s="150">
        <v>0.4380000000000003</v>
      </c>
      <c r="Z213" s="44">
        <f t="shared" si="57"/>
        <v>0.5277108433734944</v>
      </c>
      <c r="AA213" s="76">
        <f t="shared" si="56"/>
        <v>1.1077108433734943</v>
      </c>
      <c r="AB213" s="7"/>
      <c r="AC213" s="7"/>
      <c r="AD213" s="3">
        <v>0.572</v>
      </c>
      <c r="AE213" s="3" t="s">
        <v>12</v>
      </c>
      <c r="AF213" s="8">
        <f t="shared" si="62"/>
        <v>1.1077108433734943</v>
      </c>
      <c r="AG213" s="8">
        <v>0</v>
      </c>
      <c r="AH213" s="52">
        <f t="shared" si="63"/>
        <v>0.572</v>
      </c>
      <c r="AI213" s="9">
        <f t="shared" si="64"/>
        <v>-0.5357108433734944</v>
      </c>
      <c r="AJ213" s="19">
        <f t="shared" si="65"/>
        <v>-0.5357108433734944</v>
      </c>
      <c r="AK213" s="52" t="s">
        <v>79</v>
      </c>
    </row>
    <row r="214" spans="1:37" s="4" customFormat="1" ht="11.25">
      <c r="A214" s="96" t="s">
        <v>403</v>
      </c>
      <c r="B214" s="85">
        <v>162</v>
      </c>
      <c r="C214" s="96" t="s">
        <v>196</v>
      </c>
      <c r="D214" s="81">
        <v>1.6</v>
      </c>
      <c r="E214" s="81">
        <v>1.6</v>
      </c>
      <c r="F214" s="81"/>
      <c r="G214" s="37">
        <f t="shared" si="66"/>
        <v>0.82</v>
      </c>
      <c r="H214" s="102"/>
      <c r="I214" s="37">
        <v>0.82</v>
      </c>
      <c r="J214" s="37"/>
      <c r="K214" s="37">
        <v>0.901</v>
      </c>
      <c r="L214" s="37" t="s">
        <v>12</v>
      </c>
      <c r="M214" s="36">
        <f t="shared" si="58"/>
        <v>0.82</v>
      </c>
      <c r="N214" s="36">
        <v>0</v>
      </c>
      <c r="O214" s="37">
        <f t="shared" si="59"/>
        <v>0.901</v>
      </c>
      <c r="P214" s="36">
        <f t="shared" si="60"/>
        <v>0.08100000000000007</v>
      </c>
      <c r="Q214" s="36">
        <f t="shared" si="61"/>
        <v>0.08100000000000007</v>
      </c>
      <c r="R214" s="37" t="s">
        <v>199</v>
      </c>
      <c r="S214" s="37">
        <v>0.95</v>
      </c>
      <c r="T214" s="15"/>
      <c r="U214" s="85">
        <v>162</v>
      </c>
      <c r="V214" s="96" t="s">
        <v>196</v>
      </c>
      <c r="W214" s="96" t="s">
        <v>403</v>
      </c>
      <c r="X214" s="51">
        <v>1.6</v>
      </c>
      <c r="Y214" s="150">
        <v>0.6580000000000003</v>
      </c>
      <c r="Z214" s="44">
        <f t="shared" si="57"/>
        <v>0.6926315789473687</v>
      </c>
      <c r="AA214" s="76">
        <f t="shared" si="56"/>
        <v>1.5126315789473685</v>
      </c>
      <c r="AB214" s="7"/>
      <c r="AC214" s="7"/>
      <c r="AD214" s="3">
        <v>0.901</v>
      </c>
      <c r="AE214" s="3" t="s">
        <v>12</v>
      </c>
      <c r="AF214" s="8">
        <f t="shared" si="62"/>
        <v>1.5126315789473685</v>
      </c>
      <c r="AG214" s="8">
        <v>0</v>
      </c>
      <c r="AH214" s="52">
        <f t="shared" si="63"/>
        <v>0.901</v>
      </c>
      <c r="AI214" s="9">
        <f t="shared" si="64"/>
        <v>-0.6116315789473685</v>
      </c>
      <c r="AJ214" s="19">
        <f t="shared" si="65"/>
        <v>-0.6116315789473685</v>
      </c>
      <c r="AK214" s="52" t="s">
        <v>79</v>
      </c>
    </row>
    <row r="215" spans="1:37" s="4" customFormat="1" ht="11.25">
      <c r="A215" s="85" t="s">
        <v>404</v>
      </c>
      <c r="B215" s="133">
        <v>163</v>
      </c>
      <c r="C215" s="133" t="s">
        <v>197</v>
      </c>
      <c r="D215" s="126">
        <v>1.6</v>
      </c>
      <c r="E215" s="126">
        <v>1.6</v>
      </c>
      <c r="F215" s="126"/>
      <c r="G215" s="122">
        <f t="shared" si="66"/>
        <v>0.75</v>
      </c>
      <c r="H215" s="121"/>
      <c r="I215" s="122">
        <v>0.75</v>
      </c>
      <c r="J215" s="122"/>
      <c r="K215" s="122">
        <v>0</v>
      </c>
      <c r="L215" s="122" t="s">
        <v>12</v>
      </c>
      <c r="M215" s="120">
        <f t="shared" si="58"/>
        <v>0.75</v>
      </c>
      <c r="N215" s="120">
        <v>0</v>
      </c>
      <c r="O215" s="122">
        <f t="shared" si="59"/>
        <v>0</v>
      </c>
      <c r="P215" s="120">
        <f t="shared" si="60"/>
        <v>-0.75</v>
      </c>
      <c r="Q215" s="120">
        <f t="shared" si="61"/>
        <v>-0.75</v>
      </c>
      <c r="R215" s="122" t="s">
        <v>79</v>
      </c>
      <c r="S215" s="122">
        <v>0.91</v>
      </c>
      <c r="T215" s="15"/>
      <c r="U215" s="85">
        <v>163</v>
      </c>
      <c r="V215" s="85" t="s">
        <v>197</v>
      </c>
      <c r="W215" s="85" t="s">
        <v>404</v>
      </c>
      <c r="X215" s="51">
        <v>1.6</v>
      </c>
      <c r="Y215" s="150">
        <v>0</v>
      </c>
      <c r="Z215" s="44">
        <f t="shared" si="57"/>
        <v>0</v>
      </c>
      <c r="AA215" s="76">
        <f t="shared" si="56"/>
        <v>0.75</v>
      </c>
      <c r="AB215" s="7"/>
      <c r="AC215" s="7"/>
      <c r="AD215" s="3">
        <v>0</v>
      </c>
      <c r="AE215" s="3" t="s">
        <v>12</v>
      </c>
      <c r="AF215" s="8">
        <f t="shared" si="62"/>
        <v>0.75</v>
      </c>
      <c r="AG215" s="8">
        <v>0</v>
      </c>
      <c r="AH215" s="52">
        <f t="shared" si="63"/>
        <v>0</v>
      </c>
      <c r="AI215" s="9">
        <f t="shared" si="64"/>
        <v>-0.75</v>
      </c>
      <c r="AJ215" s="19">
        <f t="shared" si="65"/>
        <v>-0.75</v>
      </c>
      <c r="AK215" s="52" t="s">
        <v>79</v>
      </c>
    </row>
    <row r="216" spans="1:37" s="4" customFormat="1" ht="11.25">
      <c r="A216" s="85" t="s">
        <v>405</v>
      </c>
      <c r="B216" s="133">
        <v>164</v>
      </c>
      <c r="C216" s="133" t="s">
        <v>198</v>
      </c>
      <c r="D216" s="126">
        <v>1.6</v>
      </c>
      <c r="E216" s="126">
        <v>1.6</v>
      </c>
      <c r="F216" s="126"/>
      <c r="G216" s="122">
        <f t="shared" si="66"/>
        <v>0.02</v>
      </c>
      <c r="H216" s="121"/>
      <c r="I216" s="122">
        <v>0.02</v>
      </c>
      <c r="J216" s="122"/>
      <c r="K216" s="122">
        <v>0</v>
      </c>
      <c r="L216" s="122" t="s">
        <v>12</v>
      </c>
      <c r="M216" s="120">
        <f t="shared" si="58"/>
        <v>0.02</v>
      </c>
      <c r="N216" s="120">
        <v>0</v>
      </c>
      <c r="O216" s="122">
        <f t="shared" si="59"/>
        <v>0</v>
      </c>
      <c r="P216" s="120">
        <f t="shared" si="60"/>
        <v>-0.02</v>
      </c>
      <c r="Q216" s="120">
        <f t="shared" si="61"/>
        <v>-0.02</v>
      </c>
      <c r="R216" s="122" t="s">
        <v>79</v>
      </c>
      <c r="S216" s="122">
        <v>0.89</v>
      </c>
      <c r="T216" s="15"/>
      <c r="U216" s="85">
        <v>164</v>
      </c>
      <c r="V216" s="85" t="s">
        <v>198</v>
      </c>
      <c r="W216" s="85" t="s">
        <v>405</v>
      </c>
      <c r="X216" s="51">
        <v>1.6</v>
      </c>
      <c r="Y216" s="150">
        <v>0.025</v>
      </c>
      <c r="Z216" s="44">
        <f t="shared" si="57"/>
        <v>0.02808988764044944</v>
      </c>
      <c r="AA216" s="76">
        <f t="shared" si="56"/>
        <v>0.04808988764044944</v>
      </c>
      <c r="AB216" s="7"/>
      <c r="AC216" s="7"/>
      <c r="AD216" s="3">
        <v>0</v>
      </c>
      <c r="AE216" s="3" t="s">
        <v>12</v>
      </c>
      <c r="AF216" s="8">
        <f t="shared" si="62"/>
        <v>0.04808988764044944</v>
      </c>
      <c r="AG216" s="8">
        <v>0</v>
      </c>
      <c r="AH216" s="52">
        <f t="shared" si="63"/>
        <v>0</v>
      </c>
      <c r="AI216" s="9">
        <f t="shared" si="64"/>
        <v>-0.04808988764044944</v>
      </c>
      <c r="AJ216" s="19">
        <f t="shared" si="65"/>
        <v>-0.04808988764044944</v>
      </c>
      <c r="AK216" s="52" t="s">
        <v>79</v>
      </c>
    </row>
    <row r="217" spans="1:37" s="4" customFormat="1" ht="22.5">
      <c r="A217" s="85" t="s">
        <v>406</v>
      </c>
      <c r="B217" s="133">
        <v>165</v>
      </c>
      <c r="C217" s="133" t="s">
        <v>221</v>
      </c>
      <c r="D217" s="126">
        <v>4</v>
      </c>
      <c r="E217" s="126">
        <v>4</v>
      </c>
      <c r="F217" s="126"/>
      <c r="G217" s="122">
        <f>I217+J217</f>
        <v>1.39</v>
      </c>
      <c r="H217" s="121"/>
      <c r="I217" s="122">
        <v>1.39</v>
      </c>
      <c r="J217" s="122"/>
      <c r="K217" s="122">
        <v>1.351</v>
      </c>
      <c r="L217" s="122" t="s">
        <v>12</v>
      </c>
      <c r="M217" s="120">
        <f t="shared" si="58"/>
        <v>1.39</v>
      </c>
      <c r="N217" s="120">
        <v>0</v>
      </c>
      <c r="O217" s="122">
        <f>K217</f>
        <v>1.351</v>
      </c>
      <c r="P217" s="120">
        <f>O217-M217-N217</f>
        <v>-0.038999999999999924</v>
      </c>
      <c r="Q217" s="120">
        <f t="shared" si="61"/>
        <v>-0.038999999999999924</v>
      </c>
      <c r="R217" s="122" t="s">
        <v>79</v>
      </c>
      <c r="S217" s="122">
        <v>0.94</v>
      </c>
      <c r="T217" s="15"/>
      <c r="U217" s="85">
        <v>165</v>
      </c>
      <c r="V217" s="85" t="s">
        <v>221</v>
      </c>
      <c r="W217" s="85" t="s">
        <v>406</v>
      </c>
      <c r="X217" s="51">
        <v>4</v>
      </c>
      <c r="Y217" s="150">
        <v>3.108</v>
      </c>
      <c r="Z217" s="44">
        <f t="shared" si="57"/>
        <v>3.3063829787234047</v>
      </c>
      <c r="AA217" s="76">
        <f t="shared" si="56"/>
        <v>4.696382978723404</v>
      </c>
      <c r="AB217" s="7"/>
      <c r="AC217" s="7"/>
      <c r="AD217" s="37">
        <v>1.351</v>
      </c>
      <c r="AE217" s="3" t="s">
        <v>12</v>
      </c>
      <c r="AF217" s="8">
        <f t="shared" si="62"/>
        <v>4.696382978723404</v>
      </c>
      <c r="AG217" s="8">
        <v>0</v>
      </c>
      <c r="AH217" s="52">
        <f>AD217</f>
        <v>1.351</v>
      </c>
      <c r="AI217" s="9">
        <f t="shared" si="64"/>
        <v>-3.3453829787234044</v>
      </c>
      <c r="AJ217" s="19">
        <f t="shared" si="65"/>
        <v>-3.3453829787234044</v>
      </c>
      <c r="AK217" s="52" t="s">
        <v>79</v>
      </c>
    </row>
    <row r="218" spans="1:37" s="4" customFormat="1" ht="11.25">
      <c r="A218" s="39" t="s">
        <v>407</v>
      </c>
      <c r="B218" s="106">
        <v>166</v>
      </c>
      <c r="C218" s="39" t="s">
        <v>235</v>
      </c>
      <c r="D218" s="81">
        <v>16</v>
      </c>
      <c r="E218" s="81">
        <v>16</v>
      </c>
      <c r="F218" s="81"/>
      <c r="G218" s="37">
        <f>I218+J218</f>
        <v>4.34</v>
      </c>
      <c r="H218" s="102"/>
      <c r="I218" s="37">
        <v>4.34</v>
      </c>
      <c r="J218" s="37"/>
      <c r="K218" s="37">
        <v>4.34</v>
      </c>
      <c r="L218" s="37" t="s">
        <v>12</v>
      </c>
      <c r="M218" s="36">
        <f>G218</f>
        <v>4.34</v>
      </c>
      <c r="N218" s="36">
        <v>0</v>
      </c>
      <c r="O218" s="37">
        <f>K218</f>
        <v>4.34</v>
      </c>
      <c r="P218" s="36">
        <f t="shared" si="60"/>
        <v>0</v>
      </c>
      <c r="Q218" s="36">
        <f t="shared" si="61"/>
        <v>0</v>
      </c>
      <c r="R218" s="37" t="s">
        <v>199</v>
      </c>
      <c r="S218" s="37">
        <v>0.98</v>
      </c>
      <c r="T218" s="15"/>
      <c r="U218" s="106">
        <v>166</v>
      </c>
      <c r="V218" s="39" t="s">
        <v>235</v>
      </c>
      <c r="W218" s="39" t="s">
        <v>407</v>
      </c>
      <c r="X218" s="51">
        <v>16</v>
      </c>
      <c r="Y218" s="150">
        <v>0</v>
      </c>
      <c r="Z218" s="44">
        <f t="shared" si="57"/>
        <v>0</v>
      </c>
      <c r="AA218" s="76">
        <f t="shared" si="56"/>
        <v>4.34</v>
      </c>
      <c r="AB218" s="7"/>
      <c r="AC218" s="7"/>
      <c r="AD218" s="37">
        <v>4.34</v>
      </c>
      <c r="AE218" s="3" t="s">
        <v>12</v>
      </c>
      <c r="AF218" s="8">
        <f t="shared" si="62"/>
        <v>4.34</v>
      </c>
      <c r="AG218" s="8">
        <v>0</v>
      </c>
      <c r="AH218" s="52">
        <f>AD218</f>
        <v>4.34</v>
      </c>
      <c r="AI218" s="9">
        <f t="shared" si="64"/>
        <v>0</v>
      </c>
      <c r="AJ218" s="145">
        <f t="shared" si="65"/>
        <v>0</v>
      </c>
      <c r="AK218" s="52"/>
    </row>
    <row r="219" spans="1:37" s="4" customFormat="1" ht="17.25" customHeight="1">
      <c r="A219" s="86" t="s">
        <v>18</v>
      </c>
      <c r="B219" s="183"/>
      <c r="C219" s="86" t="s">
        <v>18</v>
      </c>
      <c r="D219" s="87">
        <f>E219+F219</f>
        <v>2914.699999999997</v>
      </c>
      <c r="E219" s="109">
        <f>SUM(E7:E218)</f>
        <v>1489.399999999998</v>
      </c>
      <c r="F219" s="37">
        <f>SUM(F7:F218)</f>
        <v>1425.299999999999</v>
      </c>
      <c r="G219" s="103">
        <f>SUM(G7:G218)-G12-G37-G45-G49-G55-G69-G81-G84-G90-G93-G96-G100-G103-G106-G153-G156-G159-G185-G188-G192-G196-G199-G203</f>
        <v>873.9300000000001</v>
      </c>
      <c r="H219" s="103"/>
      <c r="I219" s="103"/>
      <c r="J219" s="103"/>
      <c r="K219" s="37"/>
      <c r="L219" s="37"/>
      <c r="M219" s="37"/>
      <c r="N219" s="37"/>
      <c r="O219" s="37"/>
      <c r="P219" s="37"/>
      <c r="Q219" s="37"/>
      <c r="R219" s="37"/>
      <c r="S219" s="37"/>
      <c r="T219" s="15"/>
      <c r="U219" s="183"/>
      <c r="V219" s="86" t="s">
        <v>18</v>
      </c>
      <c r="W219" s="86" t="s">
        <v>18</v>
      </c>
      <c r="X219" s="134">
        <v>2914.7</v>
      </c>
      <c r="Y219" s="151"/>
      <c r="Z219" s="46"/>
      <c r="AA219" s="38">
        <f>AA216+AA215+AA214+AA213+AA212+AA211+AA210+AA203+AA202+AA199+AA196+AA195+AA192+AA191+AA188+AA185+AA184+AA183+AA182+AA181+AA180+AA179+AA178+AA177+AA176+AA175+AA174+AA173+AA172+AA171+AA170+AA169+AA168+AA167+AA166+AA165+AA164+AA163+AA162+AA159+AA156+AA153+AA152+AA151+AA150+AA149+AA148+AA147+AA145+AA144+AA143+AA142+AA141+AA140+AA139+AA138+AA137+AA136+AA135+AA134+AA133+AA132+AA131+AA130+AA129+AA128+AA127+AA126+AA125+AA124+AA123+AA122+AA121+AA120+AA119+AA118+AA117+AA116+AA115+AA114+AA113+AA112+AA111+AA110+AA109+AA106+AA103+AA100+AA99+AA96+AA93+AA90+AA89+AA88+AA87+AA84+AA81+AA80+AA76+AA75+AA74+AA73+AA72+AA69+AA68+AA67+AA66+AA65+AA64+AA63+AA62+AA61+AA60+AA59+AA58+AA55+AA54+AA53+AA52+AA49+AA48+AA45+AA44+AA43+AA42+AA41+AA40+AA37+AA36+AA35+AA34+AA33+AA32+AA31+AA30+AA29+AA28+AA27+AA26+AA25+AA24+AA23+AA22+AA21+AA20+AA19+AA18+AA17+AA16+AA15+AA12+AA11+AA10+AA9+AA8+AA7</f>
        <v>1121.5471801909716</v>
      </c>
      <c r="AB219" s="5"/>
      <c r="AC219" s="5"/>
      <c r="AD219" s="77"/>
      <c r="AE219" s="77"/>
      <c r="AF219" s="11"/>
      <c r="AG219" s="11"/>
      <c r="AH219" s="71"/>
      <c r="AI219" s="11"/>
      <c r="AJ219" s="11"/>
      <c r="AK219" s="52"/>
    </row>
    <row r="220" spans="1:37" s="4" customFormat="1" ht="18.75" customHeight="1">
      <c r="A220" s="88" t="s">
        <v>15</v>
      </c>
      <c r="B220" s="184"/>
      <c r="C220" s="88" t="s">
        <v>15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>
        <f>-(Q8+Q23+Q34+Q49+Q78+Q89+Q93+Q103+Q134+Q138+Q145+Q203+Q209+Q212+Q213+Q215+Q216+Q217)</f>
        <v>16.408999999999995</v>
      </c>
      <c r="R220" s="37"/>
      <c r="S220" s="37"/>
      <c r="T220" s="15"/>
      <c r="U220" s="184"/>
      <c r="V220" s="88" t="s">
        <v>15</v>
      </c>
      <c r="W220" s="88" t="s">
        <v>15</v>
      </c>
      <c r="X220" s="52"/>
      <c r="Y220" s="151"/>
      <c r="Z220" s="46"/>
      <c r="AA220" s="77"/>
      <c r="AB220" s="11"/>
      <c r="AC220" s="11"/>
      <c r="AD220" s="77"/>
      <c r="AE220" s="77"/>
      <c r="AF220" s="11"/>
      <c r="AG220" s="11"/>
      <c r="AH220" s="71"/>
      <c r="AI220" s="11"/>
      <c r="AJ220" s="59">
        <f>-(AJ9+AJ12+AJ15+AJ16+AJ18+AJ23+AJ29+AJ34+AJ35+AJ43+AJ49+AJ54+AJ58+AJ62+AJ66+AJ72+AJ89+AJ93+AJ96+AJ100+AJ103+AJ106+AJ115+AJ118+AJ127+AJ133+AJ134+AJ136+AJ138+AJ145+AJ174+AJ210+AJ213+AJ214)</f>
        <v>70.19899670688794</v>
      </c>
      <c r="AK220" s="52"/>
    </row>
    <row r="221" spans="1:37" s="4" customFormat="1" ht="11.25">
      <c r="A221" s="88" t="s">
        <v>16</v>
      </c>
      <c r="B221" s="185"/>
      <c r="C221" s="88" t="s">
        <v>16</v>
      </c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8">
        <f>Q7+Q9+Q10+Q11+Q12+Q15+Q16+Q17+Q18+Q19+Q20+Q21+Q22+Q24+Q25+Q26+Q27+Q28+Q29+Q30+Q31+Q32+Q33+Q35+Q36+Q37+Q40+Q41+Q42+Q43+Q44+Q45+Q48+Q52+Q53+Q54+Q55+Q58+Q59+Q60+Q61+Q62+Q63+Q64+Q65+Q66+Q67+Q68+Q69+Q72+Q73+Q74+Q75+Q76+Q77+Q79+Q80+Q81+Q84+Q87+Q88+Q90+Q96+Q99+Q100+Q106+Q109+Q110+Q111+Q112+Q113+Q114+Q115+Q116+Q117+Q118+Q119+Q120+Q121+Q122+Q123+Q124+Q125+Q126+Q127+Q128+Q129+Q130+Q131+Q132+Q133+Q135+Q136+Q137+Q139+Q140+Q141+Q142+Q143+Q144+Q146+Q147+Q148+Q149+Q150+Q151+Q152+Q153+Q156+Q159+Q162+Q163+Q164+Q165+Q166+Q167+Q168+Q169+Q170+Q171+Q172+Q173+Q174+Q175+Q176+Q177+Q178+Q179+Q180+Q181+Q182+Q183+Q184+Q185+Q188+Q191+Q192+Q195+Q196+Q199+Q202+Q206+Q207+Q208+Q210+Q211+Q214+Q218</f>
        <v>671.7989999999995</v>
      </c>
      <c r="R221" s="37"/>
      <c r="S221" s="37"/>
      <c r="T221" s="15"/>
      <c r="U221" s="185"/>
      <c r="V221" s="88" t="s">
        <v>16</v>
      </c>
      <c r="W221" s="88" t="s">
        <v>16</v>
      </c>
      <c r="X221" s="52"/>
      <c r="Y221" s="151"/>
      <c r="Z221" s="46"/>
      <c r="AA221" s="77"/>
      <c r="AB221" s="11"/>
      <c r="AC221" s="11"/>
      <c r="AD221" s="77"/>
      <c r="AE221" s="77"/>
      <c r="AF221" s="11"/>
      <c r="AG221" s="11"/>
      <c r="AH221" s="71"/>
      <c r="AI221" s="11"/>
      <c r="AJ221" s="58">
        <f>AJ7+AJ8+AJ10+AJ11+AJ17+AJ19+AJ20+AJ21+AJ22+AJ24+AJ25+AJ26+AJ27+AJ28+AJ30+AJ31+AJ32+AJ33+AJ36+AJ37+AJ40+AJ41+AJ42+AJ44+AJ45+AJ48+AJ52+AJ53+AJ55+AJ59+AJ60+AJ61+AJ63+AJ64+AJ65+AJ67+AJ68+AJ69+AJ73+AJ74+AJ75+AJ76+AJ80+AJ81+AJ84+AJ87+AJ88+AJ90+AJ99+AJ109+AJ110+AJ111+AJ112+AJ113+AJ114+AJ116+AJ117+AJ119+AJ120+AJ121+AJ122+AJ123+AJ124+AJ125+AJ126+AJ128+AJ129+AJ130+AJ131+AJ132+AJ135+AJ137+AJ139+AJ140+AJ141+AJ142+AJ143+AJ144+AJ147+AJ148+AJ149+AJ150+AJ151+AJ152+AJ153+AJ156+AJ159+AJ162+AJ163+AJ164+AJ165+AJ166+AJ167+AJ168+AJ169+AJ170+AJ171+AJ172+AJ173+AJ175+AJ176+AJ177+AJ178+AJ179+AJ180+AJ181+AJ182+AJ183+AJ184+AJ185+AJ188+AJ191+AJ192+AJ195+AJ196+AJ199+AJ202+AJ203+AJ211+AJ212+AJ215+AJ216</f>
        <v>339.768880102624</v>
      </c>
      <c r="AK221" s="52"/>
    </row>
    <row r="222" spans="2:36" ht="15">
      <c r="B222" s="89"/>
      <c r="C222" s="89"/>
      <c r="D222" s="222"/>
      <c r="E222" s="222"/>
      <c r="F222" s="222"/>
      <c r="G222" s="222"/>
      <c r="H222" s="222"/>
      <c r="I222" s="222"/>
      <c r="J222" s="222"/>
      <c r="K222" s="222"/>
      <c r="L222" s="222"/>
      <c r="M222" s="112"/>
      <c r="N222" s="112"/>
      <c r="O222" s="112"/>
      <c r="P222" s="223"/>
      <c r="Q222" s="224"/>
      <c r="R222" s="112"/>
      <c r="S222" s="112"/>
      <c r="T222" s="2"/>
      <c r="AJ222" s="20"/>
    </row>
    <row r="223" ht="15">
      <c r="T223" s="2"/>
    </row>
    <row r="224" spans="3:37" ht="15.75">
      <c r="C224" s="91"/>
      <c r="R224" s="115"/>
      <c r="S224" s="115"/>
      <c r="T224" s="2"/>
      <c r="V224" s="169" t="s">
        <v>411</v>
      </c>
      <c r="X224" s="53" t="s">
        <v>412</v>
      </c>
      <c r="AI224" s="16"/>
      <c r="AJ224" s="16"/>
      <c r="AK224" s="57"/>
    </row>
    <row r="225" spans="3:37" ht="15.75">
      <c r="C225" s="91"/>
      <c r="Q225" s="116"/>
      <c r="T225" s="1"/>
      <c r="AI225" s="16"/>
      <c r="AJ225" s="171">
        <v>-126.39</v>
      </c>
      <c r="AK225" s="57"/>
    </row>
    <row r="226" spans="3:17" ht="15">
      <c r="C226" s="91"/>
      <c r="Q226" s="117"/>
    </row>
    <row r="227" ht="15">
      <c r="C227" s="91"/>
    </row>
    <row r="228" ht="15"/>
    <row r="229" ht="15"/>
    <row r="230" ht="15"/>
    <row r="231" ht="15"/>
    <row r="232" ht="15"/>
    <row r="233" ht="15"/>
    <row r="234" ht="15"/>
    <row r="235" ht="15"/>
    <row r="236" ht="15"/>
    <row r="237" spans="1:34" ht="18.75">
      <c r="A237" s="93" t="s">
        <v>408</v>
      </c>
      <c r="V237" s="93" t="s">
        <v>201</v>
      </c>
      <c r="W237" s="93" t="s">
        <v>408</v>
      </c>
      <c r="X237" s="54"/>
      <c r="Y237" s="153"/>
      <c r="Z237" s="48"/>
      <c r="AA237" s="79"/>
      <c r="AB237" s="17"/>
      <c r="AC237" s="17"/>
      <c r="AD237" s="79"/>
      <c r="AE237" s="79"/>
      <c r="AF237" s="17"/>
      <c r="AG237" s="17"/>
      <c r="AH237" s="54"/>
    </row>
    <row r="238" spans="1:36" ht="18.75">
      <c r="A238" s="93" t="s">
        <v>409</v>
      </c>
      <c r="V238" s="93" t="s">
        <v>202</v>
      </c>
      <c r="W238" s="93" t="s">
        <v>409</v>
      </c>
      <c r="X238" s="54"/>
      <c r="Y238" s="153"/>
      <c r="Z238" s="48"/>
      <c r="AA238" s="79"/>
      <c r="AB238" s="17"/>
      <c r="AC238" s="17"/>
      <c r="AD238" s="79"/>
      <c r="AE238" s="79"/>
      <c r="AF238" s="17"/>
      <c r="AI238" s="17"/>
      <c r="AJ238" s="17"/>
    </row>
  </sheetData>
  <sheetProtection/>
  <autoFilter ref="B6:AK221"/>
  <mergeCells count="198">
    <mergeCell ref="B1:R1"/>
    <mergeCell ref="E4:E5"/>
    <mergeCell ref="F4:F5"/>
    <mergeCell ref="B37:B39"/>
    <mergeCell ref="Q37:Q39"/>
    <mergeCell ref="R37:R39"/>
    <mergeCell ref="R3:R5"/>
    <mergeCell ref="D4:D5"/>
    <mergeCell ref="G4:G5"/>
    <mergeCell ref="B12:B14"/>
    <mergeCell ref="K4:L4"/>
    <mergeCell ref="M4:M5"/>
    <mergeCell ref="R55:R57"/>
    <mergeCell ref="B45:B47"/>
    <mergeCell ref="AJ2:AK2"/>
    <mergeCell ref="P2:Q2"/>
    <mergeCell ref="B3:B5"/>
    <mergeCell ref="C3:C5"/>
    <mergeCell ref="D3:Q3"/>
    <mergeCell ref="N4:N5"/>
    <mergeCell ref="O4:O5"/>
    <mergeCell ref="W3:W5"/>
    <mergeCell ref="AK3:AK5"/>
    <mergeCell ref="Z4:Z5"/>
    <mergeCell ref="Q12:Q14"/>
    <mergeCell ref="U12:U14"/>
    <mergeCell ref="AD4:AE4"/>
    <mergeCell ref="AK12:AK14"/>
    <mergeCell ref="U3:U5"/>
    <mergeCell ref="B69:B71"/>
    <mergeCell ref="Q69:Q71"/>
    <mergeCell ref="R81:R83"/>
    <mergeCell ref="R69:R71"/>
    <mergeCell ref="R45:R47"/>
    <mergeCell ref="B49:B51"/>
    <mergeCell ref="B55:B57"/>
    <mergeCell ref="Q55:Q57"/>
    <mergeCell ref="R84:R86"/>
    <mergeCell ref="B81:B83"/>
    <mergeCell ref="Q81:Q83"/>
    <mergeCell ref="R100:R102"/>
    <mergeCell ref="B84:B86"/>
    <mergeCell ref="Q84:Q86"/>
    <mergeCell ref="B90:B92"/>
    <mergeCell ref="Q90:Q92"/>
    <mergeCell ref="B100:B102"/>
    <mergeCell ref="Q100:Q102"/>
    <mergeCell ref="B93:B95"/>
    <mergeCell ref="Q93:Q95"/>
    <mergeCell ref="B156:B158"/>
    <mergeCell ref="Q156:Q158"/>
    <mergeCell ref="B96:B98"/>
    <mergeCell ref="Q96:Q98"/>
    <mergeCell ref="B103:B105"/>
    <mergeCell ref="Q103:Q105"/>
    <mergeCell ref="B106:B108"/>
    <mergeCell ref="Q106:Q108"/>
    <mergeCell ref="B185:B187"/>
    <mergeCell ref="Q185:Q187"/>
    <mergeCell ref="B159:B161"/>
    <mergeCell ref="R185:R187"/>
    <mergeCell ref="R156:R158"/>
    <mergeCell ref="R192:R194"/>
    <mergeCell ref="R199:R201"/>
    <mergeCell ref="Q203:Q205"/>
    <mergeCell ref="B199:B201"/>
    <mergeCell ref="Q199:Q201"/>
    <mergeCell ref="B153:B155"/>
    <mergeCell ref="Q153:Q155"/>
    <mergeCell ref="Q159:Q161"/>
    <mergeCell ref="B192:B194"/>
    <mergeCell ref="Q192:Q194"/>
    <mergeCell ref="R196:R198"/>
    <mergeCell ref="U156:U158"/>
    <mergeCell ref="S185:S187"/>
    <mergeCell ref="R90:R92"/>
    <mergeCell ref="R103:R105"/>
    <mergeCell ref="R159:R161"/>
    <mergeCell ref="R106:R108"/>
    <mergeCell ref="R153:R155"/>
    <mergeCell ref="R96:R98"/>
    <mergeCell ref="R93:R95"/>
    <mergeCell ref="U93:U95"/>
    <mergeCell ref="D222:L222"/>
    <mergeCell ref="P222:Q222"/>
    <mergeCell ref="R188:R190"/>
    <mergeCell ref="B203:B205"/>
    <mergeCell ref="B196:B198"/>
    <mergeCell ref="Q196:Q198"/>
    <mergeCell ref="R203:R205"/>
    <mergeCell ref="B219:B221"/>
    <mergeCell ref="B188:B190"/>
    <mergeCell ref="Q188:Q190"/>
    <mergeCell ref="U69:U71"/>
    <mergeCell ref="AK69:AK71"/>
    <mergeCell ref="U37:U39"/>
    <mergeCell ref="X3:AJ3"/>
    <mergeCell ref="AF4:AF5"/>
    <mergeCell ref="AG4:AG5"/>
    <mergeCell ref="AH4:AH5"/>
    <mergeCell ref="X4:X5"/>
    <mergeCell ref="V3:V5"/>
    <mergeCell ref="AA4:AA5"/>
    <mergeCell ref="U49:U51"/>
    <mergeCell ref="AJ49:AJ51"/>
    <mergeCell ref="Y4:Y5"/>
    <mergeCell ref="AI4:AJ5"/>
    <mergeCell ref="U45:U47"/>
    <mergeCell ref="AJ37:AJ39"/>
    <mergeCell ref="AK81:AK83"/>
    <mergeCell ref="AJ81:AJ83"/>
    <mergeCell ref="AK37:AK39"/>
    <mergeCell ref="AK49:AK51"/>
    <mergeCell ref="AJ12:AJ14"/>
    <mergeCell ref="AK96:AK98"/>
    <mergeCell ref="AK84:AK86"/>
    <mergeCell ref="AJ93:AJ95"/>
    <mergeCell ref="AK45:AK47"/>
    <mergeCell ref="AJ45:AJ47"/>
    <mergeCell ref="AK153:AK155"/>
    <mergeCell ref="AK55:AK57"/>
    <mergeCell ref="U55:U57"/>
    <mergeCell ref="AJ55:AJ57"/>
    <mergeCell ref="AJ84:AJ86"/>
    <mergeCell ref="U96:U98"/>
    <mergeCell ref="U100:U102"/>
    <mergeCell ref="U81:U83"/>
    <mergeCell ref="AJ106:AJ108"/>
    <mergeCell ref="AJ96:AJ98"/>
    <mergeCell ref="AJ156:AJ158"/>
    <mergeCell ref="AK156:AK158"/>
    <mergeCell ref="AJ100:AJ102"/>
    <mergeCell ref="AK100:AK102"/>
    <mergeCell ref="U84:U86"/>
    <mergeCell ref="U90:U92"/>
    <mergeCell ref="AJ90:AJ92"/>
    <mergeCell ref="AK90:AK92"/>
    <mergeCell ref="AK93:AK95"/>
    <mergeCell ref="AJ153:AJ155"/>
    <mergeCell ref="AJ69:AJ71"/>
    <mergeCell ref="U192:U194"/>
    <mergeCell ref="AJ192:AJ194"/>
    <mergeCell ref="AK192:AK194"/>
    <mergeCell ref="U103:U105"/>
    <mergeCell ref="AJ103:AJ105"/>
    <mergeCell ref="AK103:AK105"/>
    <mergeCell ref="U106:U108"/>
    <mergeCell ref="U153:U155"/>
    <mergeCell ref="AK106:AK108"/>
    <mergeCell ref="U219:U221"/>
    <mergeCell ref="U159:U161"/>
    <mergeCell ref="AJ159:AJ161"/>
    <mergeCell ref="AK159:AK161"/>
    <mergeCell ref="U185:U187"/>
    <mergeCell ref="AJ185:AJ187"/>
    <mergeCell ref="AK185:AK187"/>
    <mergeCell ref="U188:U190"/>
    <mergeCell ref="AJ188:AJ190"/>
    <mergeCell ref="AK188:AK190"/>
    <mergeCell ref="U203:U205"/>
    <mergeCell ref="AJ203:AJ205"/>
    <mergeCell ref="AK203:AK205"/>
    <mergeCell ref="U196:U198"/>
    <mergeCell ref="AJ196:AJ198"/>
    <mergeCell ref="AK196:AK198"/>
    <mergeCell ref="U199:U201"/>
    <mergeCell ref="AJ199:AJ201"/>
    <mergeCell ref="AK199:AK201"/>
    <mergeCell ref="S55:S57"/>
    <mergeCell ref="I4:J5"/>
    <mergeCell ref="R12:R14"/>
    <mergeCell ref="Q49:Q51"/>
    <mergeCell ref="R49:R51"/>
    <mergeCell ref="Q45:Q47"/>
    <mergeCell ref="P4:Q5"/>
    <mergeCell ref="S12:S14"/>
    <mergeCell ref="S37:S39"/>
    <mergeCell ref="S45:S47"/>
    <mergeCell ref="S49:S51"/>
    <mergeCell ref="S3:S5"/>
    <mergeCell ref="S199:S201"/>
    <mergeCell ref="S203:S205"/>
    <mergeCell ref="S100:S102"/>
    <mergeCell ref="S103:S105"/>
    <mergeCell ref="S106:S108"/>
    <mergeCell ref="S153:S155"/>
    <mergeCell ref="S156:S158"/>
    <mergeCell ref="S159:S161"/>
    <mergeCell ref="A3:A5"/>
    <mergeCell ref="S192:S194"/>
    <mergeCell ref="S196:S198"/>
    <mergeCell ref="S69:S71"/>
    <mergeCell ref="S81:S83"/>
    <mergeCell ref="S84:S86"/>
    <mergeCell ref="S90:S92"/>
    <mergeCell ref="S93:S95"/>
    <mergeCell ref="S96:S98"/>
    <mergeCell ref="S188:S190"/>
  </mergeCells>
  <printOptions/>
  <pageMargins left="0.3937007874015748" right="0.1968503937007874" top="0.4724409448818898" bottom="0.3937007874015748" header="0.31496062992125984" footer="0.31496062992125984"/>
  <pageSetup horizontalDpi="300" verticalDpi="300" orientation="portrait" paperSize="9" scale="72" r:id="rId3"/>
  <rowBreaks count="2" manualBreakCount="2">
    <brk id="83" max="255" man="1"/>
    <brk id="167" min="1" max="30" man="1"/>
  </rowBreaks>
  <colBreaks count="1" manualBreakCount="1">
    <brk id="1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80" zoomScaleNormal="80" zoomScalePageLayoutView="0" workbookViewId="0" topLeftCell="A1">
      <selection activeCell="J24" sqref="J24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250" t="s">
        <v>238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s="22" customFormat="1" ht="15" customHeight="1">
      <c r="A2" s="251" t="s">
        <v>1</v>
      </c>
      <c r="B2" s="254" t="s">
        <v>2</v>
      </c>
      <c r="C2" s="255"/>
      <c r="D2" s="21"/>
      <c r="E2" s="21"/>
      <c r="F2" s="21"/>
      <c r="G2" s="21"/>
      <c r="H2" s="21"/>
      <c r="I2" s="21"/>
      <c r="J2" s="260" t="s">
        <v>204</v>
      </c>
    </row>
    <row r="3" spans="1:10" s="22" customFormat="1" ht="15" customHeight="1">
      <c r="A3" s="252"/>
      <c r="B3" s="256"/>
      <c r="C3" s="257"/>
      <c r="D3" s="23"/>
      <c r="E3" s="23"/>
      <c r="F3" s="23"/>
      <c r="G3" s="23"/>
      <c r="H3" s="23"/>
      <c r="I3" s="23"/>
      <c r="J3" s="261"/>
    </row>
    <row r="4" spans="1:10" s="22" customFormat="1" ht="24" customHeight="1">
      <c r="A4" s="253"/>
      <c r="B4" s="258"/>
      <c r="C4" s="259"/>
      <c r="D4" s="24"/>
      <c r="E4" s="24"/>
      <c r="F4" s="24"/>
      <c r="G4" s="24"/>
      <c r="H4" s="24"/>
      <c r="I4" s="24"/>
      <c r="J4" s="262"/>
    </row>
    <row r="5" spans="1:10" s="25" customFormat="1" ht="15" customHeight="1">
      <c r="A5" s="247" t="s">
        <v>205</v>
      </c>
      <c r="B5" s="248"/>
      <c r="C5" s="248"/>
      <c r="D5" s="248"/>
      <c r="E5" s="248"/>
      <c r="F5" s="248"/>
      <c r="G5" s="248"/>
      <c r="H5" s="248"/>
      <c r="I5" s="248"/>
      <c r="J5" s="249"/>
    </row>
    <row r="6" spans="1:10" s="25" customFormat="1" ht="15" customHeight="1">
      <c r="A6" s="26">
        <v>1</v>
      </c>
      <c r="B6" s="139" t="s">
        <v>47</v>
      </c>
      <c r="C6" s="139">
        <v>6.3</v>
      </c>
      <c r="D6" s="94"/>
      <c r="E6" s="94"/>
      <c r="F6" s="94"/>
      <c r="G6" s="94"/>
      <c r="H6" s="94"/>
      <c r="I6" s="94"/>
      <c r="J6" s="95">
        <v>-1.24</v>
      </c>
    </row>
    <row r="7" spans="1:10" s="159" customFormat="1" ht="15" customHeight="1">
      <c r="A7" s="157">
        <v>2</v>
      </c>
      <c r="B7" s="161" t="s">
        <v>60</v>
      </c>
      <c r="C7" s="162" t="s">
        <v>96</v>
      </c>
      <c r="D7" s="157"/>
      <c r="E7" s="157"/>
      <c r="F7" s="157"/>
      <c r="G7" s="157"/>
      <c r="H7" s="157"/>
      <c r="I7" s="157"/>
      <c r="J7" s="158">
        <v>-0.009999999999999787</v>
      </c>
    </row>
    <row r="8" spans="1:10" s="25" customFormat="1" ht="15" customHeight="1">
      <c r="A8" s="27">
        <v>3</v>
      </c>
      <c r="B8" s="140" t="s">
        <v>71</v>
      </c>
      <c r="C8" s="139" t="s">
        <v>19</v>
      </c>
      <c r="D8" s="94"/>
      <c r="E8" s="94"/>
      <c r="F8" s="94"/>
      <c r="G8" s="94"/>
      <c r="H8" s="94"/>
      <c r="I8" s="94"/>
      <c r="J8" s="95">
        <v>-0.5399999999999991</v>
      </c>
    </row>
    <row r="9" spans="1:10" s="25" customFormat="1" ht="15" customHeight="1">
      <c r="A9" s="26">
        <v>4</v>
      </c>
      <c r="B9" s="141" t="s">
        <v>83</v>
      </c>
      <c r="C9" s="139" t="s">
        <v>45</v>
      </c>
      <c r="D9" s="94"/>
      <c r="E9" s="94"/>
      <c r="F9" s="94"/>
      <c r="G9" s="94"/>
      <c r="H9" s="94"/>
      <c r="I9" s="94"/>
      <c r="J9" s="95">
        <v>-4.52</v>
      </c>
    </row>
    <row r="10" spans="1:10" s="25" customFormat="1" ht="15" customHeight="1">
      <c r="A10" s="27">
        <v>5</v>
      </c>
      <c r="B10" s="140" t="s">
        <v>218</v>
      </c>
      <c r="C10" s="139" t="s">
        <v>232</v>
      </c>
      <c r="D10" s="94"/>
      <c r="E10" s="94"/>
      <c r="F10" s="94"/>
      <c r="G10" s="94"/>
      <c r="H10" s="94"/>
      <c r="I10" s="94"/>
      <c r="J10" s="95">
        <v>-0.16</v>
      </c>
    </row>
    <row r="11" spans="1:10" s="25" customFormat="1" ht="15" customHeight="1">
      <c r="A11" s="27">
        <v>6</v>
      </c>
      <c r="B11" s="140" t="s">
        <v>109</v>
      </c>
      <c r="C11" s="139" t="s">
        <v>30</v>
      </c>
      <c r="D11" s="94"/>
      <c r="E11" s="94"/>
      <c r="F11" s="94"/>
      <c r="G11" s="94"/>
      <c r="H11" s="94"/>
      <c r="I11" s="94"/>
      <c r="J11" s="95">
        <v>-3.8499999999999988</v>
      </c>
    </row>
    <row r="12" spans="1:10" s="25" customFormat="1" ht="15" customHeight="1">
      <c r="A12" s="26">
        <v>7</v>
      </c>
      <c r="B12" s="140" t="s">
        <v>111</v>
      </c>
      <c r="C12" s="139" t="s">
        <v>23</v>
      </c>
      <c r="D12" s="94"/>
      <c r="E12" s="94"/>
      <c r="F12" s="94"/>
      <c r="G12" s="94"/>
      <c r="H12" s="94"/>
      <c r="I12" s="94"/>
      <c r="J12" s="95">
        <v>-0.9800000000000013</v>
      </c>
    </row>
    <row r="13" spans="1:10" s="25" customFormat="1" ht="15" customHeight="1">
      <c r="A13" s="26">
        <v>8</v>
      </c>
      <c r="B13" s="140" t="s">
        <v>115</v>
      </c>
      <c r="C13" s="139" t="s">
        <v>23</v>
      </c>
      <c r="D13" s="94"/>
      <c r="E13" s="94"/>
      <c r="F13" s="94"/>
      <c r="G13" s="94"/>
      <c r="H13" s="94"/>
      <c r="I13" s="94"/>
      <c r="J13" s="95">
        <v>-1.04</v>
      </c>
    </row>
    <row r="14" spans="1:10" s="25" customFormat="1" ht="15">
      <c r="A14" s="26">
        <v>9</v>
      </c>
      <c r="B14" s="140" t="s">
        <v>140</v>
      </c>
      <c r="C14" s="139" t="s">
        <v>27</v>
      </c>
      <c r="D14" s="94"/>
      <c r="E14" s="94"/>
      <c r="F14" s="94"/>
      <c r="G14" s="94"/>
      <c r="H14" s="94"/>
      <c r="I14" s="94"/>
      <c r="J14" s="95">
        <v>-0.30000000000000004</v>
      </c>
    </row>
    <row r="15" spans="1:10" s="25" customFormat="1" ht="15">
      <c r="A15" s="26">
        <v>10</v>
      </c>
      <c r="B15" s="140" t="s">
        <v>144</v>
      </c>
      <c r="C15" s="139">
        <v>2.5</v>
      </c>
      <c r="D15" s="94">
        <v>3.48</v>
      </c>
      <c r="E15" s="94"/>
      <c r="F15" s="94"/>
      <c r="G15" s="94">
        <v>3.48</v>
      </c>
      <c r="H15" s="94">
        <v>0</v>
      </c>
      <c r="I15" s="94">
        <v>2.63</v>
      </c>
      <c r="J15" s="95">
        <v>-0.24199999999999988</v>
      </c>
    </row>
    <row r="16" spans="1:10" s="25" customFormat="1" ht="15">
      <c r="A16" s="34">
        <v>11</v>
      </c>
      <c r="B16" s="142" t="s">
        <v>151</v>
      </c>
      <c r="C16" s="139" t="s">
        <v>19</v>
      </c>
      <c r="D16" s="94">
        <v>11.67</v>
      </c>
      <c r="E16" s="94"/>
      <c r="F16" s="94"/>
      <c r="G16" s="94">
        <v>11.67</v>
      </c>
      <c r="H16" s="94">
        <v>0</v>
      </c>
      <c r="I16" s="94">
        <v>10.5</v>
      </c>
      <c r="J16" s="95">
        <v>-0.16999999999999993</v>
      </c>
    </row>
    <row r="17" spans="1:10" s="25" customFormat="1" ht="15">
      <c r="A17" s="34">
        <v>12</v>
      </c>
      <c r="B17" s="143" t="s">
        <v>191</v>
      </c>
      <c r="C17" s="141">
        <v>10</v>
      </c>
      <c r="D17" s="94">
        <v>25.25</v>
      </c>
      <c r="E17" s="94"/>
      <c r="F17" s="94"/>
      <c r="G17" s="94">
        <v>25.25</v>
      </c>
      <c r="H17" s="94">
        <v>0</v>
      </c>
      <c r="I17" s="94">
        <v>21</v>
      </c>
      <c r="J17" s="95">
        <v>-2.276</v>
      </c>
    </row>
    <row r="18" spans="1:10" s="25" customFormat="1" ht="15">
      <c r="A18" s="34">
        <v>13</v>
      </c>
      <c r="B18" s="143" t="s">
        <v>215</v>
      </c>
      <c r="C18" s="141">
        <v>1.6</v>
      </c>
      <c r="D18" s="94">
        <v>45.91</v>
      </c>
      <c r="E18" s="94"/>
      <c r="F18" s="94"/>
      <c r="G18" s="94">
        <v>45.91</v>
      </c>
      <c r="H18" s="94">
        <v>0</v>
      </c>
      <c r="I18" s="94">
        <v>42</v>
      </c>
      <c r="J18" s="95">
        <v>-0.25</v>
      </c>
    </row>
    <row r="19" spans="1:10" s="159" customFormat="1" ht="15">
      <c r="A19" s="154">
        <v>14</v>
      </c>
      <c r="B19" s="155" t="s">
        <v>194</v>
      </c>
      <c r="C19" s="156">
        <v>2.5</v>
      </c>
      <c r="D19" s="157">
        <v>6.83</v>
      </c>
      <c r="E19" s="157"/>
      <c r="F19" s="157"/>
      <c r="G19" s="157">
        <v>6.83</v>
      </c>
      <c r="H19" s="157">
        <v>0</v>
      </c>
      <c r="I19" s="157">
        <v>6.62</v>
      </c>
      <c r="J19" s="158">
        <v>-0.014000000000000012</v>
      </c>
    </row>
    <row r="20" spans="1:10" s="159" customFormat="1" ht="15">
      <c r="A20" s="154">
        <v>15</v>
      </c>
      <c r="B20" s="155" t="s">
        <v>195</v>
      </c>
      <c r="C20" s="156">
        <v>1.6</v>
      </c>
      <c r="D20" s="157"/>
      <c r="E20" s="157"/>
      <c r="F20" s="157"/>
      <c r="G20" s="157"/>
      <c r="H20" s="157"/>
      <c r="I20" s="157"/>
      <c r="J20" s="158">
        <v>-0.008000000000000007</v>
      </c>
    </row>
    <row r="21" spans="1:10" s="25" customFormat="1" ht="15">
      <c r="A21" s="34">
        <v>16</v>
      </c>
      <c r="B21" s="144" t="s">
        <v>197</v>
      </c>
      <c r="C21" s="141">
        <v>1.6</v>
      </c>
      <c r="D21" s="94"/>
      <c r="E21" s="94"/>
      <c r="F21" s="94"/>
      <c r="G21" s="94"/>
      <c r="H21" s="94"/>
      <c r="I21" s="94"/>
      <c r="J21" s="94">
        <v>-0.75</v>
      </c>
    </row>
    <row r="22" spans="1:10" s="159" customFormat="1" ht="15">
      <c r="A22" s="154">
        <v>17</v>
      </c>
      <c r="B22" s="160" t="s">
        <v>198</v>
      </c>
      <c r="C22" s="156">
        <v>1.6</v>
      </c>
      <c r="D22" s="157"/>
      <c r="E22" s="157"/>
      <c r="F22" s="157"/>
      <c r="G22" s="157"/>
      <c r="H22" s="157"/>
      <c r="I22" s="157"/>
      <c r="J22" s="157">
        <v>-0.02</v>
      </c>
    </row>
    <row r="23" spans="1:10" s="159" customFormat="1" ht="15">
      <c r="A23" s="154">
        <v>18</v>
      </c>
      <c r="B23" s="160" t="s">
        <v>221</v>
      </c>
      <c r="C23" s="156">
        <v>4</v>
      </c>
      <c r="D23" s="157"/>
      <c r="E23" s="157"/>
      <c r="F23" s="157"/>
      <c r="G23" s="157"/>
      <c r="H23" s="157"/>
      <c r="I23" s="157"/>
      <c r="J23" s="157">
        <v>-0.038999999999999924</v>
      </c>
    </row>
    <row r="24" spans="1:10" s="30" customFormat="1" ht="15" customHeight="1">
      <c r="A24" s="244" t="s">
        <v>206</v>
      </c>
      <c r="B24" s="245"/>
      <c r="C24" s="245"/>
      <c r="D24" s="246"/>
      <c r="E24" s="28"/>
      <c r="F24" s="29"/>
      <c r="G24" s="29"/>
      <c r="H24" s="29"/>
      <c r="I24" s="28"/>
      <c r="J24" s="29">
        <f>-SUM(J6:J23)</f>
        <v>16.408999999999995</v>
      </c>
    </row>
    <row r="26" spans="1:2" ht="15">
      <c r="A26" s="163"/>
      <c r="B26" t="s">
        <v>410</v>
      </c>
    </row>
  </sheetData>
  <sheetProtection/>
  <mergeCells count="6">
    <mergeCell ref="A24:D24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U54"/>
  <sheetViews>
    <sheetView tabSelected="1" zoomScalePageLayoutView="0" workbookViewId="0" topLeftCell="A1">
      <selection activeCell="L55" sqref="L55"/>
    </sheetView>
  </sheetViews>
  <sheetFormatPr defaultColWidth="9.140625" defaultRowHeight="15"/>
  <cols>
    <col min="1" max="1" width="3.8515625" style="53" customWidth="1"/>
    <col min="2" max="2" width="35.140625" style="53" customWidth="1"/>
    <col min="3" max="3" width="16.421875" style="53" customWidth="1"/>
    <col min="4" max="4" width="6.140625" style="53" hidden="1" customWidth="1"/>
    <col min="5" max="5" width="5.8515625" style="53" hidden="1" customWidth="1"/>
    <col min="6" max="6" width="7.28125" style="53" hidden="1" customWidth="1"/>
    <col min="7" max="7" width="7.00390625" style="53" hidden="1" customWidth="1"/>
    <col min="8" max="8" width="7.421875" style="53" hidden="1" customWidth="1"/>
    <col min="9" max="9" width="10.57421875" style="53" hidden="1" customWidth="1"/>
    <col min="10" max="10" width="12.8515625" style="53" hidden="1" customWidth="1"/>
    <col min="11" max="11" width="8.7109375" style="53" hidden="1" customWidth="1"/>
    <col min="12" max="12" width="13.8515625" style="74" bestFit="1" customWidth="1"/>
    <col min="13" max="13" width="12.140625" style="74" customWidth="1"/>
    <col min="14" max="16384" width="9.140625" style="22" customWidth="1"/>
  </cols>
  <sheetData>
    <row r="1" spans="1:255" s="31" customFormat="1" ht="72.75" customHeight="1">
      <c r="A1" s="268" t="s">
        <v>207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</row>
    <row r="2" spans="1:255" s="4" customFormat="1" ht="32.25" customHeight="1">
      <c r="A2" s="269" t="s">
        <v>1</v>
      </c>
      <c r="B2" s="265" t="s">
        <v>2</v>
      </c>
      <c r="C2" s="272" t="s">
        <v>35</v>
      </c>
      <c r="D2" s="273"/>
      <c r="E2" s="273"/>
      <c r="F2" s="273"/>
      <c r="G2" s="273"/>
      <c r="H2" s="273"/>
      <c r="I2" s="273"/>
      <c r="J2" s="273"/>
      <c r="K2" s="273"/>
      <c r="L2" s="274"/>
      <c r="M2" s="275" t="s">
        <v>17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s="4" customFormat="1" ht="11.25" customHeight="1">
      <c r="A3" s="270"/>
      <c r="B3" s="265"/>
      <c r="C3" s="265" t="s">
        <v>38</v>
      </c>
      <c r="D3" s="265" t="s">
        <v>203</v>
      </c>
      <c r="E3" s="265" t="s">
        <v>39</v>
      </c>
      <c r="F3" s="265" t="s">
        <v>40</v>
      </c>
      <c r="G3" s="265"/>
      <c r="H3" s="265" t="s">
        <v>41</v>
      </c>
      <c r="I3" s="265" t="s">
        <v>8</v>
      </c>
      <c r="J3" s="265" t="s">
        <v>9</v>
      </c>
      <c r="K3" s="265" t="s">
        <v>208</v>
      </c>
      <c r="L3" s="266" t="s">
        <v>209</v>
      </c>
      <c r="M3" s="276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</row>
    <row r="4" spans="1:255" s="4" customFormat="1" ht="235.5" customHeight="1">
      <c r="A4" s="271"/>
      <c r="B4" s="265"/>
      <c r="C4" s="265"/>
      <c r="D4" s="265"/>
      <c r="E4" s="265"/>
      <c r="F4" s="60" t="s">
        <v>10</v>
      </c>
      <c r="G4" s="60" t="s">
        <v>11</v>
      </c>
      <c r="H4" s="265"/>
      <c r="I4" s="265"/>
      <c r="J4" s="265"/>
      <c r="K4" s="265"/>
      <c r="L4" s="267"/>
      <c r="M4" s="277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</row>
    <row r="5" spans="1:255" s="4" customFormat="1" ht="11.2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1">
        <v>13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</row>
    <row r="6" spans="1:13" ht="15">
      <c r="A6" s="263" t="s">
        <v>205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4"/>
      <c r="M6" s="264"/>
    </row>
    <row r="7" spans="1:255" s="13" customFormat="1" ht="15">
      <c r="A7" s="62">
        <v>1</v>
      </c>
      <c r="B7" s="67" t="s">
        <v>47</v>
      </c>
      <c r="C7" s="62">
        <v>6.3</v>
      </c>
      <c r="D7" s="44"/>
      <c r="E7" s="63">
        <v>3.48</v>
      </c>
      <c r="F7" s="52"/>
      <c r="G7" s="43"/>
      <c r="H7" s="43">
        <v>3.48</v>
      </c>
      <c r="I7" s="43">
        <v>0</v>
      </c>
      <c r="J7" s="52">
        <v>2.63</v>
      </c>
      <c r="K7" s="43">
        <v>-0.85</v>
      </c>
      <c r="L7" s="64">
        <v>-1.2429999999999999</v>
      </c>
      <c r="M7" s="65" t="s">
        <v>79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</row>
    <row r="8" spans="1:255" s="13" customFormat="1" ht="15">
      <c r="A8" s="62">
        <v>2</v>
      </c>
      <c r="B8" s="67" t="s">
        <v>48</v>
      </c>
      <c r="C8" s="62">
        <v>4</v>
      </c>
      <c r="D8" s="44">
        <v>0.2</v>
      </c>
      <c r="E8" s="63">
        <v>3.26</v>
      </c>
      <c r="F8" s="52"/>
      <c r="G8" s="43"/>
      <c r="H8" s="43">
        <v>3.26</v>
      </c>
      <c r="I8" s="43">
        <v>0</v>
      </c>
      <c r="J8" s="52">
        <v>2.63</v>
      </c>
      <c r="K8" s="43">
        <v>-0.63</v>
      </c>
      <c r="L8" s="64">
        <v>-0.11605263157894763</v>
      </c>
      <c r="M8" s="52" t="s">
        <v>79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</row>
    <row r="9" spans="1:255" s="13" customFormat="1" ht="15">
      <c r="A9" s="62">
        <v>3</v>
      </c>
      <c r="B9" s="164" t="s">
        <v>51</v>
      </c>
      <c r="C9" s="62" t="s">
        <v>19</v>
      </c>
      <c r="D9" s="44">
        <v>1.8814680000000001</v>
      </c>
      <c r="E9" s="63">
        <v>12.191468</v>
      </c>
      <c r="F9" s="52"/>
      <c r="G9" s="43"/>
      <c r="H9" s="63">
        <v>12.191468</v>
      </c>
      <c r="I9" s="43">
        <v>0</v>
      </c>
      <c r="J9" s="52">
        <v>10.5</v>
      </c>
      <c r="K9" s="63">
        <v>-1.6914680000000004</v>
      </c>
      <c r="L9" s="64">
        <f>ярославль!AJ12</f>
        <v>-14.16960122525898</v>
      </c>
      <c r="M9" s="52" t="s">
        <v>79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</row>
    <row r="10" spans="1:255" s="13" customFormat="1" ht="15">
      <c r="A10" s="62">
        <v>4</v>
      </c>
      <c r="B10" s="165" t="s">
        <v>55</v>
      </c>
      <c r="C10" s="62" t="s">
        <v>33</v>
      </c>
      <c r="D10" s="44">
        <v>4.69459</v>
      </c>
      <c r="E10" s="63">
        <v>42.22459</v>
      </c>
      <c r="F10" s="52"/>
      <c r="G10" s="43"/>
      <c r="H10" s="63">
        <v>42.22459</v>
      </c>
      <c r="I10" s="43">
        <v>0</v>
      </c>
      <c r="J10" s="43">
        <v>42</v>
      </c>
      <c r="K10" s="63">
        <v>-0.22458999999999918</v>
      </c>
      <c r="L10" s="64">
        <f>ярославль!AJ18</f>
        <v>-6.177500000000001</v>
      </c>
      <c r="M10" s="52" t="s">
        <v>79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</row>
    <row r="11" spans="1:255" s="13" customFormat="1" ht="15">
      <c r="A11" s="62">
        <v>5</v>
      </c>
      <c r="B11" s="165" t="s">
        <v>60</v>
      </c>
      <c r="C11" s="62" t="s">
        <v>96</v>
      </c>
      <c r="D11" s="44">
        <v>0.432</v>
      </c>
      <c r="E11" s="63">
        <v>12.102</v>
      </c>
      <c r="F11" s="52"/>
      <c r="G11" s="43"/>
      <c r="H11" s="43">
        <v>12.102</v>
      </c>
      <c r="I11" s="43">
        <v>0</v>
      </c>
      <c r="J11" s="52">
        <v>10.5</v>
      </c>
      <c r="K11" s="43">
        <v>-1.6020000000000003</v>
      </c>
      <c r="L11" s="64">
        <v>-0.01</v>
      </c>
      <c r="M11" s="52" t="s">
        <v>79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</row>
    <row r="12" spans="1:255" s="13" customFormat="1" ht="15">
      <c r="A12" s="62">
        <v>6</v>
      </c>
      <c r="B12" s="165" t="s">
        <v>64</v>
      </c>
      <c r="C12" s="62" t="s">
        <v>33</v>
      </c>
      <c r="D12" s="45">
        <v>8.5515</v>
      </c>
      <c r="E12" s="63">
        <v>25.2515</v>
      </c>
      <c r="F12" s="43"/>
      <c r="G12" s="43"/>
      <c r="H12" s="63">
        <v>25.2515</v>
      </c>
      <c r="I12" s="43">
        <v>0</v>
      </c>
      <c r="J12" s="43">
        <v>21</v>
      </c>
      <c r="K12" s="63">
        <v>-4.2515</v>
      </c>
      <c r="L12" s="63">
        <f>ярославль!AJ27</f>
        <v>-4.548536082474226</v>
      </c>
      <c r="M12" s="66" t="s">
        <v>79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</row>
    <row r="13" spans="1:255" s="13" customFormat="1" ht="15">
      <c r="A13" s="62">
        <v>7</v>
      </c>
      <c r="B13" s="165" t="s">
        <v>67</v>
      </c>
      <c r="C13" s="67" t="s">
        <v>22</v>
      </c>
      <c r="D13" s="44"/>
      <c r="E13" s="63"/>
      <c r="F13" s="52"/>
      <c r="G13" s="52"/>
      <c r="H13" s="63"/>
      <c r="I13" s="43"/>
      <c r="J13" s="43"/>
      <c r="K13" s="63"/>
      <c r="L13" s="64">
        <v>-1.768541666666663</v>
      </c>
      <c r="M13" s="52" t="s">
        <v>79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s="13" customFormat="1" ht="15">
      <c r="A14" s="62">
        <v>8</v>
      </c>
      <c r="B14" s="165" t="s">
        <v>71</v>
      </c>
      <c r="C14" s="67" t="s">
        <v>19</v>
      </c>
      <c r="D14" s="44"/>
      <c r="E14" s="63"/>
      <c r="F14" s="52"/>
      <c r="G14" s="52"/>
      <c r="H14" s="63"/>
      <c r="I14" s="43"/>
      <c r="J14" s="43"/>
      <c r="K14" s="63"/>
      <c r="L14" s="64">
        <v>-0.7171443298969056</v>
      </c>
      <c r="M14" s="52" t="s">
        <v>79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</row>
    <row r="15" spans="1:255" s="13" customFormat="1" ht="15">
      <c r="A15" s="62">
        <v>9</v>
      </c>
      <c r="B15" s="165" t="s">
        <v>75</v>
      </c>
      <c r="C15" s="67" t="s">
        <v>20</v>
      </c>
      <c r="D15" s="44"/>
      <c r="E15" s="63"/>
      <c r="F15" s="52"/>
      <c r="G15" s="52"/>
      <c r="H15" s="63"/>
      <c r="I15" s="43"/>
      <c r="J15" s="43"/>
      <c r="K15" s="63"/>
      <c r="L15" s="64">
        <f>ярославль!AJ40</f>
        <v>-0.28779166666666667</v>
      </c>
      <c r="M15" s="52" t="s">
        <v>79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</row>
    <row r="16" spans="1:255" s="13" customFormat="1" ht="15">
      <c r="A16" s="62">
        <v>10</v>
      </c>
      <c r="B16" s="165" t="s">
        <v>77</v>
      </c>
      <c r="C16" s="67" t="s">
        <v>23</v>
      </c>
      <c r="D16" s="44"/>
      <c r="E16" s="63"/>
      <c r="F16" s="52"/>
      <c r="G16" s="52"/>
      <c r="H16" s="63"/>
      <c r="I16" s="43"/>
      <c r="J16" s="43"/>
      <c r="K16" s="63"/>
      <c r="L16" s="64">
        <f>ярославль!AJ42</f>
        <v>-5.136530612244898</v>
      </c>
      <c r="M16" s="52" t="s">
        <v>79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</row>
    <row r="17" spans="1:255" s="13" customFormat="1" ht="15">
      <c r="A17" s="62">
        <v>11</v>
      </c>
      <c r="B17" s="166" t="s">
        <v>83</v>
      </c>
      <c r="C17" s="67" t="s">
        <v>45</v>
      </c>
      <c r="D17" s="44"/>
      <c r="E17" s="63"/>
      <c r="F17" s="52"/>
      <c r="G17" s="52"/>
      <c r="H17" s="63"/>
      <c r="I17" s="43"/>
      <c r="J17" s="43"/>
      <c r="K17" s="63"/>
      <c r="L17" s="64">
        <v>-5.065822010869564</v>
      </c>
      <c r="M17" s="52" t="s">
        <v>79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</row>
    <row r="18" spans="1:255" s="13" customFormat="1" ht="15">
      <c r="A18" s="62">
        <v>12</v>
      </c>
      <c r="B18" s="165" t="s">
        <v>88</v>
      </c>
      <c r="C18" s="62" t="s">
        <v>20</v>
      </c>
      <c r="D18" s="44"/>
      <c r="E18" s="63"/>
      <c r="F18" s="52"/>
      <c r="G18" s="52"/>
      <c r="H18" s="63"/>
      <c r="I18" s="43"/>
      <c r="J18" s="43"/>
      <c r="K18" s="63"/>
      <c r="L18" s="64">
        <v>-1.4668125000000023</v>
      </c>
      <c r="M18" s="52" t="s">
        <v>79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</row>
    <row r="19" spans="1:255" s="13" customFormat="1" ht="15">
      <c r="A19" s="62">
        <v>13</v>
      </c>
      <c r="B19" s="165" t="s">
        <v>101</v>
      </c>
      <c r="C19" s="62" t="s">
        <v>20</v>
      </c>
      <c r="D19" s="44"/>
      <c r="E19" s="63"/>
      <c r="F19" s="52"/>
      <c r="G19" s="52"/>
      <c r="H19" s="63"/>
      <c r="I19" s="43"/>
      <c r="J19" s="43"/>
      <c r="K19" s="63"/>
      <c r="L19" s="64">
        <f>ярославль!AJ73</f>
        <v>-0.8734731182795663</v>
      </c>
      <c r="M19" s="52" t="s">
        <v>79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</row>
    <row r="20" spans="1:255" s="13" customFormat="1" ht="15">
      <c r="A20" s="62">
        <v>14</v>
      </c>
      <c r="B20" s="165" t="s">
        <v>105</v>
      </c>
      <c r="C20" s="67" t="s">
        <v>219</v>
      </c>
      <c r="D20" s="44">
        <v>2.027</v>
      </c>
      <c r="E20" s="63">
        <v>3.237</v>
      </c>
      <c r="F20" s="52">
        <v>0.39</v>
      </c>
      <c r="G20" s="52">
        <v>120</v>
      </c>
      <c r="H20" s="43">
        <v>2.847</v>
      </c>
      <c r="I20" s="43">
        <v>0</v>
      </c>
      <c r="J20" s="52">
        <v>2.63</v>
      </c>
      <c r="K20" s="43">
        <v>-0.21700000000000008</v>
      </c>
      <c r="L20" s="68">
        <f>ярославль!AJ81</f>
        <v>-3.608630015506991</v>
      </c>
      <c r="M20" s="52" t="s">
        <v>79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</row>
    <row r="21" spans="1:255" s="13" customFormat="1" ht="15">
      <c r="A21" s="62">
        <v>15</v>
      </c>
      <c r="B21" s="165" t="s">
        <v>109</v>
      </c>
      <c r="C21" s="67" t="s">
        <v>30</v>
      </c>
      <c r="D21" s="44">
        <v>0.01</v>
      </c>
      <c r="E21" s="63">
        <v>6.84</v>
      </c>
      <c r="F21" s="52"/>
      <c r="G21" s="52"/>
      <c r="H21" s="43">
        <v>6.84</v>
      </c>
      <c r="I21" s="43">
        <v>0</v>
      </c>
      <c r="J21" s="52">
        <v>6.62</v>
      </c>
      <c r="K21" s="43">
        <v>-0.22</v>
      </c>
      <c r="L21" s="69">
        <f>ярославль!AJ89</f>
        <v>-6.886170212765955</v>
      </c>
      <c r="M21" s="52" t="s">
        <v>79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</row>
    <row r="22" spans="1:255" s="13" customFormat="1" ht="15">
      <c r="A22" s="62">
        <v>16</v>
      </c>
      <c r="B22" s="165" t="s">
        <v>111</v>
      </c>
      <c r="C22" s="67" t="s">
        <v>23</v>
      </c>
      <c r="D22" s="44">
        <v>23.752328000000002</v>
      </c>
      <c r="E22" s="63">
        <v>39.952328</v>
      </c>
      <c r="F22" s="52"/>
      <c r="G22" s="52"/>
      <c r="H22" s="63">
        <v>39.952328</v>
      </c>
      <c r="I22" s="43">
        <v>0</v>
      </c>
      <c r="J22" s="52">
        <v>26.25</v>
      </c>
      <c r="K22" s="63">
        <v>-13.702328000000001</v>
      </c>
      <c r="L22" s="68">
        <f>ярославль!AJ93</f>
        <v>-23.08690885747074</v>
      </c>
      <c r="M22" s="52" t="s">
        <v>79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</row>
    <row r="23" spans="1:255" s="13" customFormat="1" ht="15">
      <c r="A23" s="62">
        <v>17</v>
      </c>
      <c r="B23" s="165" t="s">
        <v>112</v>
      </c>
      <c r="C23" s="67" t="s">
        <v>26</v>
      </c>
      <c r="D23" s="44">
        <v>0.587</v>
      </c>
      <c r="E23" s="63">
        <v>10.157</v>
      </c>
      <c r="F23" s="52"/>
      <c r="G23" s="52"/>
      <c r="H23" s="43">
        <v>10.157</v>
      </c>
      <c r="I23" s="43">
        <v>0</v>
      </c>
      <c r="J23" s="52">
        <v>6.62</v>
      </c>
      <c r="K23" s="43">
        <v>-3.537</v>
      </c>
      <c r="L23" s="68">
        <f>ярославль!AJ96</f>
        <v>-20.243367969606837</v>
      </c>
      <c r="M23" s="52" t="s">
        <v>79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</row>
    <row r="24" spans="1:255" s="13" customFormat="1" ht="15">
      <c r="A24" s="62">
        <v>18</v>
      </c>
      <c r="B24" s="165" t="s">
        <v>114</v>
      </c>
      <c r="C24" s="67" t="s">
        <v>45</v>
      </c>
      <c r="D24" s="44">
        <v>7.5755</v>
      </c>
      <c r="E24" s="63">
        <v>9.3555</v>
      </c>
      <c r="F24" s="52">
        <v>0.37</v>
      </c>
      <c r="G24" s="52">
        <v>120</v>
      </c>
      <c r="H24" s="63">
        <v>8.9855</v>
      </c>
      <c r="I24" s="43">
        <v>0</v>
      </c>
      <c r="J24" s="52">
        <v>6.62</v>
      </c>
      <c r="K24" s="63">
        <v>-2.3655</v>
      </c>
      <c r="L24" s="63">
        <f>ярославль!AJ100</f>
        <v>-4.285092229607521</v>
      </c>
      <c r="M24" s="66" t="s">
        <v>79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</row>
    <row r="25" spans="1:255" s="13" customFormat="1" ht="15">
      <c r="A25" s="62">
        <v>19</v>
      </c>
      <c r="B25" s="165" t="s">
        <v>115</v>
      </c>
      <c r="C25" s="67" t="s">
        <v>23</v>
      </c>
      <c r="D25" s="44">
        <v>14.4054</v>
      </c>
      <c r="E25" s="63">
        <v>27.915399999999998</v>
      </c>
      <c r="F25" s="52"/>
      <c r="G25" s="52"/>
      <c r="H25" s="63">
        <v>27.915399999999998</v>
      </c>
      <c r="I25" s="43">
        <v>0</v>
      </c>
      <c r="J25" s="52">
        <v>26.25</v>
      </c>
      <c r="K25" s="63">
        <v>-1.6653999999999982</v>
      </c>
      <c r="L25" s="63">
        <f>ярославль!AJ103</f>
        <v>-10.165897010011204</v>
      </c>
      <c r="M25" s="66" t="s">
        <v>79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</row>
    <row r="26" spans="1:255" s="13" customFormat="1" ht="15">
      <c r="A26" s="62">
        <v>20</v>
      </c>
      <c r="B26" s="165" t="s">
        <v>116</v>
      </c>
      <c r="C26" s="67" t="s">
        <v>26</v>
      </c>
      <c r="D26" s="44">
        <v>3.4781000000000004</v>
      </c>
      <c r="E26" s="63">
        <v>21.798099999999998</v>
      </c>
      <c r="F26" s="52"/>
      <c r="G26" s="52"/>
      <c r="H26" s="63">
        <v>21.798099999999998</v>
      </c>
      <c r="I26" s="43">
        <v>0</v>
      </c>
      <c r="J26" s="52">
        <v>21</v>
      </c>
      <c r="K26" s="63">
        <v>-0.798099999999998</v>
      </c>
      <c r="L26" s="63">
        <f>ярославль!AJ106</f>
        <v>-14.567770729380818</v>
      </c>
      <c r="M26" s="66" t="s">
        <v>79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s="13" customFormat="1" ht="15">
      <c r="A27" s="62">
        <v>21</v>
      </c>
      <c r="B27" s="165" t="s">
        <v>121</v>
      </c>
      <c r="C27" s="67" t="s">
        <v>22</v>
      </c>
      <c r="D27" s="44">
        <v>25.537999999999997</v>
      </c>
      <c r="E27" s="63">
        <v>30.567999999999998</v>
      </c>
      <c r="F27" s="52"/>
      <c r="G27" s="52"/>
      <c r="H27" s="43">
        <v>30.567999999999998</v>
      </c>
      <c r="I27" s="43">
        <v>0</v>
      </c>
      <c r="J27" s="52">
        <v>26.25</v>
      </c>
      <c r="K27" s="43">
        <v>-4.317999999999998</v>
      </c>
      <c r="L27" s="63">
        <f>ярославль!AJ113</f>
        <v>-0.42173469387755147</v>
      </c>
      <c r="M27" s="66" t="s">
        <v>79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s="13" customFormat="1" ht="15">
      <c r="A28" s="62">
        <v>22</v>
      </c>
      <c r="B28" s="165" t="s">
        <v>13</v>
      </c>
      <c r="C28" s="67" t="s">
        <v>20</v>
      </c>
      <c r="D28" s="44">
        <v>1.645</v>
      </c>
      <c r="E28" s="63">
        <v>4.405</v>
      </c>
      <c r="F28" s="52"/>
      <c r="G28" s="52"/>
      <c r="H28" s="43">
        <v>4.405</v>
      </c>
      <c r="I28" s="43">
        <v>0</v>
      </c>
      <c r="J28" s="52">
        <v>2.63</v>
      </c>
      <c r="K28" s="43">
        <v>-1.775</v>
      </c>
      <c r="L28" s="68">
        <f>ярославль!AJ118</f>
        <v>-7.4153125</v>
      </c>
      <c r="M28" s="52" t="s">
        <v>79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s="13" customFormat="1" ht="15">
      <c r="A29" s="62">
        <v>23</v>
      </c>
      <c r="B29" s="165" t="s">
        <v>133</v>
      </c>
      <c r="C29" s="67" t="s">
        <v>20</v>
      </c>
      <c r="D29" s="44">
        <v>0.273</v>
      </c>
      <c r="E29" s="63">
        <v>2.7230000000000003</v>
      </c>
      <c r="F29" s="52"/>
      <c r="G29" s="52"/>
      <c r="H29" s="43">
        <v>2.7230000000000003</v>
      </c>
      <c r="I29" s="43">
        <v>0</v>
      </c>
      <c r="J29" s="52">
        <v>2.63</v>
      </c>
      <c r="K29" s="43">
        <v>-0.09300000000000042</v>
      </c>
      <c r="L29" s="68">
        <f>ярославль!AJ126</f>
        <v>-0.9087179487179471</v>
      </c>
      <c r="M29" s="52" t="s">
        <v>79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s="13" customFormat="1" ht="15">
      <c r="A30" s="62">
        <v>24</v>
      </c>
      <c r="B30" s="165" t="s">
        <v>134</v>
      </c>
      <c r="C30" s="67" t="s">
        <v>20</v>
      </c>
      <c r="D30" s="44">
        <v>2.193</v>
      </c>
      <c r="E30" s="63">
        <v>3.2830000000000004</v>
      </c>
      <c r="F30" s="52">
        <v>0.3</v>
      </c>
      <c r="G30" s="52">
        <v>120</v>
      </c>
      <c r="H30" s="43">
        <v>2.9830000000000005</v>
      </c>
      <c r="I30" s="43">
        <v>0</v>
      </c>
      <c r="J30" s="52">
        <v>2.63</v>
      </c>
      <c r="K30" s="43">
        <v>-0.35300000000000065</v>
      </c>
      <c r="L30" s="68">
        <f>ярославль!AJ127</f>
        <v>-1.9370707070707027</v>
      </c>
      <c r="M30" s="52" t="s">
        <v>79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s="13" customFormat="1" ht="15">
      <c r="A31" s="62">
        <v>25</v>
      </c>
      <c r="B31" s="165" t="s">
        <v>135</v>
      </c>
      <c r="C31" s="67" t="s">
        <v>33</v>
      </c>
      <c r="D31" s="44"/>
      <c r="E31" s="63"/>
      <c r="F31" s="52"/>
      <c r="G31" s="52"/>
      <c r="H31" s="43"/>
      <c r="I31" s="43"/>
      <c r="J31" s="52"/>
      <c r="K31" s="43"/>
      <c r="L31" s="68">
        <f>ярославль!AJ129</f>
        <v>-3.8711956521739124</v>
      </c>
      <c r="M31" s="52" t="s">
        <v>79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s="13" customFormat="1" ht="15">
      <c r="A32" s="62">
        <v>26</v>
      </c>
      <c r="B32" s="165" t="s">
        <v>140</v>
      </c>
      <c r="C32" s="67" t="s">
        <v>27</v>
      </c>
      <c r="D32" s="44"/>
      <c r="E32" s="63"/>
      <c r="F32" s="52"/>
      <c r="G32" s="52"/>
      <c r="H32" s="43"/>
      <c r="I32" s="43"/>
      <c r="J32" s="52"/>
      <c r="K32" s="49"/>
      <c r="L32" s="68">
        <f>ярославль!AJ134</f>
        <v>-2.4175510204081636</v>
      </c>
      <c r="M32" s="52" t="s">
        <v>79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s="13" customFormat="1" ht="15">
      <c r="A33" s="62">
        <v>27</v>
      </c>
      <c r="B33" s="165" t="s">
        <v>143</v>
      </c>
      <c r="C33" s="67" t="s">
        <v>22</v>
      </c>
      <c r="D33" s="44"/>
      <c r="E33" s="63"/>
      <c r="F33" s="52"/>
      <c r="G33" s="52"/>
      <c r="H33" s="43"/>
      <c r="I33" s="43"/>
      <c r="J33" s="43"/>
      <c r="K33" s="63"/>
      <c r="L33" s="68">
        <f>ярославль!AJ137</f>
        <v>-3.437916666666667</v>
      </c>
      <c r="M33" s="52" t="s">
        <v>79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255" s="13" customFormat="1" ht="15">
      <c r="A34" s="62">
        <v>28</v>
      </c>
      <c r="B34" s="165" t="s">
        <v>144</v>
      </c>
      <c r="C34" s="67">
        <v>2.5</v>
      </c>
      <c r="D34" s="44"/>
      <c r="E34" s="63"/>
      <c r="F34" s="52"/>
      <c r="G34" s="43"/>
      <c r="H34" s="43"/>
      <c r="I34" s="43"/>
      <c r="J34" s="52"/>
      <c r="K34" s="49"/>
      <c r="L34" s="68">
        <f>ярославль!AJ138</f>
        <v>-3.796838709677422</v>
      </c>
      <c r="M34" s="52" t="s">
        <v>79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</row>
    <row r="35" spans="1:255" s="13" customFormat="1" ht="15">
      <c r="A35" s="62">
        <v>29</v>
      </c>
      <c r="B35" s="167" t="s">
        <v>151</v>
      </c>
      <c r="C35" s="67" t="s">
        <v>19</v>
      </c>
      <c r="D35" s="44"/>
      <c r="E35" s="63"/>
      <c r="F35" s="52"/>
      <c r="G35" s="43"/>
      <c r="H35" s="43"/>
      <c r="I35" s="43"/>
      <c r="J35" s="52"/>
      <c r="K35" s="49"/>
      <c r="L35" s="68">
        <f>ярославль!AJ145</f>
        <v>-1.5896739130434767</v>
      </c>
      <c r="M35" s="52" t="s">
        <v>79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</row>
    <row r="36" spans="1:255" s="13" customFormat="1" ht="15">
      <c r="A36" s="62">
        <v>30</v>
      </c>
      <c r="B36" s="62" t="s">
        <v>191</v>
      </c>
      <c r="C36" s="51">
        <v>10</v>
      </c>
      <c r="D36" s="44"/>
      <c r="E36" s="63"/>
      <c r="F36" s="52"/>
      <c r="G36" s="52"/>
      <c r="H36" s="43"/>
      <c r="I36" s="43"/>
      <c r="J36" s="43"/>
      <c r="K36" s="43"/>
      <c r="L36" s="68">
        <f>ярославль!AJ203</f>
        <v>-4.0202708333333295</v>
      </c>
      <c r="M36" s="52" t="s">
        <v>79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</row>
    <row r="37" spans="1:255" s="13" customFormat="1" ht="15">
      <c r="A37" s="62">
        <v>31</v>
      </c>
      <c r="B37" s="62" t="s">
        <v>215</v>
      </c>
      <c r="C37" s="51">
        <v>1.6</v>
      </c>
      <c r="D37" s="44"/>
      <c r="E37" s="63"/>
      <c r="F37" s="52"/>
      <c r="G37" s="52"/>
      <c r="H37" s="43"/>
      <c r="I37" s="43"/>
      <c r="J37" s="43"/>
      <c r="K37" s="63"/>
      <c r="L37" s="68">
        <f>ярославль!AJ209</f>
        <v>-0.25</v>
      </c>
      <c r="M37" s="52" t="s">
        <v>79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</row>
    <row r="38" spans="1:255" s="13" customFormat="1" ht="15">
      <c r="A38" s="62">
        <v>32</v>
      </c>
      <c r="B38" s="62" t="s">
        <v>193</v>
      </c>
      <c r="C38" s="51">
        <v>1.6</v>
      </c>
      <c r="D38" s="44"/>
      <c r="E38" s="63"/>
      <c r="F38" s="52"/>
      <c r="G38" s="52"/>
      <c r="H38" s="43"/>
      <c r="I38" s="43"/>
      <c r="J38" s="43"/>
      <c r="K38" s="63"/>
      <c r="L38" s="68">
        <f>ярославль!AJ211</f>
        <v>-1.0047096774193554</v>
      </c>
      <c r="M38" s="52" t="s">
        <v>79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</row>
    <row r="39" spans="1:255" s="13" customFormat="1" ht="15">
      <c r="A39" s="62">
        <v>33</v>
      </c>
      <c r="B39" s="62" t="s">
        <v>194</v>
      </c>
      <c r="C39" s="51">
        <v>2.5</v>
      </c>
      <c r="D39" s="44"/>
      <c r="E39" s="63"/>
      <c r="F39" s="52"/>
      <c r="G39" s="52"/>
      <c r="H39" s="43"/>
      <c r="I39" s="43"/>
      <c r="J39" s="43"/>
      <c r="K39" s="63"/>
      <c r="L39" s="68">
        <f>ярославль!AJ212</f>
        <v>-0.03354022988505745</v>
      </c>
      <c r="M39" s="52" t="s">
        <v>79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</row>
    <row r="40" spans="1:255" s="13" customFormat="1" ht="15">
      <c r="A40" s="62">
        <v>34</v>
      </c>
      <c r="B40" s="62" t="s">
        <v>195</v>
      </c>
      <c r="C40" s="51">
        <v>1.6</v>
      </c>
      <c r="D40" s="44"/>
      <c r="E40" s="63"/>
      <c r="F40" s="52"/>
      <c r="G40" s="52"/>
      <c r="H40" s="43"/>
      <c r="I40" s="43"/>
      <c r="J40" s="43"/>
      <c r="K40" s="63"/>
      <c r="L40" s="68">
        <f>ярославль!AJ213</f>
        <v>-0.5357108433734944</v>
      </c>
      <c r="M40" s="52" t="s">
        <v>79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</row>
    <row r="41" spans="1:255" s="13" customFormat="1" ht="15">
      <c r="A41" s="62">
        <v>35</v>
      </c>
      <c r="B41" s="62" t="s">
        <v>196</v>
      </c>
      <c r="C41" s="51">
        <v>1.6</v>
      </c>
      <c r="D41" s="44"/>
      <c r="E41" s="63"/>
      <c r="F41" s="52"/>
      <c r="G41" s="52"/>
      <c r="H41" s="43"/>
      <c r="I41" s="43"/>
      <c r="J41" s="43"/>
      <c r="K41" s="63"/>
      <c r="L41" s="68">
        <f>ярославль!AJ214</f>
        <v>-0.6116315789473685</v>
      </c>
      <c r="M41" s="52" t="s">
        <v>79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</row>
    <row r="42" spans="1:255" s="13" customFormat="1" ht="15">
      <c r="A42" s="62">
        <v>36</v>
      </c>
      <c r="B42" s="168" t="s">
        <v>197</v>
      </c>
      <c r="C42" s="51">
        <v>1.6</v>
      </c>
      <c r="D42" s="44"/>
      <c r="E42" s="63"/>
      <c r="F42" s="52"/>
      <c r="G42" s="52"/>
      <c r="H42" s="43"/>
      <c r="I42" s="43"/>
      <c r="J42" s="43"/>
      <c r="K42" s="63"/>
      <c r="L42" s="68">
        <f>ярославль!AJ215</f>
        <v>-0.75</v>
      </c>
      <c r="M42" s="52" t="s">
        <v>79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</row>
    <row r="43" spans="1:255" s="13" customFormat="1" ht="15">
      <c r="A43" s="62">
        <v>37</v>
      </c>
      <c r="B43" s="168" t="s">
        <v>198</v>
      </c>
      <c r="C43" s="51">
        <v>1.6</v>
      </c>
      <c r="D43" s="44"/>
      <c r="E43" s="63"/>
      <c r="F43" s="52"/>
      <c r="G43" s="52"/>
      <c r="H43" s="43"/>
      <c r="I43" s="43"/>
      <c r="J43" s="43"/>
      <c r="K43" s="63"/>
      <c r="L43" s="68">
        <f>ярославль!AJ216</f>
        <v>-0.04808988764044944</v>
      </c>
      <c r="M43" s="52" t="s">
        <v>79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</row>
    <row r="44" spans="1:255" s="13" customFormat="1" ht="15">
      <c r="A44" s="62">
        <v>38</v>
      </c>
      <c r="B44" s="168" t="s">
        <v>221</v>
      </c>
      <c r="C44" s="51">
        <v>4</v>
      </c>
      <c r="D44" s="44"/>
      <c r="E44" s="63"/>
      <c r="F44" s="52"/>
      <c r="G44" s="52"/>
      <c r="H44" s="43"/>
      <c r="I44" s="43"/>
      <c r="J44" s="43"/>
      <c r="K44" s="63"/>
      <c r="L44" s="68">
        <f>ярославль!AJ217</f>
        <v>-3.3453829787234044</v>
      </c>
      <c r="M44" s="52" t="s">
        <v>79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</row>
    <row r="45" spans="1:255" s="13" customFormat="1" ht="15">
      <c r="A45" s="62">
        <v>39</v>
      </c>
      <c r="B45" s="168" t="s">
        <v>132</v>
      </c>
      <c r="C45" s="51" t="s">
        <v>33</v>
      </c>
      <c r="D45" s="44"/>
      <c r="E45" s="63"/>
      <c r="F45" s="52"/>
      <c r="G45" s="52"/>
      <c r="H45" s="43"/>
      <c r="I45" s="43"/>
      <c r="J45" s="43"/>
      <c r="K45" s="63"/>
      <c r="L45" s="68">
        <f>ярославль!AJ125</f>
        <v>-2.97379381443299</v>
      </c>
      <c r="M45" s="52" t="s">
        <v>79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</row>
    <row r="46" spans="1:255" s="13" customFormat="1" ht="15">
      <c r="A46" s="62">
        <v>40</v>
      </c>
      <c r="B46" s="168" t="s">
        <v>147</v>
      </c>
      <c r="C46" s="51" t="s">
        <v>20</v>
      </c>
      <c r="D46" s="44"/>
      <c r="E46" s="63"/>
      <c r="F46" s="52"/>
      <c r="G46" s="52"/>
      <c r="H46" s="43"/>
      <c r="I46" s="43"/>
      <c r="J46" s="43"/>
      <c r="K46" s="63"/>
      <c r="L46" s="68">
        <f>ярославль!AJ141</f>
        <v>-1.367741935483866</v>
      </c>
      <c r="M46" s="52" t="s">
        <v>79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s="13" customFormat="1" ht="15">
      <c r="A47" s="62">
        <v>41</v>
      </c>
      <c r="B47" s="165" t="s">
        <v>52</v>
      </c>
      <c r="C47" s="43" t="s">
        <v>20</v>
      </c>
      <c r="D47" s="44"/>
      <c r="E47" s="63"/>
      <c r="F47" s="52"/>
      <c r="G47" s="52"/>
      <c r="H47" s="43"/>
      <c r="I47" s="43"/>
      <c r="J47" s="43"/>
      <c r="K47" s="63"/>
      <c r="L47" s="68">
        <v>-1.040618556701029</v>
      </c>
      <c r="M47" s="52" t="s">
        <v>79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s="13" customFormat="1" ht="15">
      <c r="A48" s="62">
        <v>42</v>
      </c>
      <c r="B48" s="165" t="s">
        <v>218</v>
      </c>
      <c r="C48" s="43" t="s">
        <v>232</v>
      </c>
      <c r="D48" s="44"/>
      <c r="E48" s="63"/>
      <c r="F48" s="52"/>
      <c r="G48" s="52"/>
      <c r="H48" s="43"/>
      <c r="I48" s="43"/>
      <c r="J48" s="43"/>
      <c r="K48" s="63"/>
      <c r="L48" s="68">
        <f>ярославль!AJ78</f>
        <v>-0.16</v>
      </c>
      <c r="M48" s="52" t="s">
        <v>79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49" spans="1:255" s="13" customFormat="1" ht="15">
      <c r="A49" s="62">
        <v>43</v>
      </c>
      <c r="B49" s="62" t="s">
        <v>166</v>
      </c>
      <c r="C49" s="51" t="s">
        <v>33</v>
      </c>
      <c r="D49" s="44"/>
      <c r="E49" s="63"/>
      <c r="F49" s="52"/>
      <c r="G49" s="52"/>
      <c r="H49" s="43"/>
      <c r="I49" s="43"/>
      <c r="J49" s="43"/>
      <c r="K49" s="63"/>
      <c r="L49" s="68">
        <v>-1.4614583333333302</v>
      </c>
      <c r="M49" s="52" t="s">
        <v>79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</row>
    <row r="50" spans="1:255" s="13" customFormat="1" ht="15">
      <c r="A50" s="62">
        <v>44</v>
      </c>
      <c r="B50" s="165" t="s">
        <v>172</v>
      </c>
      <c r="C50" s="43" t="s">
        <v>23</v>
      </c>
      <c r="D50" s="44"/>
      <c r="E50" s="63"/>
      <c r="F50" s="52"/>
      <c r="G50" s="52"/>
      <c r="H50" s="43"/>
      <c r="I50" s="43"/>
      <c r="J50" s="43"/>
      <c r="K50" s="63"/>
      <c r="L50" s="68">
        <v>-0.10894736842105246</v>
      </c>
      <c r="M50" s="52" t="s">
        <v>79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</row>
    <row r="51" spans="1:255" s="13" customFormat="1" ht="15">
      <c r="A51" s="62">
        <v>45</v>
      </c>
      <c r="B51" s="165" t="s">
        <v>186</v>
      </c>
      <c r="C51" s="43" t="s">
        <v>19</v>
      </c>
      <c r="D51" s="44"/>
      <c r="E51" s="63"/>
      <c r="F51" s="52"/>
      <c r="G51" s="52"/>
      <c r="H51" s="43"/>
      <c r="I51" s="43"/>
      <c r="J51" s="43"/>
      <c r="K51" s="63"/>
      <c r="L51" s="68">
        <v>-0.2474155958458013</v>
      </c>
      <c r="M51" s="52" t="s">
        <v>79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</row>
    <row r="52" spans="1:255" s="13" customFormat="1" ht="15">
      <c r="A52" s="62">
        <v>46</v>
      </c>
      <c r="B52" s="165" t="s">
        <v>273</v>
      </c>
      <c r="C52" s="43" t="s">
        <v>19</v>
      </c>
      <c r="D52" s="44"/>
      <c r="E52" s="63"/>
      <c r="F52" s="52"/>
      <c r="G52" s="52"/>
      <c r="H52" s="43"/>
      <c r="I52" s="43"/>
      <c r="J52" s="43"/>
      <c r="K52" s="63"/>
      <c r="L52" s="68">
        <v>-0.9201978021977979</v>
      </c>
      <c r="M52" s="52" t="s">
        <v>79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</row>
    <row r="53" spans="1:255" s="13" customFormat="1" ht="15">
      <c r="A53" s="62">
        <v>47</v>
      </c>
      <c r="B53" s="175" t="s">
        <v>351</v>
      </c>
      <c r="C53" s="43" t="s">
        <v>19</v>
      </c>
      <c r="D53" s="44"/>
      <c r="E53" s="63"/>
      <c r="F53" s="52"/>
      <c r="G53" s="52"/>
      <c r="H53" s="43"/>
      <c r="I53" s="43"/>
      <c r="J53" s="43"/>
      <c r="K53" s="63"/>
      <c r="L53" s="68">
        <v>-1.5574999999999992</v>
      </c>
      <c r="M53" s="52" t="s">
        <v>79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</row>
    <row r="54" spans="1:255" s="13" customFormat="1" ht="15">
      <c r="A54" s="70"/>
      <c r="B54" s="71" t="s">
        <v>18</v>
      </c>
      <c r="C54" s="52"/>
      <c r="D54" s="71"/>
      <c r="E54" s="72"/>
      <c r="F54" s="71"/>
      <c r="G54" s="71"/>
      <c r="H54" s="71"/>
      <c r="I54" s="71"/>
      <c r="J54" s="71"/>
      <c r="K54" s="71"/>
      <c r="L54" s="73">
        <f>SUM(L7:L53)</f>
        <v>-170.65766411566065</v>
      </c>
      <c r="M54" s="71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</row>
  </sheetData>
  <sheetProtection/>
  <mergeCells count="15">
    <mergeCell ref="A1:M1"/>
    <mergeCell ref="A2:A4"/>
    <mergeCell ref="B2:B4"/>
    <mergeCell ref="C2:L2"/>
    <mergeCell ref="M2:M4"/>
    <mergeCell ref="H3:H4"/>
    <mergeCell ref="A6:M6"/>
    <mergeCell ref="I3:I4"/>
    <mergeCell ref="J3:J4"/>
    <mergeCell ref="K3:K4"/>
    <mergeCell ref="L3:L4"/>
    <mergeCell ref="C3:C4"/>
    <mergeCell ref="D3:D4"/>
    <mergeCell ref="E3:E4"/>
    <mergeCell ref="F3:G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2012-12-20T06:55:06Z</dcterms:modified>
  <cp:category/>
  <cp:version/>
  <cp:contentType/>
  <cp:contentStatus/>
</cp:coreProperties>
</file>