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8505" windowHeight="11565" tabRatio="427" activeTab="0"/>
  </bookViews>
  <sheets>
    <sheet name="Ярославль" sheetId="1" r:id="rId1"/>
  </sheets>
  <definedNames>
    <definedName name="_xlnm._FilterDatabase" localSheetId="0" hidden="1">'Ярославль'!$A$5:$AG$218</definedName>
    <definedName name="_xlnm.Print_Titles" localSheetId="0">'Ярославль'!$1:$4</definedName>
    <definedName name="_xlnm.Print_Area" localSheetId="0">'Ярославль'!$A$1:$AG$228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215" authorId="0">
      <text>
        <r>
          <rPr>
            <sz val="8"/>
            <rFont val="Tahoma"/>
            <family val="2"/>
          </rPr>
          <t xml:space="preserve">Т3
</t>
        </r>
      </text>
    </comment>
    <comment ref="G213" authorId="0">
      <text>
        <r>
          <rPr>
            <sz val="8"/>
            <rFont val="Tahoma"/>
            <family val="2"/>
          </rPr>
          <t>Т3</t>
        </r>
      </text>
    </comment>
    <comment ref="G193" authorId="0">
      <text>
        <r>
          <rPr>
            <sz val="8"/>
            <rFont val="Tahoma"/>
            <family val="2"/>
          </rPr>
          <t xml:space="preserve">Т2
</t>
        </r>
      </text>
    </comment>
    <comment ref="H193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<sst xmlns="http://schemas.openxmlformats.org/spreadsheetml/2006/main" count="1207" uniqueCount="231">
  <si>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</si>
  <si>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</si>
  <si>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</si>
  <si>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</si>
  <si>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</si>
  <si>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</si>
  <si>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</si>
  <si>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</si>
  <si>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</si>
  <si>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</si>
  <si>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</si>
  <si>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</si>
  <si>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</si>
  <si>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</si>
  <si>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</si>
  <si>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</si>
  <si>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</si>
  <si>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</si>
  <si>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</si>
  <si>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</si>
  <si>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</si>
  <si>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</si>
  <si>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</si>
  <si>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</si>
  <si>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</si>
  <si>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</si>
  <si>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</si>
  <si>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</si>
  <si>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</si>
  <si>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</si>
  <si>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</si>
  <si>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</si>
  <si>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</si>
  <si>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</si>
  <si>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</si>
  <si>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</si>
  <si>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</si>
  <si>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</si>
  <si>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</si>
  <si>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</si>
  <si>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</si>
  <si>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</si>
  <si>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</si>
  <si>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</si>
  <si>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</si>
  <si>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</si>
  <si>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</si>
  <si>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</si>
  <si>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</si>
  <si>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</si>
  <si>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</si>
  <si>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</si>
  <si>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</si>
  <si>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</si>
  <si>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</si>
  <si>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</si>
  <si>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</si>
  <si>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</si>
  <si>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</si>
  <si>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</si>
  <si>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</si>
  <si>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</si>
  <si>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</si>
  <si>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</si>
  <si>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</si>
  <si>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</si>
  <si>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</si>
  <si>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</si>
  <si>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</si>
  <si>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</si>
  <si>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</si>
  <si>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</si>
  <si>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</si>
  <si>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</si>
  <si>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</si>
  <si>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</si>
  <si>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</si>
  <si>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</si>
  <si>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</si>
  <si>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</si>
  <si>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</si>
  <si>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</si>
  <si>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</si>
  <si>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</si>
  <si>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</si>
  <si>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</si>
  <si>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</si>
  <si>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</si>
  <si>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</si>
  <si>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</si>
  <si>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</si>
  <si>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</si>
  <si>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</si>
  <si>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</si>
  <si>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</si>
  <si>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</si>
  <si>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</si>
  <si>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</si>
  <si>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</si>
  <si>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</si>
  <si>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</si>
  <si>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</si>
  <si>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</si>
  <si>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</si>
  <si>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</si>
  <si>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</si>
  <si>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</si>
  <si>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</si>
  <si>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</si>
  <si>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</si>
  <si>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</si>
  <si>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</si>
  <si>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</si>
  <si>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</si>
  <si>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</si>
  <si>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</si>
  <si>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</si>
  <si>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</si>
  <si>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</si>
  <si>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</si>
  <si>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</si>
  <si>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</si>
  <si>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</si>
  <si>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</si>
  <si>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</si>
  <si>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</si>
  <si>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</si>
  <si>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</si>
  <si>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</si>
  <si>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</si>
  <si>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</si>
  <si>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</si>
  <si>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</si>
  <si>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</si>
  <si>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</si>
  <si>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</si>
  <si>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</si>
  <si>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</si>
  <si>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</si>
  <si>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</si>
  <si>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</si>
  <si>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</si>
  <si>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</si>
  <si>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</si>
  <si>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</si>
  <si>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</si>
  <si>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</si>
  <si>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</si>
  <si>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</si>
  <si>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</si>
  <si>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</si>
  <si>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</si>
  <si>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</si>
  <si>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</si>
  <si>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</si>
  <si>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</si>
  <si>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</si>
  <si>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</si>
  <si>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</si>
  <si>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</si>
  <si>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</si>
  <si>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</si>
  <si>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</si>
  <si>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</si>
  <si>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</si>
  <si>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</si>
  <si>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</si>
  <si>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</si>
  <si>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</si>
  <si>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</si>
  <si>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</si>
  <si>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</si>
  <si>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</si>
  <si>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</si>
  <si>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</si>
  <si>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</si>
  <si>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</si>
  <si>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</si>
  <si>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</si>
  <si>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</si>
  <si>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</si>
  <si>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</si>
  <si>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</si>
  <si>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</si>
  <si>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</si>
  <si>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</si>
  <si>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</si>
  <si>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</si>
  <si>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</si>
  <si>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</si>
  <si>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</si>
  <si>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</si>
  <si>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</si>
  <si>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</si>
  <si>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</si>
  <si>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</si>
  <si>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</si>
  <si>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</si>
  <si>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</si>
  <si>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</si>
  <si>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</si>
  <si>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Заместитель директора по техническим </t>
  </si>
  <si>
    <t>вопросам - главный инженер</t>
  </si>
  <si>
    <t>Е.В. Турапин</t>
  </si>
  <si>
    <t>ячейки скрыть</t>
  </si>
  <si>
    <t>Т-1</t>
  </si>
  <si>
    <t>Т-2</t>
  </si>
  <si>
    <t>ПС 110/6/6 Которосль</t>
  </si>
  <si>
    <t>ПС 35/6 Песочное</t>
  </si>
  <si>
    <t>ПС 35/6 Макеиха</t>
  </si>
  <si>
    <t>20+16</t>
  </si>
  <si>
    <t>ПС 110/10/10 Чайка</t>
  </si>
  <si>
    <t>ПС 110/6/6 Южная</t>
  </si>
  <si>
    <t>ПС 35/6 Келноть</t>
  </si>
  <si>
    <t>16+10</t>
  </si>
  <si>
    <t>6,3+4,0</t>
  </si>
  <si>
    <t>5,6+6,3</t>
  </si>
  <si>
    <t>ПС 35/10 Левобережная</t>
  </si>
  <si>
    <t>ПС 35/10 Демино</t>
  </si>
  <si>
    <t>1,6</t>
  </si>
  <si>
    <t>Установленная мощность первого трансформатора. МВА</t>
  </si>
  <si>
    <t>Установленная мощность второго трансформатора. МВА</t>
  </si>
  <si>
    <t>3.2+6.3</t>
  </si>
  <si>
    <t>1,8+1,6</t>
  </si>
  <si>
    <t>0+6,3</t>
  </si>
  <si>
    <t>№ п/п</t>
  </si>
  <si>
    <t>ПС 110/10  Тишино</t>
  </si>
  <si>
    <t xml:space="preserve">ПС 110/6 КС-18 </t>
  </si>
  <si>
    <t>ПС 110/35/10  Пищалкино</t>
  </si>
  <si>
    <t xml:space="preserve"> Дополнительная мощность по выданным ТУ на ТП, МВт</t>
  </si>
  <si>
    <t>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</si>
</sst>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64" fontId="9" fillId="0" borderId="12" xfId="66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2" fontId="8" fillId="35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3" fontId="8" fillId="34" borderId="12" xfId="66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/>
    </xf>
    <xf numFmtId="2" fontId="9" fillId="34" borderId="12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165" fontId="9" fillId="34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2" fontId="0" fillId="34" borderId="0" xfId="0" applyNumberFormat="1" applyFill="1" applyAlignment="1">
      <alignment/>
    </xf>
    <xf numFmtId="0" fontId="12" fillId="34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  <xf numFmtId="0" fontId="8" fillId="12" borderId="0" xfId="0" applyFont="1" applyFill="1" applyAlignment="1">
      <alignment/>
    </xf>
    <xf numFmtId="164" fontId="9" fillId="12" borderId="10" xfId="0" applyNumberFormat="1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 wrapText="1"/>
    </xf>
    <xf numFmtId="43" fontId="8" fillId="12" borderId="12" xfId="66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164" fontId="9" fillId="12" borderId="12" xfId="0" applyNumberFormat="1" applyFont="1" applyFill="1" applyBorder="1" applyAlignment="1">
      <alignment horizontal="center" vertical="center" wrapText="1"/>
    </xf>
    <xf numFmtId="164" fontId="9" fillId="12" borderId="12" xfId="66" applyNumberFormat="1" applyFont="1" applyFill="1" applyBorder="1" applyAlignment="1">
      <alignment horizontal="center" vertical="center"/>
    </xf>
    <xf numFmtId="164" fontId="9" fillId="12" borderId="10" xfId="0" applyNumberFormat="1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 wrapText="1"/>
    </xf>
    <xf numFmtId="164" fontId="8" fillId="12" borderId="10" xfId="0" applyNumberFormat="1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 vertical="top" wrapText="1"/>
    </xf>
    <xf numFmtId="0" fontId="8" fillId="12" borderId="1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9" fillId="12" borderId="10" xfId="0" applyFont="1" applyFill="1" applyBorder="1" applyAlignment="1">
      <alignment horizontal="center" vertical="center"/>
    </xf>
    <xf numFmtId="1" fontId="8" fillId="12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3" fontId="8" fillId="0" borderId="12" xfId="66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164" fontId="9" fillId="12" borderId="10" xfId="66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/>
    </xf>
    <xf numFmtId="164" fontId="8" fillId="0" borderId="1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9" fillId="12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164" fontId="9" fillId="8" borderId="10" xfId="0" applyNumberFormat="1" applyFont="1" applyFill="1" applyBorder="1" applyAlignment="1">
      <alignment horizontal="center" vertical="center"/>
    </xf>
    <xf numFmtId="164" fontId="9" fillId="8" borderId="10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 wrapText="1"/>
    </xf>
    <xf numFmtId="164" fontId="9" fillId="8" borderId="12" xfId="66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4" fontId="9" fillId="36" borderId="12" xfId="0" applyNumberFormat="1" applyFont="1" applyFill="1" applyBorder="1" applyAlignment="1">
      <alignment horizontal="center" vertical="center" wrapText="1"/>
    </xf>
    <xf numFmtId="164" fontId="9" fillId="36" borderId="12" xfId="66" applyNumberFormat="1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64" fontId="9" fillId="12" borderId="13" xfId="0" applyNumberFormat="1" applyFont="1" applyFill="1" applyBorder="1" applyAlignment="1">
      <alignment horizontal="center" vertical="center" wrapText="1"/>
    </xf>
    <xf numFmtId="164" fontId="9" fillId="12" borderId="14" xfId="0" applyNumberFormat="1" applyFont="1" applyFill="1" applyBorder="1" applyAlignment="1">
      <alignment horizontal="center" vertical="center" wrapText="1"/>
    </xf>
    <xf numFmtId="164" fontId="9" fillId="12" borderId="12" xfId="0" applyNumberFormat="1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4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 vertical="center" wrapText="1"/>
    </xf>
    <xf numFmtId="43" fontId="8" fillId="12" borderId="13" xfId="66" applyFont="1" applyFill="1" applyBorder="1" applyAlignment="1">
      <alignment horizontal="center" vertical="center"/>
    </xf>
    <xf numFmtId="43" fontId="8" fillId="34" borderId="14" xfId="66" applyFont="1" applyFill="1" applyBorder="1" applyAlignment="1">
      <alignment horizontal="center" vertical="center"/>
    </xf>
    <xf numFmtId="43" fontId="8" fillId="34" borderId="12" xfId="66" applyFont="1" applyFill="1" applyBorder="1" applyAlignment="1">
      <alignment horizontal="center" vertical="center"/>
    </xf>
    <xf numFmtId="43" fontId="8" fillId="34" borderId="13" xfId="66" applyFont="1" applyFill="1" applyBorder="1" applyAlignment="1">
      <alignment horizontal="center" vertical="center"/>
    </xf>
    <xf numFmtId="43" fontId="8" fillId="35" borderId="13" xfId="66" applyFont="1" applyFill="1" applyBorder="1" applyAlignment="1">
      <alignment horizontal="center" vertical="center"/>
    </xf>
    <xf numFmtId="43" fontId="8" fillId="35" borderId="14" xfId="66" applyFont="1" applyFill="1" applyBorder="1" applyAlignment="1">
      <alignment horizontal="center" vertical="center"/>
    </xf>
    <xf numFmtId="43" fontId="8" fillId="35" borderId="12" xfId="66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2" fontId="7" fillId="34" borderId="17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43" fontId="8" fillId="12" borderId="14" xfId="66" applyFont="1" applyFill="1" applyBorder="1" applyAlignment="1">
      <alignment horizontal="center" vertical="center"/>
    </xf>
    <xf numFmtId="43" fontId="8" fillId="12" borderId="12" xfId="66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9"/>
  <sheetViews>
    <sheetView tabSelected="1" zoomScale="130" zoomScaleNormal="130" zoomScaleSheetLayoutView="160" zoomScalePageLayoutView="0" workbookViewId="0" topLeftCell="A1">
      <selection activeCell="N1" sqref="N1:O1"/>
    </sheetView>
  </sheetViews>
  <sheetFormatPr defaultColWidth="9.140625" defaultRowHeight="15"/>
  <cols>
    <col min="1" max="1" width="3.7109375" style="45" customWidth="1"/>
    <col min="2" max="2" width="20.7109375" style="72" customWidth="1"/>
    <col min="3" max="3" width="9.28125" style="45" customWidth="1"/>
    <col min="4" max="4" width="5.00390625" style="45" hidden="1" customWidth="1"/>
    <col min="5" max="5" width="4.8515625" style="45" hidden="1" customWidth="1"/>
    <col min="6" max="6" width="9.28125" style="45" customWidth="1"/>
    <col min="7" max="7" width="4.421875" style="45" hidden="1" customWidth="1"/>
    <col min="8" max="8" width="4.57421875" style="45" hidden="1" customWidth="1"/>
    <col min="9" max="12" width="8.7109375" style="45" hidden="1" customWidth="1"/>
    <col min="13" max="13" width="9.28125" style="45" customWidth="1"/>
    <col min="14" max="15" width="8.7109375" style="45" customWidth="1"/>
    <col min="16" max="16" width="9.28125" style="73" customWidth="1"/>
    <col min="17" max="17" width="3.00390625" style="10" customWidth="1"/>
    <col min="18" max="18" width="9.140625" style="45" customWidth="1"/>
    <col min="19" max="19" width="18.421875" style="45" customWidth="1"/>
    <col min="20" max="20" width="17.8515625" style="36" customWidth="1"/>
    <col min="21" max="21" width="7.28125" style="10" hidden="1" customWidth="1"/>
    <col min="22" max="22" width="14.57421875" style="33" customWidth="1"/>
    <col min="23" max="23" width="10.00390625" style="45" customWidth="1"/>
    <col min="24" max="24" width="5.28125" style="10" hidden="1" customWidth="1"/>
    <col min="25" max="25" width="4.8515625" style="10" hidden="1" customWidth="1"/>
    <col min="26" max="26" width="0" style="45" hidden="1" customWidth="1"/>
    <col min="27" max="27" width="10.57421875" style="45" hidden="1" customWidth="1"/>
    <col min="28" max="29" width="0" style="10" hidden="1" customWidth="1"/>
    <col min="30" max="30" width="9.140625" style="36" customWidth="1"/>
    <col min="31" max="31" width="9.140625" style="10" customWidth="1"/>
    <col min="32" max="32" width="10.8515625" style="16" bestFit="1" customWidth="1"/>
    <col min="33" max="33" width="9.140625" style="38" customWidth="1"/>
    <col min="34" max="16384" width="9.140625" style="10" customWidth="1"/>
  </cols>
  <sheetData>
    <row r="1" spans="1:33" s="2" customFormat="1" ht="11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08"/>
      <c r="O1" s="208"/>
      <c r="P1" s="113"/>
      <c r="Q1" s="79"/>
      <c r="V1" s="114"/>
      <c r="AF1" s="208" t="s">
        <v>200</v>
      </c>
      <c r="AG1" s="208"/>
    </row>
    <row r="2" spans="1:33" s="2" customFormat="1" ht="11.25">
      <c r="A2" s="163" t="s">
        <v>225</v>
      </c>
      <c r="B2" s="196" t="s">
        <v>1</v>
      </c>
      <c r="C2" s="209" t="s">
        <v>2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1"/>
      <c r="P2" s="163" t="s">
        <v>16</v>
      </c>
      <c r="Q2" s="79"/>
      <c r="R2" s="193" t="s">
        <v>0</v>
      </c>
      <c r="S2" s="196" t="s">
        <v>1</v>
      </c>
      <c r="T2" s="214" t="s">
        <v>34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6"/>
      <c r="AG2" s="205" t="s">
        <v>16</v>
      </c>
    </row>
    <row r="3" spans="1:33" s="2" customFormat="1" ht="92.25" customHeight="1">
      <c r="A3" s="164"/>
      <c r="B3" s="196"/>
      <c r="C3" s="196" t="s">
        <v>3</v>
      </c>
      <c r="D3" s="187" t="s">
        <v>220</v>
      </c>
      <c r="E3" s="187" t="s">
        <v>221</v>
      </c>
      <c r="F3" s="196" t="s">
        <v>4</v>
      </c>
      <c r="G3" s="201" t="s">
        <v>204</v>
      </c>
      <c r="H3" s="202"/>
      <c r="I3" s="196" t="s">
        <v>5</v>
      </c>
      <c r="J3" s="197"/>
      <c r="K3" s="196" t="s">
        <v>6</v>
      </c>
      <c r="L3" s="196" t="s">
        <v>7</v>
      </c>
      <c r="M3" s="196" t="s">
        <v>8</v>
      </c>
      <c r="N3" s="201" t="s">
        <v>31</v>
      </c>
      <c r="O3" s="202"/>
      <c r="P3" s="164"/>
      <c r="Q3" s="79"/>
      <c r="R3" s="194"/>
      <c r="S3" s="196"/>
      <c r="T3" s="200" t="s">
        <v>37</v>
      </c>
      <c r="U3" s="24"/>
      <c r="V3" s="198" t="s">
        <v>229</v>
      </c>
      <c r="W3" s="196" t="s">
        <v>38</v>
      </c>
      <c r="X3" s="5"/>
      <c r="Y3" s="5"/>
      <c r="Z3" s="196" t="s">
        <v>39</v>
      </c>
      <c r="AA3" s="197"/>
      <c r="AB3" s="217" t="s">
        <v>40</v>
      </c>
      <c r="AC3" s="217" t="s">
        <v>7</v>
      </c>
      <c r="AD3" s="200" t="s">
        <v>8</v>
      </c>
      <c r="AE3" s="218" t="s">
        <v>41</v>
      </c>
      <c r="AF3" s="219"/>
      <c r="AG3" s="206"/>
    </row>
    <row r="4" spans="1:33" s="2" customFormat="1" ht="21.75" customHeight="1">
      <c r="A4" s="165"/>
      <c r="B4" s="196"/>
      <c r="C4" s="196"/>
      <c r="D4" s="189"/>
      <c r="E4" s="189"/>
      <c r="F4" s="196"/>
      <c r="G4" s="212"/>
      <c r="H4" s="213"/>
      <c r="I4" s="53" t="s">
        <v>9</v>
      </c>
      <c r="J4" s="53" t="s">
        <v>10</v>
      </c>
      <c r="K4" s="196"/>
      <c r="L4" s="196"/>
      <c r="M4" s="196"/>
      <c r="N4" s="203"/>
      <c r="O4" s="204"/>
      <c r="P4" s="165"/>
      <c r="Q4" s="79"/>
      <c r="R4" s="195"/>
      <c r="S4" s="196"/>
      <c r="T4" s="200"/>
      <c r="U4" s="14"/>
      <c r="V4" s="199"/>
      <c r="W4" s="196"/>
      <c r="X4" s="5"/>
      <c r="Y4" s="5"/>
      <c r="Z4" s="47" t="s">
        <v>9</v>
      </c>
      <c r="AA4" s="47" t="s">
        <v>10</v>
      </c>
      <c r="AB4" s="217"/>
      <c r="AC4" s="217"/>
      <c r="AD4" s="200"/>
      <c r="AE4" s="220"/>
      <c r="AF4" s="221"/>
      <c r="AG4" s="207"/>
    </row>
    <row r="5" spans="1:33" s="2" customFormat="1" ht="11.25">
      <c r="A5" s="53">
        <v>1</v>
      </c>
      <c r="B5" s="53">
        <v>2</v>
      </c>
      <c r="C5" s="53">
        <v>3</v>
      </c>
      <c r="D5" s="53"/>
      <c r="E5" s="53"/>
      <c r="F5" s="53">
        <v>4</v>
      </c>
      <c r="G5" s="53" t="s">
        <v>205</v>
      </c>
      <c r="H5" s="53" t="s">
        <v>206</v>
      </c>
      <c r="I5" s="53">
        <v>5</v>
      </c>
      <c r="J5" s="53">
        <v>6</v>
      </c>
      <c r="K5" s="53">
        <v>7</v>
      </c>
      <c r="L5" s="53">
        <v>8</v>
      </c>
      <c r="M5" s="53">
        <v>9</v>
      </c>
      <c r="N5" s="53">
        <v>10</v>
      </c>
      <c r="O5" s="53">
        <v>11</v>
      </c>
      <c r="P5" s="23">
        <v>12</v>
      </c>
      <c r="Q5" s="79"/>
      <c r="R5" s="53">
        <v>1</v>
      </c>
      <c r="S5" s="53">
        <v>2</v>
      </c>
      <c r="T5" s="28">
        <v>3</v>
      </c>
      <c r="U5" s="5"/>
      <c r="V5" s="28">
        <v>4</v>
      </c>
      <c r="W5" s="21">
        <v>5</v>
      </c>
      <c r="X5" s="5"/>
      <c r="Y5" s="5"/>
      <c r="Z5" s="47">
        <v>6</v>
      </c>
      <c r="AA5" s="47">
        <v>7</v>
      </c>
      <c r="AB5" s="5">
        <v>8</v>
      </c>
      <c r="AC5" s="5">
        <v>9</v>
      </c>
      <c r="AD5" s="28">
        <v>10</v>
      </c>
      <c r="AE5" s="5">
        <v>11</v>
      </c>
      <c r="AF5" s="125">
        <v>12</v>
      </c>
      <c r="AG5" s="35">
        <v>13</v>
      </c>
    </row>
    <row r="6" spans="1:35" s="2" customFormat="1" ht="11.25" customHeight="1">
      <c r="A6" s="54">
        <v>1</v>
      </c>
      <c r="B6" s="53" t="s">
        <v>45</v>
      </c>
      <c r="C6" s="53">
        <v>1.6</v>
      </c>
      <c r="D6" s="53">
        <v>1.6</v>
      </c>
      <c r="E6" s="53"/>
      <c r="F6" s="53">
        <f>G6+H6</f>
        <v>0.26</v>
      </c>
      <c r="G6" s="53">
        <v>0.26</v>
      </c>
      <c r="H6" s="53"/>
      <c r="I6" s="53">
        <v>0.779</v>
      </c>
      <c r="J6" s="53" t="s">
        <v>11</v>
      </c>
      <c r="K6" s="53">
        <f>F6</f>
        <v>0.26</v>
      </c>
      <c r="L6" s="53">
        <v>0</v>
      </c>
      <c r="M6" s="53">
        <f>I6</f>
        <v>0.779</v>
      </c>
      <c r="N6" s="53">
        <f aca="true" t="shared" si="0" ref="N6:N11">M6-K6-L6</f>
        <v>0.519</v>
      </c>
      <c r="O6" s="53">
        <f>N6</f>
        <v>0.519</v>
      </c>
      <c r="P6" s="23" t="s">
        <v>199</v>
      </c>
      <c r="Q6" s="79"/>
      <c r="R6" s="54">
        <v>1</v>
      </c>
      <c r="S6" s="53" t="s">
        <v>45</v>
      </c>
      <c r="T6" s="28">
        <v>1.6</v>
      </c>
      <c r="U6" s="5"/>
      <c r="V6" s="29">
        <v>0.025</v>
      </c>
      <c r="W6" s="43">
        <f>F6+V6</f>
        <v>0.28500000000000003</v>
      </c>
      <c r="X6" s="4"/>
      <c r="Y6" s="4"/>
      <c r="Z6" s="47">
        <v>0.779</v>
      </c>
      <c r="AA6" s="47" t="s">
        <v>11</v>
      </c>
      <c r="AB6" s="5">
        <f>W6</f>
        <v>0.28500000000000003</v>
      </c>
      <c r="AC6" s="5">
        <v>0</v>
      </c>
      <c r="AD6" s="28">
        <f>Z6</f>
        <v>0.779</v>
      </c>
      <c r="AE6" s="5">
        <f aca="true" t="shared" si="1" ref="AE6:AE11">AD6-AB6-AC6</f>
        <v>0.494</v>
      </c>
      <c r="AF6" s="17">
        <f>AE6</f>
        <v>0.494</v>
      </c>
      <c r="AG6" s="35" t="s">
        <v>199</v>
      </c>
      <c r="AI6" s="121"/>
    </row>
    <row r="7" spans="1:35" s="79" customFormat="1" ht="11.25" customHeight="1">
      <c r="A7" s="110">
        <v>2</v>
      </c>
      <c r="B7" s="5" t="s">
        <v>46</v>
      </c>
      <c r="C7" s="5">
        <v>6.3</v>
      </c>
      <c r="D7" s="5">
        <v>6.3</v>
      </c>
      <c r="E7" s="5"/>
      <c r="F7" s="5">
        <f>G7+H7</f>
        <v>1.11</v>
      </c>
      <c r="G7" s="5">
        <v>1.11</v>
      </c>
      <c r="H7" s="5"/>
      <c r="I7" s="5">
        <v>6.62</v>
      </c>
      <c r="J7" s="5" t="s">
        <v>11</v>
      </c>
      <c r="K7" s="5">
        <f>F7</f>
        <v>1.11</v>
      </c>
      <c r="L7" s="5">
        <v>0</v>
      </c>
      <c r="M7" s="5">
        <f>I7</f>
        <v>6.62</v>
      </c>
      <c r="N7" s="5">
        <f t="shared" si="0"/>
        <v>5.51</v>
      </c>
      <c r="O7" s="5">
        <f>N7</f>
        <v>5.51</v>
      </c>
      <c r="P7" s="1" t="s">
        <v>199</v>
      </c>
      <c r="R7" s="110">
        <v>2</v>
      </c>
      <c r="S7" s="5" t="s">
        <v>46</v>
      </c>
      <c r="T7" s="116">
        <v>6.3</v>
      </c>
      <c r="U7" s="5"/>
      <c r="V7" s="30">
        <v>0.003</v>
      </c>
      <c r="W7" s="4">
        <f>V7+F7</f>
        <v>1.113</v>
      </c>
      <c r="X7" s="4"/>
      <c r="Y7" s="4"/>
      <c r="Z7" s="5">
        <v>6.62</v>
      </c>
      <c r="AA7" s="5" t="s">
        <v>11</v>
      </c>
      <c r="AB7" s="5">
        <f>W7</f>
        <v>1.113</v>
      </c>
      <c r="AC7" s="5">
        <v>0</v>
      </c>
      <c r="AD7" s="116">
        <f>Z7</f>
        <v>6.62</v>
      </c>
      <c r="AE7" s="5">
        <f t="shared" si="1"/>
        <v>5.507</v>
      </c>
      <c r="AF7" s="17">
        <f>AE7</f>
        <v>5.507</v>
      </c>
      <c r="AG7" s="35" t="s">
        <v>199</v>
      </c>
      <c r="AH7" s="2"/>
      <c r="AI7" s="121"/>
    </row>
    <row r="8" spans="1:36" s="83" customFormat="1" ht="11.25" customHeight="1">
      <c r="A8" s="80">
        <v>3</v>
      </c>
      <c r="B8" s="81" t="s">
        <v>47</v>
      </c>
      <c r="C8" s="81">
        <v>2.5</v>
      </c>
      <c r="D8" s="53">
        <v>2.5</v>
      </c>
      <c r="E8" s="53"/>
      <c r="F8" s="81">
        <f>G8+H8</f>
        <v>2.15</v>
      </c>
      <c r="G8" s="53"/>
      <c r="H8" s="53">
        <v>2.15</v>
      </c>
      <c r="I8" s="81">
        <v>1.68</v>
      </c>
      <c r="J8" s="81" t="s">
        <v>11</v>
      </c>
      <c r="K8" s="81">
        <f>F8</f>
        <v>2.15</v>
      </c>
      <c r="L8" s="81">
        <v>0</v>
      </c>
      <c r="M8" s="81">
        <f>I8</f>
        <v>1.68</v>
      </c>
      <c r="N8" s="81">
        <f t="shared" si="0"/>
        <v>-0.47</v>
      </c>
      <c r="O8" s="81">
        <f>N8</f>
        <v>-0.47</v>
      </c>
      <c r="P8" s="82" t="s">
        <v>78</v>
      </c>
      <c r="Q8" s="79"/>
      <c r="R8" s="80">
        <v>3</v>
      </c>
      <c r="S8" s="81" t="s">
        <v>47</v>
      </c>
      <c r="T8" s="81">
        <v>2.5</v>
      </c>
      <c r="U8" s="5"/>
      <c r="V8" s="84">
        <v>0.3560000000000002</v>
      </c>
      <c r="W8" s="85">
        <f>V8+F8</f>
        <v>2.5060000000000002</v>
      </c>
      <c r="X8" s="4"/>
      <c r="Y8" s="4"/>
      <c r="Z8" s="81">
        <v>1.68</v>
      </c>
      <c r="AA8" s="81" t="s">
        <v>11</v>
      </c>
      <c r="AB8" s="81">
        <f>W8</f>
        <v>2.5060000000000002</v>
      </c>
      <c r="AC8" s="81">
        <v>0</v>
      </c>
      <c r="AD8" s="81">
        <f>Z8</f>
        <v>1.68</v>
      </c>
      <c r="AE8" s="81">
        <f t="shared" si="1"/>
        <v>-0.8260000000000003</v>
      </c>
      <c r="AF8" s="94">
        <f>AE8</f>
        <v>-0.8260000000000003</v>
      </c>
      <c r="AG8" s="82" t="s">
        <v>78</v>
      </c>
      <c r="AH8" s="79"/>
      <c r="AI8" s="79"/>
      <c r="AJ8" s="79"/>
    </row>
    <row r="9" spans="1:35" s="2" customFormat="1" ht="11.25" customHeight="1">
      <c r="A9" s="20">
        <v>4</v>
      </c>
      <c r="B9" s="53" t="s">
        <v>48</v>
      </c>
      <c r="C9" s="53">
        <v>2.5</v>
      </c>
      <c r="D9" s="53">
        <v>2.5</v>
      </c>
      <c r="E9" s="53"/>
      <c r="F9" s="53">
        <f>G9+H9</f>
        <v>0.27</v>
      </c>
      <c r="G9" s="53">
        <v>0.27</v>
      </c>
      <c r="H9" s="53"/>
      <c r="I9" s="53">
        <v>1.282</v>
      </c>
      <c r="J9" s="53" t="s">
        <v>11</v>
      </c>
      <c r="K9" s="53">
        <f>F9</f>
        <v>0.27</v>
      </c>
      <c r="L9" s="53">
        <v>0</v>
      </c>
      <c r="M9" s="53">
        <f>I9</f>
        <v>1.282</v>
      </c>
      <c r="N9" s="53">
        <f t="shared" si="0"/>
        <v>1.012</v>
      </c>
      <c r="O9" s="53">
        <f>N9</f>
        <v>1.012</v>
      </c>
      <c r="P9" s="23" t="s">
        <v>199</v>
      </c>
      <c r="Q9" s="79"/>
      <c r="R9" s="20">
        <v>4</v>
      </c>
      <c r="S9" s="126" t="s">
        <v>48</v>
      </c>
      <c r="T9" s="28">
        <v>2.5</v>
      </c>
      <c r="U9" s="5"/>
      <c r="V9" s="30">
        <v>0.031</v>
      </c>
      <c r="W9" s="43">
        <f>V9+F9</f>
        <v>0.30100000000000005</v>
      </c>
      <c r="X9" s="4"/>
      <c r="Y9" s="4"/>
      <c r="Z9" s="47">
        <v>1.282</v>
      </c>
      <c r="AA9" s="47" t="s">
        <v>11</v>
      </c>
      <c r="AB9" s="5">
        <f>W9</f>
        <v>0.30100000000000005</v>
      </c>
      <c r="AC9" s="5">
        <v>0</v>
      </c>
      <c r="AD9" s="28">
        <f>Z9</f>
        <v>1.282</v>
      </c>
      <c r="AE9" s="5">
        <f t="shared" si="1"/>
        <v>0.981</v>
      </c>
      <c r="AF9" s="17">
        <f>AE9</f>
        <v>0.981</v>
      </c>
      <c r="AG9" s="35" t="s">
        <v>199</v>
      </c>
      <c r="AI9" s="121"/>
    </row>
    <row r="10" spans="1:35" s="2" customFormat="1" ht="11.25" customHeight="1">
      <c r="A10" s="20">
        <v>5</v>
      </c>
      <c r="B10" s="56" t="s">
        <v>49</v>
      </c>
      <c r="C10" s="53">
        <v>1.6</v>
      </c>
      <c r="D10" s="53">
        <v>1.6</v>
      </c>
      <c r="E10" s="53"/>
      <c r="F10" s="53">
        <f>G10+H10</f>
        <v>0.2</v>
      </c>
      <c r="G10" s="53">
        <v>0.2</v>
      </c>
      <c r="H10" s="53"/>
      <c r="I10" s="53">
        <v>1.212</v>
      </c>
      <c r="J10" s="53" t="s">
        <v>11</v>
      </c>
      <c r="K10" s="53">
        <f>F10</f>
        <v>0.2</v>
      </c>
      <c r="L10" s="53">
        <v>0</v>
      </c>
      <c r="M10" s="53">
        <f>I10</f>
        <v>1.212</v>
      </c>
      <c r="N10" s="53">
        <f t="shared" si="0"/>
        <v>1.012</v>
      </c>
      <c r="O10" s="53">
        <f>N10</f>
        <v>1.012</v>
      </c>
      <c r="P10" s="23" t="s">
        <v>199</v>
      </c>
      <c r="Q10" s="79"/>
      <c r="R10" s="20">
        <v>5</v>
      </c>
      <c r="S10" s="127" t="s">
        <v>49</v>
      </c>
      <c r="T10" s="28">
        <v>1.6</v>
      </c>
      <c r="U10" s="5"/>
      <c r="V10" s="30">
        <v>0.063</v>
      </c>
      <c r="W10" s="43">
        <f>V10+F10</f>
        <v>0.263</v>
      </c>
      <c r="X10" s="4"/>
      <c r="Y10" s="4"/>
      <c r="Z10" s="47">
        <v>1.212</v>
      </c>
      <c r="AA10" s="47" t="s">
        <v>11</v>
      </c>
      <c r="AB10" s="5">
        <f>W10</f>
        <v>0.263</v>
      </c>
      <c r="AC10" s="5">
        <v>0</v>
      </c>
      <c r="AD10" s="28">
        <f>Z10</f>
        <v>1.212</v>
      </c>
      <c r="AE10" s="5">
        <f t="shared" si="1"/>
        <v>0.949</v>
      </c>
      <c r="AF10" s="17">
        <f>AE10</f>
        <v>0.949</v>
      </c>
      <c r="AG10" s="35" t="s">
        <v>199</v>
      </c>
      <c r="AI10" s="121"/>
    </row>
    <row r="11" spans="1:34" s="2" customFormat="1" ht="23.25" customHeight="1">
      <c r="A11" s="163">
        <v>6</v>
      </c>
      <c r="B11" s="57" t="s">
        <v>50</v>
      </c>
      <c r="C11" s="53" t="s">
        <v>18</v>
      </c>
      <c r="D11" s="53">
        <v>10</v>
      </c>
      <c r="E11" s="53">
        <v>10</v>
      </c>
      <c r="F11" s="58">
        <f>F12+F13</f>
        <v>10.090000000000002</v>
      </c>
      <c r="G11" s="58"/>
      <c r="H11" s="58"/>
      <c r="I11" s="53"/>
      <c r="J11" s="53"/>
      <c r="K11" s="48">
        <f>F11-I11</f>
        <v>10.090000000000002</v>
      </c>
      <c r="L11" s="53">
        <v>0</v>
      </c>
      <c r="M11" s="53">
        <v>10.5</v>
      </c>
      <c r="N11" s="53">
        <f t="shared" si="0"/>
        <v>0.40999999999999837</v>
      </c>
      <c r="O11" s="187">
        <f>MIN(N11:N13)</f>
        <v>0.40999999999999837</v>
      </c>
      <c r="P11" s="177" t="s">
        <v>199</v>
      </c>
      <c r="Q11" s="79"/>
      <c r="R11" s="170">
        <v>6</v>
      </c>
      <c r="S11" s="100" t="s">
        <v>50</v>
      </c>
      <c r="T11" s="81" t="s">
        <v>18</v>
      </c>
      <c r="U11" s="81"/>
      <c r="V11" s="84"/>
      <c r="W11" s="85">
        <f>W12+W13</f>
        <v>24.110149999999933</v>
      </c>
      <c r="X11" s="85"/>
      <c r="Y11" s="85"/>
      <c r="Z11" s="81"/>
      <c r="AA11" s="81"/>
      <c r="AB11" s="85">
        <f>W11-Z11</f>
        <v>24.110149999999933</v>
      </c>
      <c r="AC11" s="81">
        <v>0</v>
      </c>
      <c r="AD11" s="81">
        <v>10.5</v>
      </c>
      <c r="AE11" s="85">
        <f t="shared" si="1"/>
        <v>-13.610149999999933</v>
      </c>
      <c r="AF11" s="166">
        <f>MIN(AE11:AE13)</f>
        <v>-13.610149999999933</v>
      </c>
      <c r="AG11" s="174" t="s">
        <v>78</v>
      </c>
      <c r="AH11" s="79"/>
    </row>
    <row r="12" spans="1:33" s="2" customFormat="1" ht="11.25">
      <c r="A12" s="164"/>
      <c r="B12" s="27" t="s">
        <v>35</v>
      </c>
      <c r="C12" s="53" t="s">
        <v>18</v>
      </c>
      <c r="D12" s="53"/>
      <c r="E12" s="53"/>
      <c r="F12" s="23">
        <f>G12+H12</f>
        <v>8.120000000000001</v>
      </c>
      <c r="G12" s="23">
        <v>2.26</v>
      </c>
      <c r="H12" s="23">
        <v>5.86</v>
      </c>
      <c r="I12" s="23"/>
      <c r="J12" s="23"/>
      <c r="K12" s="23">
        <f aca="true" t="shared" si="2" ref="K12:K57">F12-I12</f>
        <v>8.120000000000001</v>
      </c>
      <c r="L12" s="53">
        <v>0</v>
      </c>
      <c r="M12" s="23">
        <v>10.5</v>
      </c>
      <c r="N12" s="53">
        <f>M12-F12</f>
        <v>2.379999999999999</v>
      </c>
      <c r="O12" s="188"/>
      <c r="P12" s="175"/>
      <c r="Q12" s="79"/>
      <c r="R12" s="171"/>
      <c r="S12" s="101" t="s">
        <v>35</v>
      </c>
      <c r="T12" s="81" t="s">
        <v>18</v>
      </c>
      <c r="U12" s="81"/>
      <c r="V12" s="88"/>
      <c r="W12" s="97">
        <f>F12+V41+V23/2+V26/2</f>
        <v>18.769649999999928</v>
      </c>
      <c r="X12" s="97"/>
      <c r="Y12" s="97"/>
      <c r="Z12" s="82"/>
      <c r="AA12" s="82"/>
      <c r="AB12" s="85">
        <f aca="true" t="shared" si="3" ref="AB12:AB67">W12-Z12</f>
        <v>18.769649999999928</v>
      </c>
      <c r="AC12" s="81">
        <v>0</v>
      </c>
      <c r="AD12" s="82">
        <v>10.5</v>
      </c>
      <c r="AE12" s="85">
        <f>AD12-W12</f>
        <v>-8.269649999999928</v>
      </c>
      <c r="AF12" s="167"/>
      <c r="AG12" s="191"/>
    </row>
    <row r="13" spans="1:33" s="2" customFormat="1" ht="11.25">
      <c r="A13" s="165"/>
      <c r="B13" s="27" t="s">
        <v>36</v>
      </c>
      <c r="C13" s="53" t="s">
        <v>18</v>
      </c>
      <c r="D13" s="53"/>
      <c r="E13" s="53"/>
      <c r="F13" s="23">
        <f aca="true" t="shared" si="4" ref="F13:F77">G13+H13</f>
        <v>1.97</v>
      </c>
      <c r="G13" s="23">
        <v>0.7</v>
      </c>
      <c r="H13" s="23">
        <v>1.27</v>
      </c>
      <c r="I13" s="23"/>
      <c r="J13" s="23"/>
      <c r="K13" s="23">
        <f t="shared" si="2"/>
        <v>1.97</v>
      </c>
      <c r="L13" s="53">
        <v>0</v>
      </c>
      <c r="M13" s="23">
        <v>10.5</v>
      </c>
      <c r="N13" s="53">
        <f>M13-K13-L13</f>
        <v>8.53</v>
      </c>
      <c r="O13" s="189"/>
      <c r="P13" s="176"/>
      <c r="Q13" s="79"/>
      <c r="R13" s="172"/>
      <c r="S13" s="101" t="s">
        <v>36</v>
      </c>
      <c r="T13" s="81" t="s">
        <v>18</v>
      </c>
      <c r="U13" s="81"/>
      <c r="V13" s="84">
        <v>3.3705000000000074</v>
      </c>
      <c r="W13" s="97">
        <f aca="true" t="shared" si="5" ref="W13:W35">V13+F13</f>
        <v>5.340500000000008</v>
      </c>
      <c r="X13" s="97"/>
      <c r="Y13" s="97"/>
      <c r="Z13" s="82"/>
      <c r="AA13" s="82"/>
      <c r="AB13" s="85">
        <f t="shared" si="3"/>
        <v>5.340500000000008</v>
      </c>
      <c r="AC13" s="81">
        <v>0</v>
      </c>
      <c r="AD13" s="82">
        <v>10.5</v>
      </c>
      <c r="AE13" s="85">
        <f>AD13-AB13-AC13</f>
        <v>5.159499999999992</v>
      </c>
      <c r="AF13" s="168"/>
      <c r="AG13" s="192"/>
    </row>
    <row r="14" spans="1:34" s="2" customFormat="1" ht="11.25">
      <c r="A14" s="54">
        <v>7</v>
      </c>
      <c r="B14" s="26" t="s">
        <v>51</v>
      </c>
      <c r="C14" s="53" t="s">
        <v>21</v>
      </c>
      <c r="D14" s="53">
        <v>1.6</v>
      </c>
      <c r="E14" s="53">
        <v>1.6</v>
      </c>
      <c r="F14" s="23">
        <f t="shared" si="4"/>
        <v>1.31</v>
      </c>
      <c r="G14" s="23">
        <v>0.82</v>
      </c>
      <c r="H14" s="23">
        <v>0.49</v>
      </c>
      <c r="I14" s="23"/>
      <c r="J14" s="53"/>
      <c r="K14" s="53">
        <f>F14-I14</f>
        <v>1.31</v>
      </c>
      <c r="L14" s="53">
        <v>0</v>
      </c>
      <c r="M14" s="53">
        <v>1.68</v>
      </c>
      <c r="N14" s="53">
        <f>M14-L14-K14</f>
        <v>0.3699999999999999</v>
      </c>
      <c r="O14" s="59">
        <f aca="true" t="shared" si="6" ref="O14:O35">N14</f>
        <v>0.3699999999999999</v>
      </c>
      <c r="P14" s="60" t="s">
        <v>199</v>
      </c>
      <c r="Q14" s="79"/>
      <c r="R14" s="80">
        <v>7</v>
      </c>
      <c r="S14" s="86" t="s">
        <v>51</v>
      </c>
      <c r="T14" s="81" t="s">
        <v>21</v>
      </c>
      <c r="U14" s="5"/>
      <c r="V14" s="88">
        <v>1.1839999999999986</v>
      </c>
      <c r="W14" s="85">
        <f t="shared" si="5"/>
        <v>2.493999999999999</v>
      </c>
      <c r="X14" s="4"/>
      <c r="Y14" s="4"/>
      <c r="Z14" s="82"/>
      <c r="AA14" s="81"/>
      <c r="AB14" s="85">
        <f>W14-Z14</f>
        <v>2.493999999999999</v>
      </c>
      <c r="AC14" s="81">
        <v>0</v>
      </c>
      <c r="AD14" s="81">
        <v>1.68</v>
      </c>
      <c r="AE14" s="87">
        <f>AD14-AC14-AB14</f>
        <v>-0.813999999999999</v>
      </c>
      <c r="AF14" s="120">
        <f aca="true" t="shared" si="7" ref="AF14:AF35">AE14</f>
        <v>-0.813999999999999</v>
      </c>
      <c r="AG14" s="82" t="s">
        <v>78</v>
      </c>
      <c r="AH14" s="79"/>
    </row>
    <row r="15" spans="1:35" s="2" customFormat="1" ht="11.25">
      <c r="A15" s="54">
        <v>8</v>
      </c>
      <c r="B15" s="26" t="s">
        <v>52</v>
      </c>
      <c r="C15" s="53" t="s">
        <v>28</v>
      </c>
      <c r="D15" s="53">
        <v>40</v>
      </c>
      <c r="E15" s="53">
        <v>40</v>
      </c>
      <c r="F15" s="23">
        <f t="shared" si="4"/>
        <v>34.91</v>
      </c>
      <c r="G15" s="23">
        <v>15.54</v>
      </c>
      <c r="H15" s="23">
        <v>19.37</v>
      </c>
      <c r="I15" s="23">
        <v>2.338</v>
      </c>
      <c r="J15" s="53">
        <v>120</v>
      </c>
      <c r="K15" s="53">
        <f>F15-I15</f>
        <v>32.571999999999996</v>
      </c>
      <c r="L15" s="53">
        <v>0</v>
      </c>
      <c r="M15" s="53">
        <v>42</v>
      </c>
      <c r="N15" s="53">
        <f>M15-L15-K15</f>
        <v>9.428000000000004</v>
      </c>
      <c r="O15" s="59">
        <f t="shared" si="6"/>
        <v>9.428000000000004</v>
      </c>
      <c r="P15" s="60" t="s">
        <v>199</v>
      </c>
      <c r="Q15" s="79"/>
      <c r="R15" s="54">
        <v>8</v>
      </c>
      <c r="S15" s="26" t="s">
        <v>52</v>
      </c>
      <c r="T15" s="28" t="s">
        <v>28</v>
      </c>
      <c r="U15" s="5"/>
      <c r="V15" s="29">
        <v>4.149027</v>
      </c>
      <c r="W15" s="43">
        <f t="shared" si="5"/>
        <v>39.059027</v>
      </c>
      <c r="X15" s="4"/>
      <c r="Y15" s="4"/>
      <c r="Z15" s="23">
        <v>2.338</v>
      </c>
      <c r="AA15" s="47">
        <v>120</v>
      </c>
      <c r="AB15" s="4">
        <f>W15-Z15</f>
        <v>36.721027</v>
      </c>
      <c r="AC15" s="5">
        <v>0</v>
      </c>
      <c r="AD15" s="28">
        <v>42</v>
      </c>
      <c r="AE15" s="15">
        <f>AD15-AC15-AB15</f>
        <v>5.278973000000001</v>
      </c>
      <c r="AF15" s="13">
        <f t="shared" si="7"/>
        <v>5.278973000000001</v>
      </c>
      <c r="AG15" s="35" t="s">
        <v>199</v>
      </c>
      <c r="AI15" s="121"/>
    </row>
    <row r="16" spans="1:35" s="2" customFormat="1" ht="11.25">
      <c r="A16" s="54">
        <v>9</v>
      </c>
      <c r="B16" s="26" t="s">
        <v>53</v>
      </c>
      <c r="C16" s="53" t="s">
        <v>32</v>
      </c>
      <c r="D16" s="53">
        <v>4</v>
      </c>
      <c r="E16" s="53">
        <v>4</v>
      </c>
      <c r="F16" s="23">
        <f t="shared" si="4"/>
        <v>2.0300000000000002</v>
      </c>
      <c r="G16" s="48">
        <v>0.75</v>
      </c>
      <c r="H16" s="48">
        <v>1.28</v>
      </c>
      <c r="I16" s="23">
        <v>0.554</v>
      </c>
      <c r="J16" s="53">
        <v>120</v>
      </c>
      <c r="K16" s="53">
        <f t="shared" si="2"/>
        <v>1.4760000000000002</v>
      </c>
      <c r="L16" s="53">
        <v>0</v>
      </c>
      <c r="M16" s="23">
        <v>4.2</v>
      </c>
      <c r="N16" s="53">
        <f>M16-L16-K16</f>
        <v>2.724</v>
      </c>
      <c r="O16" s="59">
        <f t="shared" si="6"/>
        <v>2.724</v>
      </c>
      <c r="P16" s="60" t="s">
        <v>199</v>
      </c>
      <c r="Q16" s="79"/>
      <c r="R16" s="54">
        <v>9</v>
      </c>
      <c r="S16" s="26" t="s">
        <v>53</v>
      </c>
      <c r="T16" s="28" t="s">
        <v>32</v>
      </c>
      <c r="U16" s="5"/>
      <c r="V16" s="29">
        <v>1.2429999999999959</v>
      </c>
      <c r="W16" s="43">
        <f t="shared" si="5"/>
        <v>3.272999999999996</v>
      </c>
      <c r="X16" s="4"/>
      <c r="Y16" s="4"/>
      <c r="Z16" s="23">
        <v>0.554</v>
      </c>
      <c r="AA16" s="47">
        <v>120</v>
      </c>
      <c r="AB16" s="4">
        <f t="shared" si="3"/>
        <v>2.718999999999996</v>
      </c>
      <c r="AC16" s="5">
        <v>0</v>
      </c>
      <c r="AD16" s="35">
        <v>4.2</v>
      </c>
      <c r="AE16" s="15">
        <f>AD16-AC16-AB16</f>
        <v>1.4810000000000043</v>
      </c>
      <c r="AF16" s="13">
        <f t="shared" si="7"/>
        <v>1.4810000000000043</v>
      </c>
      <c r="AG16" s="35" t="s">
        <v>199</v>
      </c>
      <c r="AI16" s="121"/>
    </row>
    <row r="17" spans="1:34" s="2" customFormat="1" ht="11.25">
      <c r="A17" s="54">
        <v>10</v>
      </c>
      <c r="B17" s="26" t="s">
        <v>54</v>
      </c>
      <c r="C17" s="53" t="s">
        <v>32</v>
      </c>
      <c r="D17" s="53">
        <v>4</v>
      </c>
      <c r="E17" s="53">
        <v>4</v>
      </c>
      <c r="F17" s="23">
        <f t="shared" si="4"/>
        <v>3.42</v>
      </c>
      <c r="G17" s="23">
        <v>1.62</v>
      </c>
      <c r="H17" s="23">
        <v>1.8</v>
      </c>
      <c r="I17" s="23"/>
      <c r="J17" s="53"/>
      <c r="K17" s="53">
        <f t="shared" si="2"/>
        <v>3.42</v>
      </c>
      <c r="L17" s="53">
        <v>0</v>
      </c>
      <c r="M17" s="23">
        <v>4.2</v>
      </c>
      <c r="N17" s="53">
        <f>M17-L17-K17</f>
        <v>0.7800000000000002</v>
      </c>
      <c r="O17" s="59">
        <f t="shared" si="6"/>
        <v>0.7800000000000002</v>
      </c>
      <c r="P17" s="60" t="s">
        <v>199</v>
      </c>
      <c r="Q17" s="102"/>
      <c r="R17" s="80">
        <v>10</v>
      </c>
      <c r="S17" s="86" t="s">
        <v>54</v>
      </c>
      <c r="T17" s="81" t="s">
        <v>32</v>
      </c>
      <c r="U17" s="18"/>
      <c r="V17" s="88">
        <v>4.62599999999999</v>
      </c>
      <c r="W17" s="85">
        <f t="shared" si="5"/>
        <v>8.045999999999989</v>
      </c>
      <c r="X17" s="4"/>
      <c r="Y17" s="4"/>
      <c r="Z17" s="82"/>
      <c r="AA17" s="81"/>
      <c r="AB17" s="81">
        <f t="shared" si="3"/>
        <v>8.045999999999989</v>
      </c>
      <c r="AC17" s="81">
        <v>0</v>
      </c>
      <c r="AD17" s="82">
        <v>4.2</v>
      </c>
      <c r="AE17" s="87">
        <f>AD17-AC17-AB17</f>
        <v>-3.8459999999999885</v>
      </c>
      <c r="AF17" s="93">
        <f t="shared" si="7"/>
        <v>-3.8459999999999885</v>
      </c>
      <c r="AG17" s="82" t="s">
        <v>78</v>
      </c>
      <c r="AH17" s="79"/>
    </row>
    <row r="18" spans="1:35" s="2" customFormat="1" ht="11.25">
      <c r="A18" s="61">
        <v>11</v>
      </c>
      <c r="B18" s="26" t="s">
        <v>55</v>
      </c>
      <c r="C18" s="53" t="s">
        <v>22</v>
      </c>
      <c r="D18" s="53">
        <v>6.3</v>
      </c>
      <c r="E18" s="53">
        <v>6.3</v>
      </c>
      <c r="F18" s="23">
        <f t="shared" si="4"/>
        <v>4.12</v>
      </c>
      <c r="G18" s="23">
        <v>1.46</v>
      </c>
      <c r="H18" s="23">
        <v>2.66</v>
      </c>
      <c r="I18" s="23"/>
      <c r="J18" s="53"/>
      <c r="K18" s="53">
        <f t="shared" si="2"/>
        <v>4.12</v>
      </c>
      <c r="L18" s="53">
        <v>0</v>
      </c>
      <c r="M18" s="23">
        <v>6.62</v>
      </c>
      <c r="N18" s="53">
        <f aca="true" t="shared" si="8" ref="N18:N35">M18-L18-K18</f>
        <v>2.5</v>
      </c>
      <c r="O18" s="59">
        <f t="shared" si="6"/>
        <v>2.5</v>
      </c>
      <c r="P18" s="60" t="s">
        <v>199</v>
      </c>
      <c r="Q18" s="102"/>
      <c r="R18" s="61">
        <v>11</v>
      </c>
      <c r="S18" s="26" t="s">
        <v>55</v>
      </c>
      <c r="T18" s="28" t="s">
        <v>22</v>
      </c>
      <c r="U18" s="5"/>
      <c r="V18" s="29">
        <v>0.091258</v>
      </c>
      <c r="W18" s="43">
        <f t="shared" si="5"/>
        <v>4.211258</v>
      </c>
      <c r="X18" s="4"/>
      <c r="Y18" s="4"/>
      <c r="Z18" s="23"/>
      <c r="AA18" s="47"/>
      <c r="AB18" s="4">
        <f t="shared" si="3"/>
        <v>4.211258</v>
      </c>
      <c r="AC18" s="5">
        <v>0</v>
      </c>
      <c r="AD18" s="35">
        <v>6.62</v>
      </c>
      <c r="AE18" s="15">
        <f aca="true" t="shared" si="9" ref="AE18:AE35">AD18-AC18-AB18</f>
        <v>2.408742</v>
      </c>
      <c r="AF18" s="13">
        <f t="shared" si="7"/>
        <v>2.408742</v>
      </c>
      <c r="AG18" s="35" t="s">
        <v>199</v>
      </c>
      <c r="AI18" s="121"/>
    </row>
    <row r="19" spans="1:35" s="2" customFormat="1" ht="11.25">
      <c r="A19" s="54">
        <v>12</v>
      </c>
      <c r="B19" s="26" t="s">
        <v>56</v>
      </c>
      <c r="C19" s="53" t="s">
        <v>32</v>
      </c>
      <c r="D19" s="53">
        <v>4</v>
      </c>
      <c r="E19" s="53">
        <v>4</v>
      </c>
      <c r="F19" s="23">
        <f t="shared" si="4"/>
        <v>1.9699999999999998</v>
      </c>
      <c r="G19" s="62">
        <v>1.13</v>
      </c>
      <c r="H19" s="62">
        <v>0.84</v>
      </c>
      <c r="I19" s="23"/>
      <c r="J19" s="53"/>
      <c r="K19" s="53">
        <f t="shared" si="2"/>
        <v>1.9699999999999998</v>
      </c>
      <c r="L19" s="53">
        <v>0</v>
      </c>
      <c r="M19" s="23">
        <v>4.2</v>
      </c>
      <c r="N19" s="53">
        <f t="shared" si="8"/>
        <v>2.2300000000000004</v>
      </c>
      <c r="O19" s="59">
        <f t="shared" si="6"/>
        <v>2.2300000000000004</v>
      </c>
      <c r="P19" s="60" t="s">
        <v>199</v>
      </c>
      <c r="Q19" s="102"/>
      <c r="R19" s="54">
        <v>12</v>
      </c>
      <c r="S19" s="26" t="s">
        <v>56</v>
      </c>
      <c r="T19" s="28" t="s">
        <v>32</v>
      </c>
      <c r="U19" s="5"/>
      <c r="V19" s="29">
        <v>0.16400000000000003</v>
      </c>
      <c r="W19" s="43">
        <f t="shared" si="5"/>
        <v>2.134</v>
      </c>
      <c r="X19" s="4"/>
      <c r="Y19" s="4"/>
      <c r="Z19" s="23"/>
      <c r="AA19" s="47"/>
      <c r="AB19" s="4">
        <f t="shared" si="3"/>
        <v>2.134</v>
      </c>
      <c r="AC19" s="5">
        <v>0</v>
      </c>
      <c r="AD19" s="35">
        <v>4.2</v>
      </c>
      <c r="AE19" s="15">
        <f t="shared" si="9"/>
        <v>2.0660000000000003</v>
      </c>
      <c r="AF19" s="13">
        <f t="shared" si="7"/>
        <v>2.0660000000000003</v>
      </c>
      <c r="AG19" s="35" t="s">
        <v>199</v>
      </c>
      <c r="AI19" s="121"/>
    </row>
    <row r="20" spans="1:35" s="2" customFormat="1" ht="11.25">
      <c r="A20" s="54">
        <v>13</v>
      </c>
      <c r="B20" s="26" t="s">
        <v>57</v>
      </c>
      <c r="C20" s="53" t="s">
        <v>21</v>
      </c>
      <c r="D20" s="53">
        <v>1.6</v>
      </c>
      <c r="E20" s="53">
        <v>1.6</v>
      </c>
      <c r="F20" s="23">
        <f t="shared" si="4"/>
        <v>0.71</v>
      </c>
      <c r="G20" s="23">
        <v>0.61</v>
      </c>
      <c r="H20" s="23">
        <v>0.1</v>
      </c>
      <c r="I20" s="23"/>
      <c r="J20" s="53"/>
      <c r="K20" s="53">
        <f t="shared" si="2"/>
        <v>0.71</v>
      </c>
      <c r="L20" s="53">
        <v>0</v>
      </c>
      <c r="M20" s="53">
        <v>1.68</v>
      </c>
      <c r="N20" s="53">
        <f t="shared" si="8"/>
        <v>0.97</v>
      </c>
      <c r="O20" s="59">
        <f t="shared" si="6"/>
        <v>0.97</v>
      </c>
      <c r="P20" s="60" t="s">
        <v>199</v>
      </c>
      <c r="Q20" s="102"/>
      <c r="R20" s="54">
        <v>13</v>
      </c>
      <c r="S20" s="26" t="s">
        <v>57</v>
      </c>
      <c r="T20" s="28" t="s">
        <v>21</v>
      </c>
      <c r="U20" s="5"/>
      <c r="V20" s="29">
        <v>0.07700000000000001</v>
      </c>
      <c r="W20" s="43">
        <f t="shared" si="5"/>
        <v>0.7869999999999999</v>
      </c>
      <c r="X20" s="4"/>
      <c r="Y20" s="4"/>
      <c r="Z20" s="23"/>
      <c r="AA20" s="47"/>
      <c r="AB20" s="5">
        <f t="shared" si="3"/>
        <v>0.7869999999999999</v>
      </c>
      <c r="AC20" s="5">
        <v>0</v>
      </c>
      <c r="AD20" s="28">
        <v>1.68</v>
      </c>
      <c r="AE20" s="14">
        <f t="shared" si="9"/>
        <v>0.893</v>
      </c>
      <c r="AF20" s="13">
        <f t="shared" si="7"/>
        <v>0.893</v>
      </c>
      <c r="AG20" s="35" t="s">
        <v>199</v>
      </c>
      <c r="AI20" s="121"/>
    </row>
    <row r="21" spans="1:33" s="2" customFormat="1" ht="11.25">
      <c r="A21" s="54">
        <v>14</v>
      </c>
      <c r="B21" s="26" t="s">
        <v>58</v>
      </c>
      <c r="C21" s="53" t="s">
        <v>32</v>
      </c>
      <c r="D21" s="53">
        <v>4</v>
      </c>
      <c r="E21" s="53">
        <v>4</v>
      </c>
      <c r="F21" s="23">
        <f t="shared" si="4"/>
        <v>1.17</v>
      </c>
      <c r="G21" s="23">
        <v>0.36</v>
      </c>
      <c r="H21" s="23">
        <v>0.81</v>
      </c>
      <c r="I21" s="23"/>
      <c r="J21" s="53"/>
      <c r="K21" s="53">
        <f t="shared" si="2"/>
        <v>1.17</v>
      </c>
      <c r="L21" s="53">
        <v>0</v>
      </c>
      <c r="M21" s="23">
        <v>4.2</v>
      </c>
      <c r="N21" s="53">
        <f t="shared" si="8"/>
        <v>3.0300000000000002</v>
      </c>
      <c r="O21" s="59">
        <f t="shared" si="6"/>
        <v>3.0300000000000002</v>
      </c>
      <c r="P21" s="60" t="s">
        <v>199</v>
      </c>
      <c r="Q21" s="102"/>
      <c r="R21" s="80">
        <v>14</v>
      </c>
      <c r="S21" s="86" t="s">
        <v>58</v>
      </c>
      <c r="T21" s="81" t="s">
        <v>32</v>
      </c>
      <c r="U21" s="5"/>
      <c r="V21" s="88">
        <v>3.2903999999999973</v>
      </c>
      <c r="W21" s="85">
        <f t="shared" si="5"/>
        <v>4.460399999999997</v>
      </c>
      <c r="X21" s="4"/>
      <c r="Y21" s="4"/>
      <c r="Z21" s="82"/>
      <c r="AA21" s="81"/>
      <c r="AB21" s="85">
        <f t="shared" si="3"/>
        <v>4.460399999999997</v>
      </c>
      <c r="AC21" s="81">
        <v>0</v>
      </c>
      <c r="AD21" s="82">
        <v>4.2</v>
      </c>
      <c r="AE21" s="131">
        <f t="shared" si="9"/>
        <v>-0.2603999999999971</v>
      </c>
      <c r="AF21" s="93">
        <f t="shared" si="7"/>
        <v>-0.2603999999999971</v>
      </c>
      <c r="AG21" s="82" t="s">
        <v>78</v>
      </c>
    </row>
    <row r="22" spans="1:35" s="2" customFormat="1" ht="11.25">
      <c r="A22" s="54">
        <v>15</v>
      </c>
      <c r="B22" s="26" t="s">
        <v>59</v>
      </c>
      <c r="C22" s="53" t="s">
        <v>95</v>
      </c>
      <c r="D22" s="53">
        <v>4</v>
      </c>
      <c r="E22" s="53">
        <v>2.5</v>
      </c>
      <c r="F22" s="23">
        <f t="shared" si="4"/>
        <v>2.5300000000000002</v>
      </c>
      <c r="G22" s="23">
        <v>1.21</v>
      </c>
      <c r="H22" s="23">
        <v>1.32</v>
      </c>
      <c r="I22" s="23"/>
      <c r="J22" s="53"/>
      <c r="K22" s="53">
        <f t="shared" si="2"/>
        <v>2.5300000000000002</v>
      </c>
      <c r="L22" s="53">
        <v>0</v>
      </c>
      <c r="M22" s="23">
        <v>2.63</v>
      </c>
      <c r="N22" s="53">
        <f t="shared" si="8"/>
        <v>0.09999999999999964</v>
      </c>
      <c r="O22" s="59">
        <f t="shared" si="6"/>
        <v>0.09999999999999964</v>
      </c>
      <c r="P22" s="60" t="s">
        <v>199</v>
      </c>
      <c r="Q22" s="102"/>
      <c r="R22" s="54">
        <v>15</v>
      </c>
      <c r="S22" s="26" t="s">
        <v>59</v>
      </c>
      <c r="T22" s="28" t="s">
        <v>95</v>
      </c>
      <c r="U22" s="18"/>
      <c r="V22" s="29">
        <v>0.066</v>
      </c>
      <c r="W22" s="43">
        <f t="shared" si="5"/>
        <v>2.596</v>
      </c>
      <c r="X22" s="4"/>
      <c r="Y22" s="4"/>
      <c r="Z22" s="23"/>
      <c r="AA22" s="47"/>
      <c r="AB22" s="5">
        <f t="shared" si="3"/>
        <v>2.596</v>
      </c>
      <c r="AC22" s="5">
        <v>0</v>
      </c>
      <c r="AD22" s="35">
        <v>2.63</v>
      </c>
      <c r="AE22" s="14">
        <f t="shared" si="9"/>
        <v>0.03399999999999981</v>
      </c>
      <c r="AF22" s="13">
        <f t="shared" si="7"/>
        <v>0.03399999999999981</v>
      </c>
      <c r="AG22" s="35" t="s">
        <v>199</v>
      </c>
      <c r="AI22" s="121"/>
    </row>
    <row r="23" spans="1:35" s="2" customFormat="1" ht="11.25">
      <c r="A23" s="54">
        <v>16</v>
      </c>
      <c r="B23" s="26" t="s">
        <v>60</v>
      </c>
      <c r="C23" s="53" t="s">
        <v>19</v>
      </c>
      <c r="D23" s="53">
        <v>2.5</v>
      </c>
      <c r="E23" s="53">
        <v>2.5</v>
      </c>
      <c r="F23" s="23">
        <f t="shared" si="4"/>
        <v>2.21</v>
      </c>
      <c r="G23" s="23">
        <v>1.04</v>
      </c>
      <c r="H23" s="23">
        <v>1.17</v>
      </c>
      <c r="I23" s="23">
        <v>0.139</v>
      </c>
      <c r="J23" s="53">
        <v>120</v>
      </c>
      <c r="K23" s="53">
        <f t="shared" si="2"/>
        <v>2.0709999999999997</v>
      </c>
      <c r="L23" s="53">
        <v>0</v>
      </c>
      <c r="M23" s="23">
        <v>2.63</v>
      </c>
      <c r="N23" s="53">
        <f t="shared" si="8"/>
        <v>0.5590000000000002</v>
      </c>
      <c r="O23" s="59">
        <f t="shared" si="6"/>
        <v>0.5590000000000002</v>
      </c>
      <c r="P23" s="60" t="s">
        <v>199</v>
      </c>
      <c r="Q23" s="102"/>
      <c r="R23" s="54">
        <v>16</v>
      </c>
      <c r="S23" s="26" t="s">
        <v>60</v>
      </c>
      <c r="T23" s="28" t="s">
        <v>19</v>
      </c>
      <c r="U23" s="5"/>
      <c r="V23" s="29">
        <v>0.3540000000000002</v>
      </c>
      <c r="W23" s="43">
        <f t="shared" si="5"/>
        <v>2.564</v>
      </c>
      <c r="X23" s="4"/>
      <c r="Y23" s="4"/>
      <c r="Z23" s="23">
        <v>0.139</v>
      </c>
      <c r="AA23" s="47">
        <v>120</v>
      </c>
      <c r="AB23" s="5">
        <f t="shared" si="3"/>
        <v>2.425</v>
      </c>
      <c r="AC23" s="5">
        <v>0</v>
      </c>
      <c r="AD23" s="35">
        <v>2.63</v>
      </c>
      <c r="AE23" s="14">
        <f t="shared" si="9"/>
        <v>0.20500000000000007</v>
      </c>
      <c r="AF23" s="13">
        <f t="shared" si="7"/>
        <v>0.20500000000000007</v>
      </c>
      <c r="AG23" s="35" t="s">
        <v>199</v>
      </c>
      <c r="AI23" s="121"/>
    </row>
    <row r="24" spans="1:35" s="2" customFormat="1" ht="11.25">
      <c r="A24" s="54">
        <v>17</v>
      </c>
      <c r="B24" s="26" t="s">
        <v>61</v>
      </c>
      <c r="C24" s="53" t="s">
        <v>19</v>
      </c>
      <c r="D24" s="53">
        <v>2.5</v>
      </c>
      <c r="E24" s="53">
        <v>2.5</v>
      </c>
      <c r="F24" s="23">
        <f t="shared" si="4"/>
        <v>0.66</v>
      </c>
      <c r="G24" s="23">
        <v>0.34</v>
      </c>
      <c r="H24" s="23">
        <v>0.32</v>
      </c>
      <c r="I24" s="23">
        <v>0.329</v>
      </c>
      <c r="J24" s="53">
        <v>120</v>
      </c>
      <c r="K24" s="53">
        <f t="shared" si="2"/>
        <v>0.331</v>
      </c>
      <c r="L24" s="53">
        <v>0</v>
      </c>
      <c r="M24" s="23">
        <v>2.63</v>
      </c>
      <c r="N24" s="53">
        <f t="shared" si="8"/>
        <v>2.299</v>
      </c>
      <c r="O24" s="59">
        <f t="shared" si="6"/>
        <v>2.299</v>
      </c>
      <c r="P24" s="60" t="s">
        <v>199</v>
      </c>
      <c r="Q24" s="102"/>
      <c r="R24" s="54">
        <v>17</v>
      </c>
      <c r="S24" s="26" t="s">
        <v>61</v>
      </c>
      <c r="T24" s="28" t="s">
        <v>19</v>
      </c>
      <c r="U24" s="5"/>
      <c r="V24" s="29">
        <v>0.11699999999999998</v>
      </c>
      <c r="W24" s="43">
        <f t="shared" si="5"/>
        <v>0.777</v>
      </c>
      <c r="X24" s="4"/>
      <c r="Y24" s="4"/>
      <c r="Z24" s="23">
        <v>0.329</v>
      </c>
      <c r="AA24" s="47">
        <v>120</v>
      </c>
      <c r="AB24" s="5">
        <f t="shared" si="3"/>
        <v>0.448</v>
      </c>
      <c r="AC24" s="5">
        <v>0</v>
      </c>
      <c r="AD24" s="35">
        <v>2.63</v>
      </c>
      <c r="AE24" s="14">
        <f t="shared" si="9"/>
        <v>2.182</v>
      </c>
      <c r="AF24" s="13">
        <f t="shared" si="7"/>
        <v>2.182</v>
      </c>
      <c r="AG24" s="35" t="s">
        <v>199</v>
      </c>
      <c r="AI24" s="121"/>
    </row>
    <row r="25" spans="1:35" s="2" customFormat="1" ht="11.25">
      <c r="A25" s="54">
        <v>18</v>
      </c>
      <c r="B25" s="26" t="s">
        <v>62</v>
      </c>
      <c r="C25" s="53" t="s">
        <v>32</v>
      </c>
      <c r="D25" s="53">
        <v>4</v>
      </c>
      <c r="E25" s="53">
        <v>4</v>
      </c>
      <c r="F25" s="23">
        <f t="shared" si="4"/>
        <v>2.6100000000000003</v>
      </c>
      <c r="G25" s="23">
        <v>1.11</v>
      </c>
      <c r="H25" s="23">
        <v>1.5</v>
      </c>
      <c r="I25" s="23">
        <v>0.312</v>
      </c>
      <c r="J25" s="53">
        <v>120</v>
      </c>
      <c r="K25" s="53">
        <f t="shared" si="2"/>
        <v>2.2980000000000005</v>
      </c>
      <c r="L25" s="53">
        <v>0</v>
      </c>
      <c r="M25" s="23">
        <v>4.2</v>
      </c>
      <c r="N25" s="53">
        <f t="shared" si="8"/>
        <v>1.9019999999999997</v>
      </c>
      <c r="O25" s="59">
        <f t="shared" si="6"/>
        <v>1.9019999999999997</v>
      </c>
      <c r="P25" s="60" t="s">
        <v>199</v>
      </c>
      <c r="Q25" s="102"/>
      <c r="R25" s="54">
        <v>18</v>
      </c>
      <c r="S25" s="26" t="s">
        <v>62</v>
      </c>
      <c r="T25" s="28" t="s">
        <v>32</v>
      </c>
      <c r="U25" s="5"/>
      <c r="V25" s="29">
        <v>1.0894999999999997</v>
      </c>
      <c r="W25" s="43">
        <f t="shared" si="5"/>
        <v>3.6995</v>
      </c>
      <c r="X25" s="4"/>
      <c r="Y25" s="4"/>
      <c r="Z25" s="23">
        <v>0.312</v>
      </c>
      <c r="AA25" s="47">
        <v>120</v>
      </c>
      <c r="AB25" s="5">
        <f t="shared" si="3"/>
        <v>3.3875</v>
      </c>
      <c r="AC25" s="5">
        <v>0</v>
      </c>
      <c r="AD25" s="35">
        <v>4.2</v>
      </c>
      <c r="AE25" s="14">
        <f t="shared" si="9"/>
        <v>0.8125</v>
      </c>
      <c r="AF25" s="13">
        <f t="shared" si="7"/>
        <v>0.8125</v>
      </c>
      <c r="AG25" s="35" t="s">
        <v>199</v>
      </c>
      <c r="AI25" s="121"/>
    </row>
    <row r="26" spans="1:34" s="2" customFormat="1" ht="11.25">
      <c r="A26" s="54">
        <v>19</v>
      </c>
      <c r="B26" s="26" t="s">
        <v>63</v>
      </c>
      <c r="C26" s="53" t="s">
        <v>32</v>
      </c>
      <c r="D26" s="53">
        <v>4</v>
      </c>
      <c r="E26" s="53">
        <v>4</v>
      </c>
      <c r="F26" s="23">
        <f t="shared" si="4"/>
        <v>2.87</v>
      </c>
      <c r="G26" s="23">
        <v>1.2</v>
      </c>
      <c r="H26" s="23">
        <v>1.67</v>
      </c>
      <c r="I26" s="23">
        <v>0.866</v>
      </c>
      <c r="J26" s="53">
        <v>120</v>
      </c>
      <c r="K26" s="53">
        <f t="shared" si="2"/>
        <v>2.004</v>
      </c>
      <c r="L26" s="53">
        <v>0</v>
      </c>
      <c r="M26" s="23">
        <v>4.2</v>
      </c>
      <c r="N26" s="53">
        <f t="shared" si="8"/>
        <v>2.196</v>
      </c>
      <c r="O26" s="59">
        <f t="shared" si="6"/>
        <v>2.196</v>
      </c>
      <c r="P26" s="60" t="s">
        <v>199</v>
      </c>
      <c r="Q26" s="102"/>
      <c r="R26" s="80">
        <v>19</v>
      </c>
      <c r="S26" s="86" t="s">
        <v>63</v>
      </c>
      <c r="T26" s="81" t="s">
        <v>32</v>
      </c>
      <c r="U26" s="5"/>
      <c r="V26" s="88">
        <v>5.889899999999974</v>
      </c>
      <c r="W26" s="85">
        <f t="shared" si="5"/>
        <v>8.759899999999973</v>
      </c>
      <c r="X26" s="4"/>
      <c r="Y26" s="4"/>
      <c r="Z26" s="82">
        <v>0.866</v>
      </c>
      <c r="AA26" s="81">
        <v>120</v>
      </c>
      <c r="AB26" s="85">
        <f t="shared" si="3"/>
        <v>7.893899999999974</v>
      </c>
      <c r="AC26" s="81">
        <v>0</v>
      </c>
      <c r="AD26" s="82">
        <v>4.2</v>
      </c>
      <c r="AE26" s="92">
        <f t="shared" si="9"/>
        <v>-3.6938999999999735</v>
      </c>
      <c r="AF26" s="93">
        <f t="shared" si="7"/>
        <v>-3.6938999999999735</v>
      </c>
      <c r="AG26" s="82" t="s">
        <v>78</v>
      </c>
      <c r="AH26" s="79"/>
    </row>
    <row r="27" spans="1:35" s="2" customFormat="1" ht="11.25">
      <c r="A27" s="54">
        <v>20</v>
      </c>
      <c r="B27" s="26" t="s">
        <v>64</v>
      </c>
      <c r="C27" s="53" t="s">
        <v>22</v>
      </c>
      <c r="D27" s="53">
        <v>6.3</v>
      </c>
      <c r="E27" s="53">
        <v>6.3</v>
      </c>
      <c r="F27" s="23">
        <f t="shared" si="4"/>
        <v>2.56</v>
      </c>
      <c r="G27" s="23">
        <v>2.25</v>
      </c>
      <c r="H27" s="23">
        <v>0.31</v>
      </c>
      <c r="I27" s="23"/>
      <c r="J27" s="53"/>
      <c r="K27" s="53">
        <f t="shared" si="2"/>
        <v>2.56</v>
      </c>
      <c r="L27" s="53">
        <v>0</v>
      </c>
      <c r="M27" s="23">
        <v>6.62</v>
      </c>
      <c r="N27" s="53">
        <f t="shared" si="8"/>
        <v>4.0600000000000005</v>
      </c>
      <c r="O27" s="59">
        <f t="shared" si="6"/>
        <v>4.0600000000000005</v>
      </c>
      <c r="P27" s="60" t="s">
        <v>199</v>
      </c>
      <c r="Q27" s="102"/>
      <c r="R27" s="54">
        <v>20</v>
      </c>
      <c r="S27" s="26" t="s">
        <v>64</v>
      </c>
      <c r="T27" s="28" t="s">
        <v>22</v>
      </c>
      <c r="U27" s="5"/>
      <c r="V27" s="29">
        <v>0</v>
      </c>
      <c r="W27" s="43">
        <f t="shared" si="5"/>
        <v>2.56</v>
      </c>
      <c r="X27" s="4"/>
      <c r="Y27" s="4"/>
      <c r="Z27" s="23"/>
      <c r="AA27" s="47"/>
      <c r="AB27" s="5">
        <f t="shared" si="3"/>
        <v>2.56</v>
      </c>
      <c r="AC27" s="5">
        <v>0</v>
      </c>
      <c r="AD27" s="35">
        <v>6.62</v>
      </c>
      <c r="AE27" s="14">
        <f t="shared" si="9"/>
        <v>4.0600000000000005</v>
      </c>
      <c r="AF27" s="13">
        <f t="shared" si="7"/>
        <v>4.0600000000000005</v>
      </c>
      <c r="AG27" s="35" t="s">
        <v>199</v>
      </c>
      <c r="AI27" s="121"/>
    </row>
    <row r="28" spans="1:35" s="2" customFormat="1" ht="11.25">
      <c r="A28" s="54">
        <v>21</v>
      </c>
      <c r="B28" s="26" t="s">
        <v>65</v>
      </c>
      <c r="C28" s="53" t="s">
        <v>23</v>
      </c>
      <c r="D28" s="53">
        <v>16</v>
      </c>
      <c r="E28" s="53">
        <v>16</v>
      </c>
      <c r="F28" s="23">
        <f t="shared" si="4"/>
        <v>7.07</v>
      </c>
      <c r="G28" s="23">
        <v>4.28</v>
      </c>
      <c r="H28" s="23">
        <v>2.79</v>
      </c>
      <c r="I28" s="23"/>
      <c r="J28" s="53"/>
      <c r="K28" s="53">
        <f t="shared" si="2"/>
        <v>7.07</v>
      </c>
      <c r="L28" s="53">
        <v>0</v>
      </c>
      <c r="M28" s="23">
        <v>16.8</v>
      </c>
      <c r="N28" s="53">
        <f t="shared" si="8"/>
        <v>9.73</v>
      </c>
      <c r="O28" s="59">
        <f t="shared" si="6"/>
        <v>9.73</v>
      </c>
      <c r="P28" s="60" t="s">
        <v>199</v>
      </c>
      <c r="Q28" s="102"/>
      <c r="R28" s="54">
        <v>21</v>
      </c>
      <c r="S28" s="26" t="s">
        <v>65</v>
      </c>
      <c r="T28" s="28" t="s">
        <v>23</v>
      </c>
      <c r="U28" s="5"/>
      <c r="V28" s="29">
        <v>2.7285466</v>
      </c>
      <c r="W28" s="43">
        <f t="shared" si="5"/>
        <v>9.7985466</v>
      </c>
      <c r="X28" s="4"/>
      <c r="Y28" s="4"/>
      <c r="Z28" s="23"/>
      <c r="AA28" s="47"/>
      <c r="AB28" s="4">
        <f t="shared" si="3"/>
        <v>9.7985466</v>
      </c>
      <c r="AC28" s="5">
        <v>0</v>
      </c>
      <c r="AD28" s="35">
        <v>16.8</v>
      </c>
      <c r="AE28" s="15">
        <f t="shared" si="9"/>
        <v>7.001453400000001</v>
      </c>
      <c r="AF28" s="13">
        <f t="shared" si="7"/>
        <v>7.001453400000001</v>
      </c>
      <c r="AG28" s="35" t="s">
        <v>199</v>
      </c>
      <c r="AI28" s="121"/>
    </row>
    <row r="29" spans="1:35" s="2" customFormat="1" ht="11.25">
      <c r="A29" s="54">
        <v>22</v>
      </c>
      <c r="B29" s="26" t="s">
        <v>66</v>
      </c>
      <c r="C29" s="53" t="s">
        <v>21</v>
      </c>
      <c r="D29" s="53">
        <v>1.6</v>
      </c>
      <c r="E29" s="53">
        <v>1.6</v>
      </c>
      <c r="F29" s="23">
        <f t="shared" si="4"/>
        <v>1.59</v>
      </c>
      <c r="G29" s="23">
        <v>0.56</v>
      </c>
      <c r="H29" s="23">
        <v>1.03</v>
      </c>
      <c r="I29" s="23">
        <v>1.039</v>
      </c>
      <c r="J29" s="53">
        <v>120</v>
      </c>
      <c r="K29" s="53">
        <f t="shared" si="2"/>
        <v>0.5510000000000002</v>
      </c>
      <c r="L29" s="53">
        <v>0</v>
      </c>
      <c r="M29" s="53">
        <v>1.68</v>
      </c>
      <c r="N29" s="53">
        <f t="shared" si="8"/>
        <v>1.1289999999999998</v>
      </c>
      <c r="O29" s="59">
        <f t="shared" si="6"/>
        <v>1.1289999999999998</v>
      </c>
      <c r="P29" s="60" t="s">
        <v>199</v>
      </c>
      <c r="Q29" s="102"/>
      <c r="R29" s="135">
        <v>22</v>
      </c>
      <c r="S29" s="136" t="s">
        <v>66</v>
      </c>
      <c r="T29" s="137" t="s">
        <v>21</v>
      </c>
      <c r="U29" s="137"/>
      <c r="V29" s="138">
        <v>2.0359999999999983</v>
      </c>
      <c r="W29" s="139">
        <f t="shared" si="5"/>
        <v>3.6259999999999986</v>
      </c>
      <c r="X29" s="139"/>
      <c r="Y29" s="139"/>
      <c r="Z29" s="140">
        <v>1.039</v>
      </c>
      <c r="AA29" s="137">
        <v>120</v>
      </c>
      <c r="AB29" s="137">
        <f t="shared" si="3"/>
        <v>2.586999999999999</v>
      </c>
      <c r="AC29" s="137">
        <v>0</v>
      </c>
      <c r="AD29" s="137">
        <v>1.68</v>
      </c>
      <c r="AE29" s="141">
        <f t="shared" si="9"/>
        <v>-0.9069999999999989</v>
      </c>
      <c r="AF29" s="142">
        <f t="shared" si="7"/>
        <v>-0.9069999999999989</v>
      </c>
      <c r="AG29" s="140" t="s">
        <v>78</v>
      </c>
      <c r="AI29" s="121"/>
    </row>
    <row r="30" spans="1:35" s="2" customFormat="1" ht="11.25">
      <c r="A30" s="20">
        <v>23</v>
      </c>
      <c r="B30" s="26" t="s">
        <v>67</v>
      </c>
      <c r="C30" s="53" t="s">
        <v>23</v>
      </c>
      <c r="D30" s="53">
        <v>16</v>
      </c>
      <c r="E30" s="53">
        <v>16</v>
      </c>
      <c r="F30" s="23">
        <f t="shared" si="4"/>
        <v>5.51</v>
      </c>
      <c r="G30" s="23">
        <v>1.77</v>
      </c>
      <c r="H30" s="23">
        <v>3.74</v>
      </c>
      <c r="I30" s="23">
        <v>1.932</v>
      </c>
      <c r="J30" s="53">
        <v>120</v>
      </c>
      <c r="K30" s="53">
        <f t="shared" si="2"/>
        <v>3.578</v>
      </c>
      <c r="L30" s="53">
        <v>0</v>
      </c>
      <c r="M30" s="23">
        <v>16.8</v>
      </c>
      <c r="N30" s="53">
        <f t="shared" si="8"/>
        <v>13.222000000000001</v>
      </c>
      <c r="O30" s="59">
        <f t="shared" si="6"/>
        <v>13.222000000000001</v>
      </c>
      <c r="P30" s="60" t="s">
        <v>199</v>
      </c>
      <c r="Q30" s="102"/>
      <c r="R30" s="20">
        <v>23</v>
      </c>
      <c r="S30" s="26" t="s">
        <v>67</v>
      </c>
      <c r="T30" s="28" t="s">
        <v>23</v>
      </c>
      <c r="U30" s="5"/>
      <c r="V30" s="29">
        <v>0.9163000000000004</v>
      </c>
      <c r="W30" s="43">
        <f t="shared" si="5"/>
        <v>6.4263</v>
      </c>
      <c r="X30" s="4"/>
      <c r="Y30" s="4"/>
      <c r="Z30" s="23">
        <v>1.932</v>
      </c>
      <c r="AA30" s="47">
        <v>120</v>
      </c>
      <c r="AB30" s="5">
        <f t="shared" si="3"/>
        <v>4.494300000000001</v>
      </c>
      <c r="AC30" s="5">
        <v>0</v>
      </c>
      <c r="AD30" s="35">
        <v>16.8</v>
      </c>
      <c r="AE30" s="14">
        <f t="shared" si="9"/>
        <v>12.3057</v>
      </c>
      <c r="AF30" s="13">
        <f t="shared" si="7"/>
        <v>12.3057</v>
      </c>
      <c r="AG30" s="35" t="s">
        <v>199</v>
      </c>
      <c r="AI30" s="121"/>
    </row>
    <row r="31" spans="1:35" s="2" customFormat="1" ht="11.25">
      <c r="A31" s="20">
        <v>24</v>
      </c>
      <c r="B31" s="26" t="s">
        <v>68</v>
      </c>
      <c r="C31" s="53" t="s">
        <v>22</v>
      </c>
      <c r="D31" s="53">
        <v>6.3</v>
      </c>
      <c r="E31" s="53">
        <v>6.3</v>
      </c>
      <c r="F31" s="23">
        <f t="shared" si="4"/>
        <v>4.87</v>
      </c>
      <c r="G31" s="23">
        <v>2.91</v>
      </c>
      <c r="H31" s="23">
        <v>1.96</v>
      </c>
      <c r="I31" s="23">
        <v>1.386</v>
      </c>
      <c r="J31" s="53">
        <v>120</v>
      </c>
      <c r="K31" s="53">
        <f>F31-I31</f>
        <v>3.484</v>
      </c>
      <c r="L31" s="53">
        <v>0</v>
      </c>
      <c r="M31" s="23">
        <v>6.62</v>
      </c>
      <c r="N31" s="53">
        <f t="shared" si="8"/>
        <v>3.136</v>
      </c>
      <c r="O31" s="59">
        <f t="shared" si="6"/>
        <v>3.136</v>
      </c>
      <c r="P31" s="60" t="s">
        <v>199</v>
      </c>
      <c r="Q31" s="102"/>
      <c r="R31" s="20">
        <v>24</v>
      </c>
      <c r="S31" s="26" t="s">
        <v>68</v>
      </c>
      <c r="T31" s="28" t="s">
        <v>22</v>
      </c>
      <c r="U31" s="5"/>
      <c r="V31" s="29">
        <v>1.6244999999999958</v>
      </c>
      <c r="W31" s="43">
        <f t="shared" si="5"/>
        <v>6.494499999999996</v>
      </c>
      <c r="X31" s="4"/>
      <c r="Y31" s="4"/>
      <c r="Z31" s="23">
        <v>1.386</v>
      </c>
      <c r="AA31" s="47">
        <v>120</v>
      </c>
      <c r="AB31" s="4">
        <f>W31-Z31</f>
        <v>5.108499999999996</v>
      </c>
      <c r="AC31" s="5">
        <v>0</v>
      </c>
      <c r="AD31" s="35">
        <v>6.62</v>
      </c>
      <c r="AE31" s="15">
        <f t="shared" si="9"/>
        <v>1.5115000000000043</v>
      </c>
      <c r="AF31" s="13">
        <f t="shared" si="7"/>
        <v>1.5115000000000043</v>
      </c>
      <c r="AG31" s="35" t="s">
        <v>199</v>
      </c>
      <c r="AI31" s="121"/>
    </row>
    <row r="32" spans="1:35" s="2" customFormat="1" ht="11.25">
      <c r="A32" s="20">
        <v>25</v>
      </c>
      <c r="B32" s="26" t="s">
        <v>69</v>
      </c>
      <c r="C32" s="53" t="s">
        <v>19</v>
      </c>
      <c r="D32" s="53">
        <v>2.5</v>
      </c>
      <c r="E32" s="53">
        <v>2.5</v>
      </c>
      <c r="F32" s="23">
        <f t="shared" si="4"/>
        <v>1.23</v>
      </c>
      <c r="G32" s="23">
        <v>0.7</v>
      </c>
      <c r="H32" s="23">
        <v>0.53</v>
      </c>
      <c r="I32" s="23"/>
      <c r="J32" s="53"/>
      <c r="K32" s="53">
        <f>F32-I32</f>
        <v>1.23</v>
      </c>
      <c r="L32" s="53">
        <v>0</v>
      </c>
      <c r="M32" s="23">
        <v>2.63</v>
      </c>
      <c r="N32" s="53">
        <f t="shared" si="8"/>
        <v>1.4</v>
      </c>
      <c r="O32" s="59">
        <f t="shared" si="6"/>
        <v>1.4</v>
      </c>
      <c r="P32" s="60" t="s">
        <v>199</v>
      </c>
      <c r="Q32" s="102"/>
      <c r="R32" s="20">
        <v>25</v>
      </c>
      <c r="S32" s="26" t="s">
        <v>69</v>
      </c>
      <c r="T32" s="28" t="s">
        <v>19</v>
      </c>
      <c r="U32" s="5"/>
      <c r="V32" s="29">
        <v>0.5905000000000001</v>
      </c>
      <c r="W32" s="43">
        <f t="shared" si="5"/>
        <v>1.8205</v>
      </c>
      <c r="X32" s="4"/>
      <c r="Y32" s="4"/>
      <c r="Z32" s="23"/>
      <c r="AA32" s="47"/>
      <c r="AB32" s="5">
        <f>W32-Z32</f>
        <v>1.8205</v>
      </c>
      <c r="AC32" s="5">
        <v>0</v>
      </c>
      <c r="AD32" s="35">
        <v>2.63</v>
      </c>
      <c r="AE32" s="14">
        <f t="shared" si="9"/>
        <v>0.8094999999999999</v>
      </c>
      <c r="AF32" s="13">
        <f t="shared" si="7"/>
        <v>0.8094999999999999</v>
      </c>
      <c r="AG32" s="35" t="s">
        <v>199</v>
      </c>
      <c r="AI32" s="121"/>
    </row>
    <row r="33" spans="1:34" s="2" customFormat="1" ht="11.25">
      <c r="A33" s="20">
        <v>26</v>
      </c>
      <c r="B33" s="26" t="s">
        <v>70</v>
      </c>
      <c r="C33" s="53" t="s">
        <v>18</v>
      </c>
      <c r="D33" s="53">
        <v>10</v>
      </c>
      <c r="E33" s="53">
        <v>10</v>
      </c>
      <c r="F33" s="23">
        <f t="shared" si="4"/>
        <v>9.72</v>
      </c>
      <c r="G33" s="23">
        <v>2.85</v>
      </c>
      <c r="H33" s="23">
        <v>6.87</v>
      </c>
      <c r="I33" s="23"/>
      <c r="J33" s="53"/>
      <c r="K33" s="53">
        <f t="shared" si="2"/>
        <v>9.72</v>
      </c>
      <c r="L33" s="53">
        <v>0</v>
      </c>
      <c r="M33" s="23">
        <v>10.5</v>
      </c>
      <c r="N33" s="53">
        <f t="shared" si="8"/>
        <v>0.7799999999999994</v>
      </c>
      <c r="O33" s="59">
        <f t="shared" si="6"/>
        <v>0.7799999999999994</v>
      </c>
      <c r="P33" s="60" t="s">
        <v>199</v>
      </c>
      <c r="Q33" s="102"/>
      <c r="R33" s="91">
        <v>26</v>
      </c>
      <c r="S33" s="86" t="s">
        <v>70</v>
      </c>
      <c r="T33" s="81" t="s">
        <v>18</v>
      </c>
      <c r="U33" s="5"/>
      <c r="V33" s="88">
        <v>0.792098</v>
      </c>
      <c r="W33" s="85">
        <f t="shared" si="5"/>
        <v>10.512098</v>
      </c>
      <c r="X33" s="4"/>
      <c r="Y33" s="4"/>
      <c r="Z33" s="82"/>
      <c r="AA33" s="81"/>
      <c r="AB33" s="85">
        <f t="shared" si="3"/>
        <v>10.512098</v>
      </c>
      <c r="AC33" s="81">
        <v>0</v>
      </c>
      <c r="AD33" s="82">
        <v>10.5</v>
      </c>
      <c r="AE33" s="92">
        <f t="shared" si="9"/>
        <v>-0.012097999999999942</v>
      </c>
      <c r="AF33" s="93">
        <f t="shared" si="7"/>
        <v>-0.012097999999999942</v>
      </c>
      <c r="AG33" s="82" t="s">
        <v>78</v>
      </c>
      <c r="AH33" s="79"/>
    </row>
    <row r="34" spans="1:35" s="2" customFormat="1" ht="11.25">
      <c r="A34" s="20">
        <v>27</v>
      </c>
      <c r="B34" s="26" t="s">
        <v>71</v>
      </c>
      <c r="C34" s="53" t="s">
        <v>28</v>
      </c>
      <c r="D34" s="53">
        <v>40</v>
      </c>
      <c r="E34" s="53">
        <v>40</v>
      </c>
      <c r="F34" s="23">
        <f t="shared" si="4"/>
        <v>31.830000000000002</v>
      </c>
      <c r="G34" s="23">
        <v>18.69</v>
      </c>
      <c r="H34" s="23">
        <v>13.14</v>
      </c>
      <c r="I34" s="23"/>
      <c r="J34" s="53"/>
      <c r="K34" s="53">
        <f t="shared" si="2"/>
        <v>31.830000000000002</v>
      </c>
      <c r="L34" s="53">
        <v>0</v>
      </c>
      <c r="M34" s="53">
        <v>42</v>
      </c>
      <c r="N34" s="53">
        <f t="shared" si="8"/>
        <v>10.169999999999998</v>
      </c>
      <c r="O34" s="59">
        <f t="shared" si="6"/>
        <v>10.169999999999998</v>
      </c>
      <c r="P34" s="60" t="s">
        <v>199</v>
      </c>
      <c r="Q34" s="102"/>
      <c r="R34" s="20">
        <v>27</v>
      </c>
      <c r="S34" s="26" t="s">
        <v>71</v>
      </c>
      <c r="T34" s="28" t="s">
        <v>28</v>
      </c>
      <c r="U34" s="5"/>
      <c r="V34" s="29">
        <v>2.5747086299999995</v>
      </c>
      <c r="W34" s="43">
        <f t="shared" si="5"/>
        <v>34.40470863</v>
      </c>
      <c r="X34" s="4"/>
      <c r="Y34" s="4"/>
      <c r="Z34" s="23"/>
      <c r="AA34" s="47"/>
      <c r="AB34" s="4">
        <f t="shared" si="3"/>
        <v>34.40470863</v>
      </c>
      <c r="AC34" s="5">
        <v>0</v>
      </c>
      <c r="AD34" s="28">
        <v>42</v>
      </c>
      <c r="AE34" s="15">
        <f t="shared" si="9"/>
        <v>7.595291369999998</v>
      </c>
      <c r="AF34" s="13">
        <f t="shared" si="7"/>
        <v>7.595291369999998</v>
      </c>
      <c r="AG34" s="35" t="s">
        <v>199</v>
      </c>
      <c r="AI34" s="121"/>
    </row>
    <row r="35" spans="1:35" s="2" customFormat="1" ht="11.25">
      <c r="A35" s="20">
        <v>28</v>
      </c>
      <c r="B35" s="26" t="s">
        <v>72</v>
      </c>
      <c r="C35" s="53" t="s">
        <v>21</v>
      </c>
      <c r="D35" s="53">
        <v>1.6</v>
      </c>
      <c r="E35" s="53">
        <v>1.6</v>
      </c>
      <c r="F35" s="23">
        <f t="shared" si="4"/>
        <v>0.30000000000000004</v>
      </c>
      <c r="G35" s="23">
        <v>0.07</v>
      </c>
      <c r="H35" s="23">
        <v>0.23</v>
      </c>
      <c r="I35" s="23">
        <v>0.052</v>
      </c>
      <c r="J35" s="23">
        <v>120</v>
      </c>
      <c r="K35" s="53">
        <f t="shared" si="2"/>
        <v>0.24800000000000005</v>
      </c>
      <c r="L35" s="53">
        <v>0</v>
      </c>
      <c r="M35" s="53">
        <v>1.68</v>
      </c>
      <c r="N35" s="53">
        <f t="shared" si="8"/>
        <v>1.432</v>
      </c>
      <c r="O35" s="59">
        <f t="shared" si="6"/>
        <v>1.432</v>
      </c>
      <c r="P35" s="60" t="s">
        <v>199</v>
      </c>
      <c r="Q35" s="102"/>
      <c r="R35" s="20">
        <v>28</v>
      </c>
      <c r="S35" s="26" t="s">
        <v>72</v>
      </c>
      <c r="T35" s="28" t="s">
        <v>21</v>
      </c>
      <c r="U35" s="5"/>
      <c r="V35" s="29">
        <v>0.078</v>
      </c>
      <c r="W35" s="43">
        <f t="shared" si="5"/>
        <v>0.37800000000000006</v>
      </c>
      <c r="X35" s="4"/>
      <c r="Y35" s="4"/>
      <c r="Z35" s="23">
        <v>0.052</v>
      </c>
      <c r="AA35" s="23">
        <v>120</v>
      </c>
      <c r="AB35" s="5">
        <f t="shared" si="3"/>
        <v>0.32600000000000007</v>
      </c>
      <c r="AC35" s="5">
        <v>0</v>
      </c>
      <c r="AD35" s="28">
        <v>1.68</v>
      </c>
      <c r="AE35" s="14">
        <f t="shared" si="9"/>
        <v>1.3539999999999999</v>
      </c>
      <c r="AF35" s="13">
        <f t="shared" si="7"/>
        <v>1.3539999999999999</v>
      </c>
      <c r="AG35" s="35" t="s">
        <v>199</v>
      </c>
      <c r="AI35" s="121"/>
    </row>
    <row r="36" spans="1:35" s="2" customFormat="1" ht="22.5">
      <c r="A36" s="163">
        <v>29</v>
      </c>
      <c r="B36" s="57" t="s">
        <v>73</v>
      </c>
      <c r="C36" s="53" t="s">
        <v>210</v>
      </c>
      <c r="D36" s="53">
        <v>20</v>
      </c>
      <c r="E36" s="53">
        <v>16</v>
      </c>
      <c r="F36" s="23">
        <f>F37+F38</f>
        <v>10.56</v>
      </c>
      <c r="G36" s="53"/>
      <c r="H36" s="53"/>
      <c r="I36" s="53">
        <f>SUM(I37:I38)</f>
        <v>0.021</v>
      </c>
      <c r="J36" s="53">
        <v>120</v>
      </c>
      <c r="K36" s="23">
        <f t="shared" si="2"/>
        <v>10.539</v>
      </c>
      <c r="L36" s="53">
        <v>0</v>
      </c>
      <c r="M36" s="53">
        <v>16.8</v>
      </c>
      <c r="N36" s="53">
        <f>M36-K36-L36</f>
        <v>6.261000000000001</v>
      </c>
      <c r="O36" s="187">
        <f>MIN(N36:N38)</f>
        <v>6.261000000000001</v>
      </c>
      <c r="P36" s="177" t="s">
        <v>199</v>
      </c>
      <c r="Q36" s="102"/>
      <c r="R36" s="163">
        <v>29</v>
      </c>
      <c r="S36" s="57" t="s">
        <v>73</v>
      </c>
      <c r="T36" s="28" t="s">
        <v>210</v>
      </c>
      <c r="U36" s="18"/>
      <c r="V36" s="50"/>
      <c r="W36" s="43">
        <f>W37+W38</f>
        <v>13.29675</v>
      </c>
      <c r="X36" s="4"/>
      <c r="Y36" s="4"/>
      <c r="Z36" s="47">
        <f>SUM(Z37:Z38)</f>
        <v>0.021</v>
      </c>
      <c r="AA36" s="47">
        <v>120</v>
      </c>
      <c r="AB36" s="4">
        <f t="shared" si="3"/>
        <v>13.275749999999999</v>
      </c>
      <c r="AC36" s="5">
        <v>0</v>
      </c>
      <c r="AD36" s="28">
        <v>16.8</v>
      </c>
      <c r="AE36" s="4">
        <f>AD36-AB36-AC36</f>
        <v>3.524250000000002</v>
      </c>
      <c r="AF36" s="157">
        <f>MIN(AE36:AE38)</f>
        <v>3.524250000000002</v>
      </c>
      <c r="AG36" s="160" t="s">
        <v>199</v>
      </c>
      <c r="AI36" s="121"/>
    </row>
    <row r="37" spans="1:33" s="2" customFormat="1" ht="11.25">
      <c r="A37" s="164"/>
      <c r="B37" s="27" t="s">
        <v>35</v>
      </c>
      <c r="C37" s="53" t="s">
        <v>210</v>
      </c>
      <c r="D37" s="53"/>
      <c r="E37" s="53"/>
      <c r="F37" s="23">
        <f t="shared" si="4"/>
        <v>7.470000000000001</v>
      </c>
      <c r="G37" s="23">
        <v>3.95</v>
      </c>
      <c r="H37" s="23">
        <v>3.52</v>
      </c>
      <c r="I37" s="23"/>
      <c r="J37" s="23"/>
      <c r="K37" s="23">
        <f t="shared" si="2"/>
        <v>7.470000000000001</v>
      </c>
      <c r="L37" s="53">
        <v>0</v>
      </c>
      <c r="M37" s="23">
        <v>16.8</v>
      </c>
      <c r="N37" s="53">
        <f>M37-F37</f>
        <v>9.33</v>
      </c>
      <c r="O37" s="188"/>
      <c r="P37" s="175"/>
      <c r="Q37" s="102"/>
      <c r="R37" s="164"/>
      <c r="S37" s="27" t="s">
        <v>35</v>
      </c>
      <c r="T37" s="28" t="s">
        <v>210</v>
      </c>
      <c r="U37" s="18"/>
      <c r="V37" s="51"/>
      <c r="W37" s="25">
        <f>F37+V22+V72+V25/2</f>
        <v>9.71975</v>
      </c>
      <c r="X37" s="3"/>
      <c r="Y37" s="3"/>
      <c r="Z37" s="23"/>
      <c r="AA37" s="23"/>
      <c r="AB37" s="4">
        <f t="shared" si="3"/>
        <v>9.71975</v>
      </c>
      <c r="AC37" s="5">
        <v>0</v>
      </c>
      <c r="AD37" s="35">
        <v>16.8</v>
      </c>
      <c r="AE37" s="4">
        <f>AD37-W37</f>
        <v>7.080250000000001</v>
      </c>
      <c r="AF37" s="158"/>
      <c r="AG37" s="161"/>
    </row>
    <row r="38" spans="1:33" s="2" customFormat="1" ht="11.25">
      <c r="A38" s="165"/>
      <c r="B38" s="27" t="s">
        <v>36</v>
      </c>
      <c r="C38" s="53" t="s">
        <v>210</v>
      </c>
      <c r="D38" s="53"/>
      <c r="E38" s="53"/>
      <c r="F38" s="23">
        <f t="shared" si="4"/>
        <v>3.09</v>
      </c>
      <c r="G38" s="23">
        <v>2.1</v>
      </c>
      <c r="H38" s="23">
        <v>0.99</v>
      </c>
      <c r="I38" s="23">
        <v>0.021</v>
      </c>
      <c r="J38" s="23">
        <v>120</v>
      </c>
      <c r="K38" s="23">
        <f t="shared" si="2"/>
        <v>3.069</v>
      </c>
      <c r="L38" s="53">
        <v>0</v>
      </c>
      <c r="M38" s="23">
        <v>16.8</v>
      </c>
      <c r="N38" s="53">
        <f>M38-K38-L38</f>
        <v>13.731000000000002</v>
      </c>
      <c r="O38" s="189"/>
      <c r="P38" s="176"/>
      <c r="Q38" s="102"/>
      <c r="R38" s="165"/>
      <c r="S38" s="27" t="s">
        <v>36</v>
      </c>
      <c r="T38" s="28" t="s">
        <v>210</v>
      </c>
      <c r="U38" s="18"/>
      <c r="V38" s="30">
        <v>0.4870000000000002</v>
      </c>
      <c r="W38" s="25">
        <f aca="true" t="shared" si="10" ref="W38:W43">V38+F38</f>
        <v>3.577</v>
      </c>
      <c r="X38" s="3"/>
      <c r="Y38" s="3"/>
      <c r="Z38" s="23">
        <v>0.021</v>
      </c>
      <c r="AA38" s="23">
        <v>120</v>
      </c>
      <c r="AB38" s="5">
        <f t="shared" si="3"/>
        <v>3.556</v>
      </c>
      <c r="AC38" s="5">
        <v>0</v>
      </c>
      <c r="AD38" s="35">
        <v>16.8</v>
      </c>
      <c r="AE38" s="5">
        <f>AD38-AB38-AC38</f>
        <v>13.244</v>
      </c>
      <c r="AF38" s="159"/>
      <c r="AG38" s="162"/>
    </row>
    <row r="39" spans="1:33" s="2" customFormat="1" ht="11.25">
      <c r="A39" s="54">
        <v>30</v>
      </c>
      <c r="B39" s="26" t="s">
        <v>74</v>
      </c>
      <c r="C39" s="53" t="s">
        <v>19</v>
      </c>
      <c r="D39" s="53">
        <v>2.5</v>
      </c>
      <c r="E39" s="53">
        <v>2.5</v>
      </c>
      <c r="F39" s="23">
        <f t="shared" si="4"/>
        <v>2.48</v>
      </c>
      <c r="G39" s="23">
        <v>0.68</v>
      </c>
      <c r="H39" s="23">
        <v>1.8</v>
      </c>
      <c r="I39" s="23">
        <v>0.242</v>
      </c>
      <c r="J39" s="53">
        <v>120</v>
      </c>
      <c r="K39" s="53">
        <f t="shared" si="2"/>
        <v>2.238</v>
      </c>
      <c r="L39" s="53">
        <v>0</v>
      </c>
      <c r="M39" s="23">
        <v>2.63</v>
      </c>
      <c r="N39" s="53">
        <f>M39-L39-K39</f>
        <v>0.3919999999999999</v>
      </c>
      <c r="O39" s="59">
        <f>N39</f>
        <v>0.3919999999999999</v>
      </c>
      <c r="P39" s="60" t="s">
        <v>199</v>
      </c>
      <c r="Q39" s="102"/>
      <c r="R39" s="80">
        <v>30</v>
      </c>
      <c r="S39" s="86" t="s">
        <v>74</v>
      </c>
      <c r="T39" s="81" t="s">
        <v>19</v>
      </c>
      <c r="U39" s="5"/>
      <c r="V39" s="88">
        <v>0.531</v>
      </c>
      <c r="W39" s="85">
        <f t="shared" si="10"/>
        <v>3.011</v>
      </c>
      <c r="X39" s="4"/>
      <c r="Y39" s="4"/>
      <c r="Z39" s="82">
        <v>0.242</v>
      </c>
      <c r="AA39" s="81">
        <v>120</v>
      </c>
      <c r="AB39" s="81">
        <f t="shared" si="3"/>
        <v>2.769</v>
      </c>
      <c r="AC39" s="81">
        <v>0</v>
      </c>
      <c r="AD39" s="82">
        <v>2.63</v>
      </c>
      <c r="AE39" s="87">
        <f>AD39-AC39-AB39</f>
        <v>-0.13900000000000023</v>
      </c>
      <c r="AF39" s="93">
        <f>AE39</f>
        <v>-0.13900000000000023</v>
      </c>
      <c r="AG39" s="82" t="s">
        <v>78</v>
      </c>
    </row>
    <row r="40" spans="1:35" s="2" customFormat="1" ht="11.25">
      <c r="A40" s="54">
        <f>A39+1</f>
        <v>31</v>
      </c>
      <c r="B40" s="26" t="s">
        <v>75</v>
      </c>
      <c r="C40" s="53" t="s">
        <v>18</v>
      </c>
      <c r="D40" s="53">
        <v>10</v>
      </c>
      <c r="E40" s="53">
        <v>10</v>
      </c>
      <c r="F40" s="23">
        <f t="shared" si="4"/>
        <v>7.08</v>
      </c>
      <c r="G40" s="23">
        <v>4.29</v>
      </c>
      <c r="H40" s="23">
        <v>2.79</v>
      </c>
      <c r="I40" s="23">
        <v>1.212</v>
      </c>
      <c r="J40" s="53">
        <v>120</v>
      </c>
      <c r="K40" s="53">
        <f t="shared" si="2"/>
        <v>5.868</v>
      </c>
      <c r="L40" s="53">
        <v>0</v>
      </c>
      <c r="M40" s="23">
        <v>10.5</v>
      </c>
      <c r="N40" s="53">
        <f>M40-L40-K40</f>
        <v>4.632</v>
      </c>
      <c r="O40" s="59">
        <f>N40</f>
        <v>4.632</v>
      </c>
      <c r="P40" s="60" t="s">
        <v>199</v>
      </c>
      <c r="Q40" s="102"/>
      <c r="R40" s="54">
        <f>R39+1</f>
        <v>31</v>
      </c>
      <c r="S40" s="26" t="s">
        <v>75</v>
      </c>
      <c r="T40" s="28" t="s">
        <v>18</v>
      </c>
      <c r="U40" s="5"/>
      <c r="V40" s="29">
        <v>1.8429999999999949</v>
      </c>
      <c r="W40" s="43">
        <f t="shared" si="10"/>
        <v>8.922999999999995</v>
      </c>
      <c r="X40" s="4"/>
      <c r="Y40" s="4"/>
      <c r="Z40" s="23">
        <v>1.212</v>
      </c>
      <c r="AA40" s="47">
        <v>120</v>
      </c>
      <c r="AB40" s="4">
        <f t="shared" si="3"/>
        <v>7.710999999999995</v>
      </c>
      <c r="AC40" s="5">
        <v>0</v>
      </c>
      <c r="AD40" s="35">
        <v>10.5</v>
      </c>
      <c r="AE40" s="15">
        <f>AD40-AC40-AB40</f>
        <v>2.789000000000005</v>
      </c>
      <c r="AF40" s="13">
        <f>AE40</f>
        <v>2.789000000000005</v>
      </c>
      <c r="AG40" s="35" t="s">
        <v>199</v>
      </c>
      <c r="AI40" s="121"/>
    </row>
    <row r="41" spans="1:34" s="2" customFormat="1" ht="11.25">
      <c r="A41" s="54">
        <f>A40+1</f>
        <v>32</v>
      </c>
      <c r="B41" s="26" t="s">
        <v>76</v>
      </c>
      <c r="C41" s="53" t="s">
        <v>22</v>
      </c>
      <c r="D41" s="53">
        <v>6.3</v>
      </c>
      <c r="E41" s="53">
        <v>6.3</v>
      </c>
      <c r="F41" s="23">
        <f t="shared" si="4"/>
        <v>5.85</v>
      </c>
      <c r="G41" s="23">
        <v>2.1</v>
      </c>
      <c r="H41" s="23">
        <v>3.75</v>
      </c>
      <c r="I41" s="23">
        <v>2.338</v>
      </c>
      <c r="J41" s="23">
        <v>120</v>
      </c>
      <c r="K41" s="53">
        <f t="shared" si="2"/>
        <v>3.5119999999999996</v>
      </c>
      <c r="L41" s="53">
        <v>0</v>
      </c>
      <c r="M41" s="23">
        <v>6.62</v>
      </c>
      <c r="N41" s="53">
        <f>M41-L41-K41</f>
        <v>3.1080000000000005</v>
      </c>
      <c r="O41" s="59">
        <f>N41</f>
        <v>3.1080000000000005</v>
      </c>
      <c r="P41" s="60" t="s">
        <v>199</v>
      </c>
      <c r="Q41" s="102"/>
      <c r="R41" s="80">
        <f>R40+1</f>
        <v>32</v>
      </c>
      <c r="S41" s="86" t="s">
        <v>76</v>
      </c>
      <c r="T41" s="81" t="s">
        <v>22</v>
      </c>
      <c r="U41" s="5"/>
      <c r="V41" s="88">
        <v>7.527699999999938</v>
      </c>
      <c r="W41" s="85">
        <f t="shared" si="10"/>
        <v>13.377699999999937</v>
      </c>
      <c r="X41" s="4"/>
      <c r="Y41" s="4"/>
      <c r="Z41" s="82">
        <v>2.338</v>
      </c>
      <c r="AA41" s="82">
        <v>120</v>
      </c>
      <c r="AB41" s="85">
        <f t="shared" si="3"/>
        <v>11.039699999999936</v>
      </c>
      <c r="AC41" s="81">
        <v>0</v>
      </c>
      <c r="AD41" s="82">
        <v>6.62</v>
      </c>
      <c r="AE41" s="92">
        <f>AD41-AC41-AB41</f>
        <v>-4.419699999999936</v>
      </c>
      <c r="AF41" s="93">
        <f>AE41</f>
        <v>-4.419699999999936</v>
      </c>
      <c r="AG41" s="82" t="s">
        <v>78</v>
      </c>
      <c r="AH41" s="79"/>
    </row>
    <row r="42" spans="1:36" s="83" customFormat="1" ht="11.25">
      <c r="A42" s="80">
        <f>A41+1</f>
        <v>33</v>
      </c>
      <c r="B42" s="86" t="s">
        <v>77</v>
      </c>
      <c r="C42" s="81" t="s">
        <v>214</v>
      </c>
      <c r="D42" s="53">
        <v>10</v>
      </c>
      <c r="E42" s="53">
        <v>10</v>
      </c>
      <c r="F42" s="82">
        <f t="shared" si="4"/>
        <v>11.17</v>
      </c>
      <c r="G42" s="23">
        <v>5.47</v>
      </c>
      <c r="H42" s="23">
        <v>5.7</v>
      </c>
      <c r="I42" s="82"/>
      <c r="J42" s="81"/>
      <c r="K42" s="81">
        <f t="shared" si="2"/>
        <v>11.17</v>
      </c>
      <c r="L42" s="81">
        <v>0</v>
      </c>
      <c r="M42" s="82">
        <v>10.5</v>
      </c>
      <c r="N42" s="81">
        <f>M42-L42-K42</f>
        <v>-0.6699999999999999</v>
      </c>
      <c r="O42" s="87">
        <f>N42</f>
        <v>-0.6699999999999999</v>
      </c>
      <c r="P42" s="82" t="s">
        <v>78</v>
      </c>
      <c r="Q42" s="102"/>
      <c r="R42" s="80">
        <f>R41+1</f>
        <v>33</v>
      </c>
      <c r="S42" s="86" t="s">
        <v>77</v>
      </c>
      <c r="T42" s="81" t="s">
        <v>214</v>
      </c>
      <c r="U42" s="5"/>
      <c r="V42" s="88">
        <v>3.868370000000001</v>
      </c>
      <c r="W42" s="85">
        <f t="shared" si="10"/>
        <v>15.03837</v>
      </c>
      <c r="X42" s="4"/>
      <c r="Y42" s="4"/>
      <c r="Z42" s="82"/>
      <c r="AA42" s="81"/>
      <c r="AB42" s="81">
        <f t="shared" si="3"/>
        <v>15.03837</v>
      </c>
      <c r="AC42" s="81">
        <v>0</v>
      </c>
      <c r="AD42" s="82">
        <v>10.5</v>
      </c>
      <c r="AE42" s="87">
        <f>AD42-AC42-AB42</f>
        <v>-4.5383700000000005</v>
      </c>
      <c r="AF42" s="93">
        <f>AE42</f>
        <v>-4.5383700000000005</v>
      </c>
      <c r="AG42" s="82" t="s">
        <v>78</v>
      </c>
      <c r="AH42" s="79"/>
      <c r="AI42" s="79"/>
      <c r="AJ42" s="79"/>
    </row>
    <row r="43" spans="1:35" s="2" customFormat="1" ht="11.25">
      <c r="A43" s="54">
        <f>A42+1</f>
        <v>34</v>
      </c>
      <c r="B43" s="26" t="s">
        <v>79</v>
      </c>
      <c r="C43" s="53" t="s">
        <v>19</v>
      </c>
      <c r="D43" s="53">
        <v>2.5</v>
      </c>
      <c r="E43" s="53">
        <v>2.5</v>
      </c>
      <c r="F43" s="23">
        <f t="shared" si="4"/>
        <v>0.73</v>
      </c>
      <c r="G43" s="23">
        <v>0.69</v>
      </c>
      <c r="H43" s="23">
        <v>0.04</v>
      </c>
      <c r="I43" s="23">
        <v>0.398</v>
      </c>
      <c r="J43" s="23">
        <v>120</v>
      </c>
      <c r="K43" s="53">
        <f>F43-I43</f>
        <v>0.33199999999999996</v>
      </c>
      <c r="L43" s="53">
        <v>0</v>
      </c>
      <c r="M43" s="23">
        <v>2.63</v>
      </c>
      <c r="N43" s="53">
        <f>M43-L43-K43</f>
        <v>2.298</v>
      </c>
      <c r="O43" s="59">
        <f>N43</f>
        <v>2.298</v>
      </c>
      <c r="P43" s="60" t="s">
        <v>199</v>
      </c>
      <c r="Q43" s="102"/>
      <c r="R43" s="54">
        <f>R42+1</f>
        <v>34</v>
      </c>
      <c r="S43" s="26" t="s">
        <v>79</v>
      </c>
      <c r="T43" s="28" t="s">
        <v>19</v>
      </c>
      <c r="U43" s="5"/>
      <c r="V43" s="29">
        <v>0.127</v>
      </c>
      <c r="W43" s="43">
        <f t="shared" si="10"/>
        <v>0.857</v>
      </c>
      <c r="X43" s="4"/>
      <c r="Y43" s="4"/>
      <c r="Z43" s="23">
        <v>0.398</v>
      </c>
      <c r="AA43" s="23">
        <v>120</v>
      </c>
      <c r="AB43" s="5">
        <f>W43-Z43</f>
        <v>0.45899999999999996</v>
      </c>
      <c r="AC43" s="5">
        <v>0</v>
      </c>
      <c r="AD43" s="35">
        <v>2.63</v>
      </c>
      <c r="AE43" s="14">
        <f>AD43-AC43-AB43</f>
        <v>2.171</v>
      </c>
      <c r="AF43" s="13">
        <f>AE43</f>
        <v>2.171</v>
      </c>
      <c r="AG43" s="35" t="s">
        <v>199</v>
      </c>
      <c r="AI43" s="121"/>
    </row>
    <row r="44" spans="1:35" s="2" customFormat="1" ht="11.25">
      <c r="A44" s="163">
        <v>35</v>
      </c>
      <c r="B44" s="56" t="s">
        <v>80</v>
      </c>
      <c r="C44" s="53" t="s">
        <v>25</v>
      </c>
      <c r="D44" s="53">
        <v>25</v>
      </c>
      <c r="E44" s="53">
        <v>25</v>
      </c>
      <c r="F44" s="23">
        <f>F45+F46</f>
        <v>15.58</v>
      </c>
      <c r="G44" s="53"/>
      <c r="H44" s="53"/>
      <c r="I44" s="53"/>
      <c r="J44" s="53"/>
      <c r="K44" s="23">
        <f t="shared" si="2"/>
        <v>15.58</v>
      </c>
      <c r="L44" s="53">
        <v>0</v>
      </c>
      <c r="M44" s="53">
        <v>26.25</v>
      </c>
      <c r="N44" s="53">
        <f>M44-K44-L44</f>
        <v>10.67</v>
      </c>
      <c r="O44" s="187">
        <f>MIN(N44:N46)</f>
        <v>10.67</v>
      </c>
      <c r="P44" s="177" t="s">
        <v>199</v>
      </c>
      <c r="Q44" s="102"/>
      <c r="R44" s="163">
        <v>35</v>
      </c>
      <c r="S44" s="127" t="s">
        <v>80</v>
      </c>
      <c r="T44" s="28" t="s">
        <v>25</v>
      </c>
      <c r="U44" s="5"/>
      <c r="V44" s="50"/>
      <c r="W44" s="43">
        <f>W45+W46</f>
        <v>22.971258</v>
      </c>
      <c r="X44" s="4"/>
      <c r="Y44" s="4"/>
      <c r="Z44" s="47"/>
      <c r="AA44" s="47"/>
      <c r="AB44" s="4">
        <f t="shared" si="3"/>
        <v>22.971258</v>
      </c>
      <c r="AC44" s="5">
        <v>0</v>
      </c>
      <c r="AD44" s="28">
        <v>26.25</v>
      </c>
      <c r="AE44" s="4">
        <f>AD44-AB44-AC44</f>
        <v>3.278742000000001</v>
      </c>
      <c r="AF44" s="157">
        <f>MIN(AE44:AE46)</f>
        <v>3.278742000000001</v>
      </c>
      <c r="AG44" s="160" t="s">
        <v>199</v>
      </c>
      <c r="AI44" s="121"/>
    </row>
    <row r="45" spans="1:33" s="2" customFormat="1" ht="11.25">
      <c r="A45" s="164"/>
      <c r="B45" s="27" t="s">
        <v>35</v>
      </c>
      <c r="C45" s="53" t="s">
        <v>25</v>
      </c>
      <c r="D45" s="53"/>
      <c r="E45" s="53"/>
      <c r="F45" s="23">
        <f t="shared" si="4"/>
        <v>8.31</v>
      </c>
      <c r="G45" s="23">
        <v>4.92</v>
      </c>
      <c r="H45" s="23">
        <v>3.39</v>
      </c>
      <c r="I45" s="23"/>
      <c r="J45" s="23"/>
      <c r="K45" s="23">
        <f t="shared" si="2"/>
        <v>8.31</v>
      </c>
      <c r="L45" s="53">
        <v>0</v>
      </c>
      <c r="M45" s="23">
        <v>26.25</v>
      </c>
      <c r="N45" s="53">
        <f>M45-F45</f>
        <v>17.939999999999998</v>
      </c>
      <c r="O45" s="188"/>
      <c r="P45" s="175"/>
      <c r="Q45" s="102"/>
      <c r="R45" s="164"/>
      <c r="S45" s="27" t="s">
        <v>35</v>
      </c>
      <c r="T45" s="28" t="s">
        <v>25</v>
      </c>
      <c r="U45" s="5"/>
      <c r="V45" s="51"/>
      <c r="W45" s="25">
        <f>F45+V27+V18</f>
        <v>8.401258</v>
      </c>
      <c r="X45" s="3"/>
      <c r="Y45" s="3"/>
      <c r="Z45" s="23"/>
      <c r="AA45" s="23"/>
      <c r="AB45" s="4">
        <f t="shared" si="3"/>
        <v>8.401258</v>
      </c>
      <c r="AC45" s="5">
        <v>0</v>
      </c>
      <c r="AD45" s="35">
        <v>26.25</v>
      </c>
      <c r="AE45" s="4">
        <f>AD45-W45</f>
        <v>17.848742</v>
      </c>
      <c r="AF45" s="158"/>
      <c r="AG45" s="161"/>
    </row>
    <row r="46" spans="1:33" s="2" customFormat="1" ht="11.25">
      <c r="A46" s="165"/>
      <c r="B46" s="27" t="s">
        <v>36</v>
      </c>
      <c r="C46" s="53" t="s">
        <v>25</v>
      </c>
      <c r="D46" s="53"/>
      <c r="E46" s="53"/>
      <c r="F46" s="23">
        <f t="shared" si="4"/>
        <v>7.27</v>
      </c>
      <c r="G46" s="23">
        <v>2.92</v>
      </c>
      <c r="H46" s="23">
        <v>4.35</v>
      </c>
      <c r="I46" s="23"/>
      <c r="J46" s="23"/>
      <c r="K46" s="23">
        <f t="shared" si="2"/>
        <v>7.27</v>
      </c>
      <c r="L46" s="53">
        <v>0</v>
      </c>
      <c r="M46" s="23">
        <v>26.25</v>
      </c>
      <c r="N46" s="53">
        <f>M46-K46-L46</f>
        <v>18.98</v>
      </c>
      <c r="O46" s="189"/>
      <c r="P46" s="176"/>
      <c r="Q46" s="102"/>
      <c r="R46" s="165"/>
      <c r="S46" s="27" t="s">
        <v>36</v>
      </c>
      <c r="T46" s="28" t="s">
        <v>25</v>
      </c>
      <c r="U46" s="5"/>
      <c r="V46" s="30">
        <v>7.3</v>
      </c>
      <c r="W46" s="25">
        <f>V46+F46</f>
        <v>14.57</v>
      </c>
      <c r="X46" s="3"/>
      <c r="Y46" s="3"/>
      <c r="Z46" s="23"/>
      <c r="AA46" s="23"/>
      <c r="AB46" s="5">
        <f t="shared" si="3"/>
        <v>14.57</v>
      </c>
      <c r="AC46" s="5">
        <v>0</v>
      </c>
      <c r="AD46" s="35">
        <v>26.25</v>
      </c>
      <c r="AE46" s="5">
        <f>AD46-AB46-AC46</f>
        <v>11.68</v>
      </c>
      <c r="AF46" s="159"/>
      <c r="AG46" s="162"/>
    </row>
    <row r="47" spans="1:35" s="2" customFormat="1" ht="11.25">
      <c r="A47" s="61">
        <v>36</v>
      </c>
      <c r="B47" s="26" t="s">
        <v>81</v>
      </c>
      <c r="C47" s="53" t="s">
        <v>28</v>
      </c>
      <c r="D47" s="53">
        <v>40</v>
      </c>
      <c r="E47" s="53">
        <v>40</v>
      </c>
      <c r="F47" s="23">
        <f t="shared" si="4"/>
        <v>14.71</v>
      </c>
      <c r="G47" s="23">
        <v>8.56</v>
      </c>
      <c r="H47" s="23">
        <v>6.15</v>
      </c>
      <c r="I47" s="23"/>
      <c r="J47" s="23"/>
      <c r="K47" s="53">
        <f t="shared" si="2"/>
        <v>14.71</v>
      </c>
      <c r="L47" s="53">
        <v>0</v>
      </c>
      <c r="M47" s="53">
        <v>42</v>
      </c>
      <c r="N47" s="53">
        <f>M47-L47-K47</f>
        <v>27.29</v>
      </c>
      <c r="O47" s="59">
        <f>N47</f>
        <v>27.29</v>
      </c>
      <c r="P47" s="60" t="s">
        <v>199</v>
      </c>
      <c r="Q47" s="102"/>
      <c r="R47" s="61">
        <v>36</v>
      </c>
      <c r="S47" s="26" t="s">
        <v>81</v>
      </c>
      <c r="T47" s="28" t="s">
        <v>28</v>
      </c>
      <c r="U47" s="5"/>
      <c r="V47" s="29">
        <v>0.6753260000000001</v>
      </c>
      <c r="W47" s="43">
        <f>V47+F47</f>
        <v>15.385326000000001</v>
      </c>
      <c r="X47" s="4"/>
      <c r="Y47" s="4"/>
      <c r="Z47" s="23"/>
      <c r="AA47" s="23"/>
      <c r="AB47" s="4">
        <f t="shared" si="3"/>
        <v>15.385326000000001</v>
      </c>
      <c r="AC47" s="5">
        <v>0</v>
      </c>
      <c r="AD47" s="28">
        <v>42</v>
      </c>
      <c r="AE47" s="15">
        <f>AD47-AC47-AB47</f>
        <v>26.614674</v>
      </c>
      <c r="AF47" s="13">
        <f>AE47</f>
        <v>26.614674</v>
      </c>
      <c r="AG47" s="35" t="s">
        <v>199</v>
      </c>
      <c r="AI47" s="121"/>
    </row>
    <row r="48" spans="1:36" s="83" customFormat="1" ht="22.5">
      <c r="A48" s="170">
        <v>37</v>
      </c>
      <c r="B48" s="89" t="s">
        <v>82</v>
      </c>
      <c r="C48" s="81" t="s">
        <v>44</v>
      </c>
      <c r="D48" s="53">
        <v>20</v>
      </c>
      <c r="E48" s="53">
        <v>25</v>
      </c>
      <c r="F48" s="82">
        <f>F49+F50</f>
        <v>23.560000000000002</v>
      </c>
      <c r="G48" s="53"/>
      <c r="H48" s="53"/>
      <c r="I48" s="81"/>
      <c r="J48" s="81"/>
      <c r="K48" s="82">
        <f t="shared" si="2"/>
        <v>23.560000000000002</v>
      </c>
      <c r="L48" s="81">
        <v>0</v>
      </c>
      <c r="M48" s="81">
        <v>21</v>
      </c>
      <c r="N48" s="81">
        <f>M48-K48-L48</f>
        <v>-2.5600000000000023</v>
      </c>
      <c r="O48" s="190">
        <f>MIN(N48:N50)</f>
        <v>-2.5600000000000023</v>
      </c>
      <c r="P48" s="174" t="s">
        <v>78</v>
      </c>
      <c r="Q48" s="102"/>
      <c r="R48" s="170">
        <v>37</v>
      </c>
      <c r="S48" s="89" t="s">
        <v>82</v>
      </c>
      <c r="T48" s="81" t="s">
        <v>44</v>
      </c>
      <c r="U48" s="81"/>
      <c r="V48" s="84"/>
      <c r="W48" s="85">
        <f>W49+W50</f>
        <v>24.151452</v>
      </c>
      <c r="X48" s="85"/>
      <c r="Y48" s="85"/>
      <c r="Z48" s="81"/>
      <c r="AA48" s="81"/>
      <c r="AB48" s="85">
        <f t="shared" si="3"/>
        <v>24.151452</v>
      </c>
      <c r="AC48" s="81">
        <v>0</v>
      </c>
      <c r="AD48" s="81">
        <v>21</v>
      </c>
      <c r="AE48" s="85">
        <f>AD48-AB48-AC48</f>
        <v>-3.151451999999999</v>
      </c>
      <c r="AF48" s="166">
        <f>MIN(AE48:AE50)</f>
        <v>-3.151451999999999</v>
      </c>
      <c r="AG48" s="174" t="s">
        <v>78</v>
      </c>
      <c r="AH48" s="79"/>
      <c r="AI48" s="79"/>
      <c r="AJ48" s="79"/>
    </row>
    <row r="49" spans="1:33" s="2" customFormat="1" ht="11.25">
      <c r="A49" s="164"/>
      <c r="B49" s="101" t="s">
        <v>35</v>
      </c>
      <c r="C49" s="81" t="s">
        <v>44</v>
      </c>
      <c r="D49" s="81"/>
      <c r="E49" s="81"/>
      <c r="F49" s="82">
        <f t="shared" si="4"/>
        <v>5.71</v>
      </c>
      <c r="G49" s="82">
        <v>0.93</v>
      </c>
      <c r="H49" s="82">
        <v>4.78</v>
      </c>
      <c r="I49" s="82"/>
      <c r="J49" s="82"/>
      <c r="K49" s="82">
        <f t="shared" si="2"/>
        <v>5.71</v>
      </c>
      <c r="L49" s="81">
        <v>0</v>
      </c>
      <c r="M49" s="82">
        <v>21</v>
      </c>
      <c r="N49" s="81">
        <f>M49-F49</f>
        <v>15.29</v>
      </c>
      <c r="O49" s="188"/>
      <c r="P49" s="175"/>
      <c r="Q49" s="102"/>
      <c r="R49" s="164"/>
      <c r="S49" s="101" t="s">
        <v>35</v>
      </c>
      <c r="T49" s="81" t="s">
        <v>44</v>
      </c>
      <c r="U49" s="81"/>
      <c r="V49" s="88"/>
      <c r="W49" s="97">
        <f>F49+V25/2</f>
        <v>6.25475</v>
      </c>
      <c r="X49" s="97"/>
      <c r="Y49" s="97"/>
      <c r="Z49" s="82"/>
      <c r="AA49" s="82"/>
      <c r="AB49" s="85">
        <f t="shared" si="3"/>
        <v>6.25475</v>
      </c>
      <c r="AC49" s="81">
        <v>0</v>
      </c>
      <c r="AD49" s="82">
        <v>21</v>
      </c>
      <c r="AE49" s="85">
        <f>AD49-W49</f>
        <v>14.74525</v>
      </c>
      <c r="AF49" s="167"/>
      <c r="AG49" s="191"/>
    </row>
    <row r="50" spans="1:33" s="2" customFormat="1" ht="11.25">
      <c r="A50" s="165"/>
      <c r="B50" s="101" t="s">
        <v>36</v>
      </c>
      <c r="C50" s="81" t="s">
        <v>44</v>
      </c>
      <c r="D50" s="81"/>
      <c r="E50" s="81"/>
      <c r="F50" s="82">
        <f>G50+H50</f>
        <v>17.85</v>
      </c>
      <c r="G50" s="82">
        <v>5.7</v>
      </c>
      <c r="H50" s="82">
        <v>12.15</v>
      </c>
      <c r="I50" s="82"/>
      <c r="J50" s="82"/>
      <c r="K50" s="82">
        <f t="shared" si="2"/>
        <v>17.85</v>
      </c>
      <c r="L50" s="81">
        <v>0</v>
      </c>
      <c r="M50" s="82">
        <v>21</v>
      </c>
      <c r="N50" s="81">
        <f>M50-K50-L50</f>
        <v>3.1499999999999986</v>
      </c>
      <c r="O50" s="189"/>
      <c r="P50" s="176"/>
      <c r="Q50" s="102"/>
      <c r="R50" s="165"/>
      <c r="S50" s="101" t="s">
        <v>36</v>
      </c>
      <c r="T50" s="81" t="s">
        <v>44</v>
      </c>
      <c r="U50" s="81"/>
      <c r="V50" s="84">
        <v>0.046702</v>
      </c>
      <c r="W50" s="97">
        <f>V50+F50</f>
        <v>17.896702</v>
      </c>
      <c r="X50" s="97"/>
      <c r="Y50" s="97"/>
      <c r="Z50" s="82"/>
      <c r="AA50" s="82"/>
      <c r="AB50" s="81">
        <f t="shared" si="3"/>
        <v>17.896702</v>
      </c>
      <c r="AC50" s="81">
        <v>0</v>
      </c>
      <c r="AD50" s="82">
        <v>21</v>
      </c>
      <c r="AE50" s="81">
        <f>AD50-AB50-AC50</f>
        <v>3.103297999999999</v>
      </c>
      <c r="AF50" s="168"/>
      <c r="AG50" s="192"/>
    </row>
    <row r="51" spans="1:34" s="2" customFormat="1" ht="11.25">
      <c r="A51" s="54">
        <v>38</v>
      </c>
      <c r="B51" s="26" t="s">
        <v>83</v>
      </c>
      <c r="C51" s="53" t="s">
        <v>23</v>
      </c>
      <c r="D51" s="53">
        <v>16</v>
      </c>
      <c r="E51" s="53">
        <v>16</v>
      </c>
      <c r="F51" s="23">
        <f t="shared" si="4"/>
        <v>8.51</v>
      </c>
      <c r="G51" s="23">
        <v>3.93</v>
      </c>
      <c r="H51" s="23">
        <v>4.58</v>
      </c>
      <c r="I51" s="23"/>
      <c r="J51" s="23"/>
      <c r="K51" s="53">
        <f t="shared" si="2"/>
        <v>8.51</v>
      </c>
      <c r="L51" s="53">
        <v>0</v>
      </c>
      <c r="M51" s="23">
        <v>16.8</v>
      </c>
      <c r="N51" s="53">
        <f>M51-L51-K51</f>
        <v>8.290000000000001</v>
      </c>
      <c r="O51" s="59">
        <f>N51</f>
        <v>8.290000000000001</v>
      </c>
      <c r="P51" s="60" t="s">
        <v>199</v>
      </c>
      <c r="Q51" s="102"/>
      <c r="R51" s="110">
        <v>38</v>
      </c>
      <c r="S51" s="109" t="s">
        <v>83</v>
      </c>
      <c r="T51" s="133" t="s">
        <v>23</v>
      </c>
      <c r="U51" s="133"/>
      <c r="V51" s="29">
        <v>7.82311</v>
      </c>
      <c r="W51" s="4">
        <f>V51+F51</f>
        <v>16.333109999999998</v>
      </c>
      <c r="X51" s="4"/>
      <c r="Y51" s="4"/>
      <c r="Z51" s="1"/>
      <c r="AA51" s="1"/>
      <c r="AB51" s="4">
        <f t="shared" si="3"/>
        <v>16.333109999999998</v>
      </c>
      <c r="AC51" s="134">
        <v>0</v>
      </c>
      <c r="AD51" s="35">
        <v>16.8</v>
      </c>
      <c r="AE51" s="132">
        <f>AD51-AC51-AB51</f>
        <v>0.4668900000000029</v>
      </c>
      <c r="AF51" s="13">
        <f>AE51</f>
        <v>0.4668900000000029</v>
      </c>
      <c r="AG51" s="35" t="s">
        <v>199</v>
      </c>
      <c r="AH51" s="79"/>
    </row>
    <row r="52" spans="1:35" s="2" customFormat="1" ht="11.25">
      <c r="A52" s="54">
        <v>39</v>
      </c>
      <c r="B52" s="26" t="s">
        <v>84</v>
      </c>
      <c r="C52" s="53" t="s">
        <v>25</v>
      </c>
      <c r="D52" s="53">
        <v>25</v>
      </c>
      <c r="E52" s="53">
        <v>25</v>
      </c>
      <c r="F52" s="23">
        <f t="shared" si="4"/>
        <v>10.33</v>
      </c>
      <c r="G52" s="23">
        <v>6.29</v>
      </c>
      <c r="H52" s="23">
        <v>4.04</v>
      </c>
      <c r="I52" s="23"/>
      <c r="J52" s="23"/>
      <c r="K52" s="53">
        <f t="shared" si="2"/>
        <v>10.33</v>
      </c>
      <c r="L52" s="53">
        <v>0</v>
      </c>
      <c r="M52" s="23">
        <v>26.25</v>
      </c>
      <c r="N52" s="53">
        <f>M52-L52-K52</f>
        <v>15.92</v>
      </c>
      <c r="O52" s="59">
        <f>N52</f>
        <v>15.92</v>
      </c>
      <c r="P52" s="60" t="s">
        <v>199</v>
      </c>
      <c r="Q52" s="102"/>
      <c r="R52" s="54">
        <v>39</v>
      </c>
      <c r="S52" s="26" t="s">
        <v>84</v>
      </c>
      <c r="T52" s="28" t="s">
        <v>25</v>
      </c>
      <c r="U52" s="5"/>
      <c r="V52" s="29">
        <v>0.356702</v>
      </c>
      <c r="W52" s="43">
        <f>V52+F52</f>
        <v>10.686702</v>
      </c>
      <c r="X52" s="4"/>
      <c r="Y52" s="4"/>
      <c r="Z52" s="23"/>
      <c r="AA52" s="23"/>
      <c r="AB52" s="4">
        <f t="shared" si="3"/>
        <v>10.686702</v>
      </c>
      <c r="AC52" s="5">
        <v>0</v>
      </c>
      <c r="AD52" s="35">
        <v>26.25</v>
      </c>
      <c r="AE52" s="15">
        <f>AD52-AC52-AB52</f>
        <v>15.563298</v>
      </c>
      <c r="AF52" s="13">
        <f>AE52</f>
        <v>15.563298</v>
      </c>
      <c r="AG52" s="35" t="s">
        <v>199</v>
      </c>
      <c r="AI52" s="121"/>
    </row>
    <row r="53" spans="1:35" s="2" customFormat="1" ht="11.25">
      <c r="A53" s="54">
        <v>40</v>
      </c>
      <c r="B53" s="26" t="s">
        <v>85</v>
      </c>
      <c r="C53" s="53" t="s">
        <v>28</v>
      </c>
      <c r="D53" s="53">
        <v>40</v>
      </c>
      <c r="E53" s="53">
        <v>40</v>
      </c>
      <c r="F53" s="23">
        <f t="shared" si="4"/>
        <v>33.97</v>
      </c>
      <c r="G53" s="23">
        <v>18.83</v>
      </c>
      <c r="H53" s="23">
        <v>15.14</v>
      </c>
      <c r="I53" s="23"/>
      <c r="J53" s="23"/>
      <c r="K53" s="53">
        <f t="shared" si="2"/>
        <v>33.97</v>
      </c>
      <c r="L53" s="53">
        <v>0</v>
      </c>
      <c r="M53" s="53">
        <v>42</v>
      </c>
      <c r="N53" s="53">
        <f>M53-L53-K53</f>
        <v>8.030000000000001</v>
      </c>
      <c r="O53" s="59">
        <f>N53</f>
        <v>8.030000000000001</v>
      </c>
      <c r="P53" s="60" t="s">
        <v>199</v>
      </c>
      <c r="Q53" s="102"/>
      <c r="R53" s="54">
        <v>40</v>
      </c>
      <c r="S53" s="26" t="s">
        <v>85</v>
      </c>
      <c r="T53" s="28" t="s">
        <v>28</v>
      </c>
      <c r="U53" s="5"/>
      <c r="V53" s="29">
        <v>2.2719</v>
      </c>
      <c r="W53" s="43">
        <f>V53+F53</f>
        <v>36.2419</v>
      </c>
      <c r="X53" s="4"/>
      <c r="Y53" s="4"/>
      <c r="Z53" s="23"/>
      <c r="AA53" s="23"/>
      <c r="AB53" s="4">
        <f t="shared" si="3"/>
        <v>36.2419</v>
      </c>
      <c r="AC53" s="5">
        <v>0</v>
      </c>
      <c r="AD53" s="28">
        <v>42</v>
      </c>
      <c r="AE53" s="15">
        <f>AD53-AC53-AB53</f>
        <v>5.758099999999999</v>
      </c>
      <c r="AF53" s="13">
        <f>AE53</f>
        <v>5.758099999999999</v>
      </c>
      <c r="AG53" s="35" t="s">
        <v>199</v>
      </c>
      <c r="AI53" s="121"/>
    </row>
    <row r="54" spans="1:35" s="2" customFormat="1" ht="22.5">
      <c r="A54" s="163">
        <v>41</v>
      </c>
      <c r="B54" s="56" t="s">
        <v>86</v>
      </c>
      <c r="C54" s="53" t="s">
        <v>18</v>
      </c>
      <c r="D54" s="53">
        <v>10</v>
      </c>
      <c r="E54" s="53">
        <v>10</v>
      </c>
      <c r="F54" s="23">
        <f>F55+F56</f>
        <v>3.8200000000000003</v>
      </c>
      <c r="G54" s="53"/>
      <c r="H54" s="53"/>
      <c r="I54" s="53">
        <f>I55+I56</f>
        <v>0.52</v>
      </c>
      <c r="J54" s="53">
        <v>120</v>
      </c>
      <c r="K54" s="23">
        <f>F54-I54</f>
        <v>3.3000000000000003</v>
      </c>
      <c r="L54" s="53">
        <v>0</v>
      </c>
      <c r="M54" s="53">
        <v>10.5</v>
      </c>
      <c r="N54" s="53">
        <f>M54-K54-L54</f>
        <v>7.199999999999999</v>
      </c>
      <c r="O54" s="187">
        <f>MIN(N54:N56)</f>
        <v>7.199999999999999</v>
      </c>
      <c r="P54" s="177" t="s">
        <v>199</v>
      </c>
      <c r="Q54" s="102"/>
      <c r="R54" s="163">
        <v>41</v>
      </c>
      <c r="S54" s="127" t="s">
        <v>86</v>
      </c>
      <c r="T54" s="28" t="s">
        <v>18</v>
      </c>
      <c r="U54" s="5"/>
      <c r="V54" s="50"/>
      <c r="W54" s="43">
        <f>W55+W56</f>
        <v>4.839500000000001</v>
      </c>
      <c r="X54" s="4"/>
      <c r="Y54" s="4"/>
      <c r="Z54" s="47">
        <f>Z55+Z56</f>
        <v>0.52</v>
      </c>
      <c r="AA54" s="47">
        <v>120</v>
      </c>
      <c r="AB54" s="4">
        <f>W54-Z54</f>
        <v>4.3195000000000014</v>
      </c>
      <c r="AC54" s="5">
        <v>0</v>
      </c>
      <c r="AD54" s="28">
        <v>10.5</v>
      </c>
      <c r="AE54" s="4">
        <f>AD54-AB54-AC54</f>
        <v>6.1804999999999986</v>
      </c>
      <c r="AF54" s="157">
        <f>MIN(AE54:AE56)</f>
        <v>6.1804999999999986</v>
      </c>
      <c r="AG54" s="178" t="s">
        <v>199</v>
      </c>
      <c r="AI54" s="121"/>
    </row>
    <row r="55" spans="1:33" s="2" customFormat="1" ht="11.25">
      <c r="A55" s="164"/>
      <c r="B55" s="27" t="s">
        <v>35</v>
      </c>
      <c r="C55" s="53" t="s">
        <v>18</v>
      </c>
      <c r="D55" s="53"/>
      <c r="E55" s="53"/>
      <c r="F55" s="23">
        <f t="shared" si="4"/>
        <v>1</v>
      </c>
      <c r="G55" s="23">
        <v>0.06</v>
      </c>
      <c r="H55" s="23">
        <v>0.94</v>
      </c>
      <c r="I55" s="23"/>
      <c r="J55" s="23"/>
      <c r="K55" s="23">
        <f t="shared" si="2"/>
        <v>1</v>
      </c>
      <c r="L55" s="53">
        <v>0</v>
      </c>
      <c r="M55" s="23">
        <v>10.5</v>
      </c>
      <c r="N55" s="53">
        <f>M55-F55</f>
        <v>9.5</v>
      </c>
      <c r="O55" s="188"/>
      <c r="P55" s="175"/>
      <c r="Q55" s="102"/>
      <c r="R55" s="164"/>
      <c r="S55" s="27" t="s">
        <v>35</v>
      </c>
      <c r="T55" s="28" t="s">
        <v>18</v>
      </c>
      <c r="U55" s="5"/>
      <c r="V55" s="51"/>
      <c r="W55" s="25">
        <f>F55+V63+V35+V19/2</f>
        <v>1.1800000000000002</v>
      </c>
      <c r="X55" s="3"/>
      <c r="Y55" s="3"/>
      <c r="Z55" s="23"/>
      <c r="AA55" s="23"/>
      <c r="AB55" s="4">
        <f t="shared" si="3"/>
        <v>1.1800000000000002</v>
      </c>
      <c r="AC55" s="5">
        <v>0</v>
      </c>
      <c r="AD55" s="35">
        <v>10.5</v>
      </c>
      <c r="AE55" s="4">
        <f>AD55-W55</f>
        <v>9.32</v>
      </c>
      <c r="AF55" s="158"/>
      <c r="AG55" s="179"/>
    </row>
    <row r="56" spans="1:33" s="2" customFormat="1" ht="11.25">
      <c r="A56" s="165"/>
      <c r="B56" s="27" t="s">
        <v>36</v>
      </c>
      <c r="C56" s="53" t="s">
        <v>18</v>
      </c>
      <c r="D56" s="53"/>
      <c r="E56" s="53"/>
      <c r="F56" s="23">
        <f t="shared" si="4"/>
        <v>2.8200000000000003</v>
      </c>
      <c r="G56" s="23">
        <v>1.36</v>
      </c>
      <c r="H56" s="23">
        <v>1.46</v>
      </c>
      <c r="I56" s="23">
        <v>0.52</v>
      </c>
      <c r="J56" s="23">
        <v>120</v>
      </c>
      <c r="K56" s="23">
        <f>F56-I56</f>
        <v>2.3000000000000003</v>
      </c>
      <c r="L56" s="53">
        <v>0</v>
      </c>
      <c r="M56" s="23">
        <v>10.5</v>
      </c>
      <c r="N56" s="53">
        <f>M56-K56-L56</f>
        <v>8.2</v>
      </c>
      <c r="O56" s="189"/>
      <c r="P56" s="176"/>
      <c r="Q56" s="102"/>
      <c r="R56" s="165"/>
      <c r="S56" s="27" t="s">
        <v>36</v>
      </c>
      <c r="T56" s="28" t="s">
        <v>18</v>
      </c>
      <c r="U56" s="5"/>
      <c r="V56" s="30">
        <v>0.8395000000000005</v>
      </c>
      <c r="W56" s="25">
        <f aca="true" t="shared" si="11" ref="W56:W67">V56+F56</f>
        <v>3.659500000000001</v>
      </c>
      <c r="X56" s="3"/>
      <c r="Y56" s="3"/>
      <c r="Z56" s="23">
        <v>0.52</v>
      </c>
      <c r="AA56" s="23">
        <v>120</v>
      </c>
      <c r="AB56" s="4">
        <f>W56-Z56</f>
        <v>3.139500000000001</v>
      </c>
      <c r="AC56" s="5">
        <v>0</v>
      </c>
      <c r="AD56" s="35">
        <v>10.5</v>
      </c>
      <c r="AE56" s="4">
        <f>AD56-AB56-AC56</f>
        <v>7.360499999999999</v>
      </c>
      <c r="AF56" s="159"/>
      <c r="AG56" s="180"/>
    </row>
    <row r="57" spans="1:34" s="2" customFormat="1" ht="11.25">
      <c r="A57" s="54">
        <v>42</v>
      </c>
      <c r="B57" s="26" t="s">
        <v>87</v>
      </c>
      <c r="C57" s="53" t="s">
        <v>19</v>
      </c>
      <c r="D57" s="53">
        <v>2.5</v>
      </c>
      <c r="E57" s="53">
        <v>2.5</v>
      </c>
      <c r="F57" s="23">
        <f t="shared" si="4"/>
        <v>1.0499999999999998</v>
      </c>
      <c r="G57" s="23">
        <v>0.35</v>
      </c>
      <c r="H57" s="23">
        <v>0.7</v>
      </c>
      <c r="I57" s="23">
        <v>0.26</v>
      </c>
      <c r="J57" s="23">
        <v>120</v>
      </c>
      <c r="K57" s="53">
        <f t="shared" si="2"/>
        <v>0.7899999999999998</v>
      </c>
      <c r="L57" s="53">
        <v>0</v>
      </c>
      <c r="M57" s="23">
        <v>2.63</v>
      </c>
      <c r="N57" s="53">
        <f>M57-L57-K57</f>
        <v>1.84</v>
      </c>
      <c r="O57" s="59">
        <f>N57</f>
        <v>1.84</v>
      </c>
      <c r="P57" s="60" t="s">
        <v>199</v>
      </c>
      <c r="Q57" s="102"/>
      <c r="R57" s="80">
        <v>42</v>
      </c>
      <c r="S57" s="86" t="s">
        <v>87</v>
      </c>
      <c r="T57" s="81" t="s">
        <v>19</v>
      </c>
      <c r="U57" s="5"/>
      <c r="V57" s="88">
        <v>2.804299999999996</v>
      </c>
      <c r="W57" s="85">
        <f t="shared" si="11"/>
        <v>3.854299999999996</v>
      </c>
      <c r="X57" s="4"/>
      <c r="Y57" s="4"/>
      <c r="Z57" s="82">
        <v>0.26</v>
      </c>
      <c r="AA57" s="82">
        <v>120</v>
      </c>
      <c r="AB57" s="81">
        <f t="shared" si="3"/>
        <v>3.594299999999996</v>
      </c>
      <c r="AC57" s="81">
        <v>0</v>
      </c>
      <c r="AD57" s="82">
        <v>2.63</v>
      </c>
      <c r="AE57" s="87">
        <f>AD57-AC57-AB57</f>
        <v>-0.9642999999999962</v>
      </c>
      <c r="AF57" s="120">
        <f>AE57</f>
        <v>-0.9642999999999962</v>
      </c>
      <c r="AG57" s="82" t="s">
        <v>78</v>
      </c>
      <c r="AH57" s="79"/>
    </row>
    <row r="58" spans="1:35" s="2" customFormat="1" ht="11.25">
      <c r="A58" s="54">
        <v>43</v>
      </c>
      <c r="B58" s="26" t="s">
        <v>88</v>
      </c>
      <c r="C58" s="53" t="s">
        <v>19</v>
      </c>
      <c r="D58" s="53">
        <v>2.5</v>
      </c>
      <c r="E58" s="53">
        <v>2.5</v>
      </c>
      <c r="F58" s="23">
        <f t="shared" si="4"/>
        <v>0.23</v>
      </c>
      <c r="G58" s="23">
        <v>0.03</v>
      </c>
      <c r="H58" s="23">
        <v>0.2</v>
      </c>
      <c r="I58" s="23">
        <v>0.052</v>
      </c>
      <c r="J58" s="23">
        <v>120</v>
      </c>
      <c r="K58" s="53">
        <f aca="true" t="shared" si="12" ref="K58:K67">F58-I58</f>
        <v>0.17800000000000002</v>
      </c>
      <c r="L58" s="53">
        <v>0</v>
      </c>
      <c r="M58" s="23">
        <v>2.63</v>
      </c>
      <c r="N58" s="53">
        <f aca="true" t="shared" si="13" ref="N58:N67">M58-L58-K58</f>
        <v>2.452</v>
      </c>
      <c r="O58" s="59">
        <f aca="true" t="shared" si="14" ref="O58:O67">N58</f>
        <v>2.452</v>
      </c>
      <c r="P58" s="60" t="s">
        <v>199</v>
      </c>
      <c r="Q58" s="102"/>
      <c r="R58" s="54">
        <v>43</v>
      </c>
      <c r="S58" s="26" t="s">
        <v>88</v>
      </c>
      <c r="T58" s="28" t="s">
        <v>19</v>
      </c>
      <c r="U58" s="5"/>
      <c r="V58" s="29">
        <v>0.045</v>
      </c>
      <c r="W58" s="43">
        <f t="shared" si="11"/>
        <v>0.275</v>
      </c>
      <c r="X58" s="4"/>
      <c r="Y58" s="4"/>
      <c r="Z58" s="23">
        <v>0.052</v>
      </c>
      <c r="AA58" s="23">
        <v>120</v>
      </c>
      <c r="AB58" s="5">
        <f t="shared" si="3"/>
        <v>0.22300000000000003</v>
      </c>
      <c r="AC58" s="5">
        <v>0</v>
      </c>
      <c r="AD58" s="35">
        <v>2.63</v>
      </c>
      <c r="AE58" s="14">
        <f aca="true" t="shared" si="15" ref="AE58:AE67">AD58-AC58-AB58</f>
        <v>2.407</v>
      </c>
      <c r="AF58" s="13">
        <f aca="true" t="shared" si="16" ref="AF58:AF67">AE58</f>
        <v>2.407</v>
      </c>
      <c r="AG58" s="35" t="s">
        <v>199</v>
      </c>
      <c r="AI58" s="121"/>
    </row>
    <row r="59" spans="1:35" s="2" customFormat="1" ht="11.25">
      <c r="A59" s="54">
        <v>44</v>
      </c>
      <c r="B59" s="26" t="s">
        <v>89</v>
      </c>
      <c r="C59" s="53" t="s">
        <v>30</v>
      </c>
      <c r="D59" s="53">
        <v>63</v>
      </c>
      <c r="E59" s="53">
        <v>63</v>
      </c>
      <c r="F59" s="23">
        <f t="shared" si="4"/>
        <v>37.99</v>
      </c>
      <c r="G59" s="23">
        <v>17.94</v>
      </c>
      <c r="H59" s="23">
        <v>20.05</v>
      </c>
      <c r="I59" s="23"/>
      <c r="J59" s="23"/>
      <c r="K59" s="53">
        <f t="shared" si="12"/>
        <v>37.99</v>
      </c>
      <c r="L59" s="53">
        <v>0</v>
      </c>
      <c r="M59" s="23">
        <v>66.15</v>
      </c>
      <c r="N59" s="53">
        <f t="shared" si="13"/>
        <v>28.160000000000004</v>
      </c>
      <c r="O59" s="59">
        <f t="shared" si="14"/>
        <v>28.160000000000004</v>
      </c>
      <c r="P59" s="60" t="s">
        <v>199</v>
      </c>
      <c r="Q59" s="102"/>
      <c r="R59" s="54">
        <v>44</v>
      </c>
      <c r="S59" s="26" t="s">
        <v>89</v>
      </c>
      <c r="T59" s="28" t="s">
        <v>30</v>
      </c>
      <c r="U59" s="5"/>
      <c r="V59" s="29">
        <v>4.66198</v>
      </c>
      <c r="W59" s="43">
        <f t="shared" si="11"/>
        <v>42.65198</v>
      </c>
      <c r="X59" s="4"/>
      <c r="Y59" s="4"/>
      <c r="Z59" s="23"/>
      <c r="AA59" s="23"/>
      <c r="AB59" s="4">
        <f t="shared" si="3"/>
        <v>42.65198</v>
      </c>
      <c r="AC59" s="5">
        <v>0</v>
      </c>
      <c r="AD59" s="35">
        <v>66.15</v>
      </c>
      <c r="AE59" s="15">
        <f t="shared" si="15"/>
        <v>23.498020000000004</v>
      </c>
      <c r="AF59" s="13">
        <f t="shared" si="16"/>
        <v>23.498020000000004</v>
      </c>
      <c r="AG59" s="35" t="s">
        <v>199</v>
      </c>
      <c r="AI59" s="121"/>
    </row>
    <row r="60" spans="1:35" s="2" customFormat="1" ht="11.25">
      <c r="A60" s="54">
        <v>45</v>
      </c>
      <c r="B60" s="26" t="s">
        <v>90</v>
      </c>
      <c r="C60" s="53" t="s">
        <v>19</v>
      </c>
      <c r="D60" s="53">
        <v>2.5</v>
      </c>
      <c r="E60" s="53">
        <v>2.5</v>
      </c>
      <c r="F60" s="23">
        <f t="shared" si="4"/>
        <v>1.3399999999999999</v>
      </c>
      <c r="G60" s="23">
        <v>0.48</v>
      </c>
      <c r="H60" s="23">
        <v>0.86</v>
      </c>
      <c r="I60" s="23">
        <v>0.987</v>
      </c>
      <c r="J60" s="53">
        <v>120</v>
      </c>
      <c r="K60" s="53">
        <f t="shared" si="12"/>
        <v>0.35299999999999987</v>
      </c>
      <c r="L60" s="53">
        <v>0</v>
      </c>
      <c r="M60" s="23">
        <v>2.63</v>
      </c>
      <c r="N60" s="53">
        <f t="shared" si="13"/>
        <v>2.277</v>
      </c>
      <c r="O60" s="59">
        <f t="shared" si="14"/>
        <v>2.277</v>
      </c>
      <c r="P60" s="60" t="s">
        <v>199</v>
      </c>
      <c r="Q60" s="102"/>
      <c r="R60" s="54">
        <v>45</v>
      </c>
      <c r="S60" s="26" t="s">
        <v>90</v>
      </c>
      <c r="T60" s="28" t="s">
        <v>19</v>
      </c>
      <c r="U60" s="5"/>
      <c r="V60" s="29">
        <v>0.6070000000000004</v>
      </c>
      <c r="W60" s="43">
        <f t="shared" si="11"/>
        <v>1.9470000000000003</v>
      </c>
      <c r="X60" s="4"/>
      <c r="Y60" s="4"/>
      <c r="Z60" s="23">
        <v>0.987</v>
      </c>
      <c r="AA60" s="47">
        <v>120</v>
      </c>
      <c r="AB60" s="4">
        <f t="shared" si="3"/>
        <v>0.9600000000000003</v>
      </c>
      <c r="AC60" s="5">
        <v>0</v>
      </c>
      <c r="AD60" s="35">
        <v>2.63</v>
      </c>
      <c r="AE60" s="15">
        <f t="shared" si="15"/>
        <v>1.6699999999999995</v>
      </c>
      <c r="AF60" s="13">
        <f t="shared" si="16"/>
        <v>1.6699999999999995</v>
      </c>
      <c r="AG60" s="35" t="s">
        <v>199</v>
      </c>
      <c r="AI60" s="121"/>
    </row>
    <row r="61" spans="1:35" s="2" customFormat="1" ht="11.25">
      <c r="A61" s="54">
        <v>46</v>
      </c>
      <c r="B61" s="26" t="s">
        <v>91</v>
      </c>
      <c r="C61" s="53" t="s">
        <v>23</v>
      </c>
      <c r="D61" s="53">
        <v>16</v>
      </c>
      <c r="E61" s="53">
        <v>16</v>
      </c>
      <c r="F61" s="48">
        <f t="shared" si="4"/>
        <v>14.508000000000001</v>
      </c>
      <c r="G61" s="23">
        <v>9.098</v>
      </c>
      <c r="H61" s="23">
        <v>5.41</v>
      </c>
      <c r="I61" s="23"/>
      <c r="J61" s="23"/>
      <c r="K61" s="53">
        <f t="shared" si="12"/>
        <v>14.508000000000001</v>
      </c>
      <c r="L61" s="53">
        <v>0</v>
      </c>
      <c r="M61" s="23">
        <v>16.8</v>
      </c>
      <c r="N61" s="53">
        <f t="shared" si="13"/>
        <v>2.292</v>
      </c>
      <c r="O61" s="59">
        <f t="shared" si="14"/>
        <v>2.292</v>
      </c>
      <c r="P61" s="60" t="s">
        <v>199</v>
      </c>
      <c r="Q61" s="102"/>
      <c r="R61" s="54">
        <v>46</v>
      </c>
      <c r="S61" s="26" t="s">
        <v>91</v>
      </c>
      <c r="T61" s="28" t="s">
        <v>23</v>
      </c>
      <c r="U61" s="5"/>
      <c r="V61" s="29">
        <v>0.18756700000000004</v>
      </c>
      <c r="W61" s="43">
        <f t="shared" si="11"/>
        <v>14.695567</v>
      </c>
      <c r="X61" s="4"/>
      <c r="Y61" s="4"/>
      <c r="Z61" s="23"/>
      <c r="AA61" s="23"/>
      <c r="AB61" s="4">
        <f t="shared" si="3"/>
        <v>14.695567</v>
      </c>
      <c r="AC61" s="5">
        <v>0</v>
      </c>
      <c r="AD61" s="35">
        <v>16.8</v>
      </c>
      <c r="AE61" s="15">
        <f t="shared" si="15"/>
        <v>2.104433</v>
      </c>
      <c r="AF61" s="13">
        <f t="shared" si="16"/>
        <v>2.104433</v>
      </c>
      <c r="AG61" s="35" t="s">
        <v>199</v>
      </c>
      <c r="AI61" s="121"/>
    </row>
    <row r="62" spans="1:35" s="2" customFormat="1" ht="11.25">
      <c r="A62" s="54">
        <v>47</v>
      </c>
      <c r="B62" s="26" t="s">
        <v>92</v>
      </c>
      <c r="C62" s="53" t="s">
        <v>23</v>
      </c>
      <c r="D62" s="53">
        <v>16</v>
      </c>
      <c r="E62" s="53">
        <v>16</v>
      </c>
      <c r="F62" s="23">
        <f t="shared" si="4"/>
        <v>4.59</v>
      </c>
      <c r="G62" s="23">
        <v>2.47</v>
      </c>
      <c r="H62" s="23">
        <v>2.12</v>
      </c>
      <c r="I62" s="23"/>
      <c r="J62" s="23"/>
      <c r="K62" s="53">
        <f t="shared" si="12"/>
        <v>4.59</v>
      </c>
      <c r="L62" s="53">
        <v>0</v>
      </c>
      <c r="M62" s="23">
        <v>16.8</v>
      </c>
      <c r="N62" s="53">
        <f t="shared" si="13"/>
        <v>12.21</v>
      </c>
      <c r="O62" s="59">
        <f t="shared" si="14"/>
        <v>12.21</v>
      </c>
      <c r="P62" s="60" t="s">
        <v>199</v>
      </c>
      <c r="Q62" s="102"/>
      <c r="R62" s="54">
        <v>47</v>
      </c>
      <c r="S62" s="26" t="s">
        <v>92</v>
      </c>
      <c r="T62" s="28" t="s">
        <v>23</v>
      </c>
      <c r="U62" s="5"/>
      <c r="V62" s="29">
        <v>0</v>
      </c>
      <c r="W62" s="43">
        <f t="shared" si="11"/>
        <v>4.59</v>
      </c>
      <c r="X62" s="4"/>
      <c r="Y62" s="4"/>
      <c r="Z62" s="23"/>
      <c r="AA62" s="23"/>
      <c r="AB62" s="5">
        <f t="shared" si="3"/>
        <v>4.59</v>
      </c>
      <c r="AC62" s="5">
        <v>0</v>
      </c>
      <c r="AD62" s="35">
        <v>16.8</v>
      </c>
      <c r="AE62" s="14">
        <f t="shared" si="15"/>
        <v>12.21</v>
      </c>
      <c r="AF62" s="13">
        <f t="shared" si="16"/>
        <v>12.21</v>
      </c>
      <c r="AG62" s="35" t="s">
        <v>199</v>
      </c>
      <c r="AI62" s="121"/>
    </row>
    <row r="63" spans="1:35" s="2" customFormat="1" ht="11.25">
      <c r="A63" s="54">
        <v>48</v>
      </c>
      <c r="B63" s="26" t="s">
        <v>93</v>
      </c>
      <c r="C63" s="53" t="s">
        <v>19</v>
      </c>
      <c r="D63" s="53">
        <v>2.5</v>
      </c>
      <c r="E63" s="53">
        <v>2.5</v>
      </c>
      <c r="F63" s="23">
        <f t="shared" si="4"/>
        <v>0.34</v>
      </c>
      <c r="G63" s="23">
        <v>0.27</v>
      </c>
      <c r="H63" s="23">
        <v>0.07</v>
      </c>
      <c r="I63" s="23">
        <v>0.277</v>
      </c>
      <c r="J63" s="23">
        <v>120</v>
      </c>
      <c r="K63" s="53">
        <f t="shared" si="12"/>
        <v>0.063</v>
      </c>
      <c r="L63" s="53">
        <v>0</v>
      </c>
      <c r="M63" s="23">
        <v>2.63</v>
      </c>
      <c r="N63" s="53">
        <f t="shared" si="13"/>
        <v>2.5669999999999997</v>
      </c>
      <c r="O63" s="59">
        <f t="shared" si="14"/>
        <v>2.5669999999999997</v>
      </c>
      <c r="P63" s="60" t="s">
        <v>199</v>
      </c>
      <c r="Q63" s="102"/>
      <c r="R63" s="54">
        <v>48</v>
      </c>
      <c r="S63" s="26" t="s">
        <v>93</v>
      </c>
      <c r="T63" s="28" t="s">
        <v>19</v>
      </c>
      <c r="U63" s="5"/>
      <c r="V63" s="29">
        <v>0.02</v>
      </c>
      <c r="W63" s="43">
        <f t="shared" si="11"/>
        <v>0.36000000000000004</v>
      </c>
      <c r="X63" s="4"/>
      <c r="Y63" s="4"/>
      <c r="Z63" s="23">
        <v>0.277</v>
      </c>
      <c r="AA63" s="23">
        <v>120</v>
      </c>
      <c r="AB63" s="5">
        <f t="shared" si="3"/>
        <v>0.08300000000000002</v>
      </c>
      <c r="AC63" s="5">
        <v>0</v>
      </c>
      <c r="AD63" s="35">
        <v>2.63</v>
      </c>
      <c r="AE63" s="14">
        <f t="shared" si="15"/>
        <v>2.5469999999999997</v>
      </c>
      <c r="AF63" s="13">
        <f t="shared" si="16"/>
        <v>2.5469999999999997</v>
      </c>
      <c r="AG63" s="35" t="s">
        <v>199</v>
      </c>
      <c r="AI63" s="121"/>
    </row>
    <row r="64" spans="1:35" s="2" customFormat="1" ht="11.25">
      <c r="A64" s="54">
        <v>49</v>
      </c>
      <c r="B64" s="26" t="s">
        <v>94</v>
      </c>
      <c r="C64" s="53" t="s">
        <v>19</v>
      </c>
      <c r="D64" s="53">
        <v>2.5</v>
      </c>
      <c r="E64" s="53">
        <v>2.5</v>
      </c>
      <c r="F64" s="23">
        <f t="shared" si="4"/>
        <v>0.69</v>
      </c>
      <c r="G64" s="23">
        <v>0.31</v>
      </c>
      <c r="H64" s="23">
        <v>0.38</v>
      </c>
      <c r="I64" s="23">
        <v>0.191</v>
      </c>
      <c r="J64" s="53">
        <v>120</v>
      </c>
      <c r="K64" s="53">
        <f t="shared" si="12"/>
        <v>0.49899999999999994</v>
      </c>
      <c r="L64" s="53">
        <v>0</v>
      </c>
      <c r="M64" s="23">
        <v>2.63</v>
      </c>
      <c r="N64" s="53">
        <f t="shared" si="13"/>
        <v>2.131</v>
      </c>
      <c r="O64" s="59">
        <f t="shared" si="14"/>
        <v>2.131</v>
      </c>
      <c r="P64" s="60" t="s">
        <v>199</v>
      </c>
      <c r="Q64" s="102"/>
      <c r="R64" s="54">
        <v>49</v>
      </c>
      <c r="S64" s="26" t="s">
        <v>94</v>
      </c>
      <c r="T64" s="28" t="s">
        <v>19</v>
      </c>
      <c r="U64" s="18"/>
      <c r="V64" s="29">
        <v>0.5390000000000003</v>
      </c>
      <c r="W64" s="43">
        <f t="shared" si="11"/>
        <v>1.229</v>
      </c>
      <c r="X64" s="4"/>
      <c r="Y64" s="4"/>
      <c r="Z64" s="23">
        <v>0.191</v>
      </c>
      <c r="AA64" s="47">
        <v>120</v>
      </c>
      <c r="AB64" s="5">
        <f t="shared" si="3"/>
        <v>1.038</v>
      </c>
      <c r="AC64" s="5">
        <v>0</v>
      </c>
      <c r="AD64" s="35">
        <v>2.63</v>
      </c>
      <c r="AE64" s="14">
        <f t="shared" si="15"/>
        <v>1.5919999999999999</v>
      </c>
      <c r="AF64" s="13">
        <f t="shared" si="16"/>
        <v>1.5919999999999999</v>
      </c>
      <c r="AG64" s="35" t="s">
        <v>199</v>
      </c>
      <c r="AI64" s="121"/>
    </row>
    <row r="65" spans="1:33" s="79" customFormat="1" ht="11.25">
      <c r="A65" s="110">
        <v>50</v>
      </c>
      <c r="B65" s="109" t="s">
        <v>96</v>
      </c>
      <c r="C65" s="134" t="s">
        <v>18</v>
      </c>
      <c r="D65" s="134">
        <v>6.3</v>
      </c>
      <c r="E65" s="134">
        <v>6.3</v>
      </c>
      <c r="F65" s="1">
        <f t="shared" si="4"/>
        <v>7.26</v>
      </c>
      <c r="G65" s="1">
        <v>3.54</v>
      </c>
      <c r="H65" s="1">
        <v>3.72</v>
      </c>
      <c r="I65" s="1"/>
      <c r="J65" s="1"/>
      <c r="K65" s="134">
        <f t="shared" si="12"/>
        <v>7.26</v>
      </c>
      <c r="L65" s="134">
        <v>0</v>
      </c>
      <c r="M65" s="1">
        <v>10.5</v>
      </c>
      <c r="N65" s="134">
        <f t="shared" si="13"/>
        <v>3.24</v>
      </c>
      <c r="O65" s="14">
        <f t="shared" si="14"/>
        <v>3.24</v>
      </c>
      <c r="P65" s="108" t="s">
        <v>199</v>
      </c>
      <c r="Q65" s="102"/>
      <c r="R65" s="110">
        <v>50</v>
      </c>
      <c r="S65" s="109" t="s">
        <v>96</v>
      </c>
      <c r="T65" s="133" t="s">
        <v>18</v>
      </c>
      <c r="U65" s="133"/>
      <c r="V65" s="29">
        <v>0.485</v>
      </c>
      <c r="W65" s="4">
        <f t="shared" si="11"/>
        <v>7.745</v>
      </c>
      <c r="X65" s="4"/>
      <c r="Y65" s="4"/>
      <c r="Z65" s="1"/>
      <c r="AA65" s="1"/>
      <c r="AB65" s="134">
        <f t="shared" si="3"/>
        <v>7.745</v>
      </c>
      <c r="AC65" s="134">
        <v>0</v>
      </c>
      <c r="AD65" s="35">
        <v>10.5</v>
      </c>
      <c r="AE65" s="14">
        <f t="shared" si="15"/>
        <v>2.755</v>
      </c>
      <c r="AF65" s="13">
        <f t="shared" si="16"/>
        <v>2.755</v>
      </c>
      <c r="AG65" s="35" t="s">
        <v>199</v>
      </c>
    </row>
    <row r="66" spans="1:35" s="2" customFormat="1" ht="11.25">
      <c r="A66" s="54">
        <v>51</v>
      </c>
      <c r="B66" s="26" t="s">
        <v>97</v>
      </c>
      <c r="C66" s="53" t="s">
        <v>19</v>
      </c>
      <c r="D66" s="53">
        <v>2.5</v>
      </c>
      <c r="E66" s="53">
        <v>2.5</v>
      </c>
      <c r="F66" s="23">
        <f t="shared" si="4"/>
        <v>0.72</v>
      </c>
      <c r="G66" s="23">
        <v>0.59</v>
      </c>
      <c r="H66" s="23">
        <v>0.13</v>
      </c>
      <c r="I66" s="23"/>
      <c r="J66" s="23"/>
      <c r="K66" s="53">
        <f t="shared" si="12"/>
        <v>0.72</v>
      </c>
      <c r="L66" s="53">
        <v>0</v>
      </c>
      <c r="M66" s="23">
        <v>2.63</v>
      </c>
      <c r="N66" s="53">
        <f t="shared" si="13"/>
        <v>1.91</v>
      </c>
      <c r="O66" s="59">
        <f t="shared" si="14"/>
        <v>1.91</v>
      </c>
      <c r="P66" s="60" t="s">
        <v>199</v>
      </c>
      <c r="Q66" s="102"/>
      <c r="R66" s="54">
        <v>51</v>
      </c>
      <c r="S66" s="26" t="s">
        <v>97</v>
      </c>
      <c r="T66" s="28" t="s">
        <v>19</v>
      </c>
      <c r="U66" s="5"/>
      <c r="V66" s="29">
        <v>0.3434000000000001</v>
      </c>
      <c r="W66" s="43">
        <f t="shared" si="11"/>
        <v>1.0634000000000001</v>
      </c>
      <c r="X66" s="4"/>
      <c r="Y66" s="4"/>
      <c r="Z66" s="23"/>
      <c r="AA66" s="23"/>
      <c r="AB66" s="5">
        <f t="shared" si="3"/>
        <v>1.0634000000000001</v>
      </c>
      <c r="AC66" s="5">
        <v>0</v>
      </c>
      <c r="AD66" s="35">
        <v>2.63</v>
      </c>
      <c r="AE66" s="14">
        <f t="shared" si="15"/>
        <v>1.5665999999999998</v>
      </c>
      <c r="AF66" s="13">
        <f t="shared" si="16"/>
        <v>1.5665999999999998</v>
      </c>
      <c r="AG66" s="35" t="s">
        <v>199</v>
      </c>
      <c r="AI66" s="121"/>
    </row>
    <row r="67" spans="1:35" s="2" customFormat="1" ht="11.25">
      <c r="A67" s="20">
        <v>52</v>
      </c>
      <c r="B67" s="26" t="s">
        <v>98</v>
      </c>
      <c r="C67" s="53" t="s">
        <v>32</v>
      </c>
      <c r="D67" s="53">
        <v>4</v>
      </c>
      <c r="E67" s="53">
        <v>4</v>
      </c>
      <c r="F67" s="23">
        <f t="shared" si="4"/>
        <v>1.58</v>
      </c>
      <c r="G67" s="23">
        <v>0.65</v>
      </c>
      <c r="H67" s="23">
        <v>0.93</v>
      </c>
      <c r="I67" s="23">
        <v>0.346</v>
      </c>
      <c r="J67" s="23">
        <v>120</v>
      </c>
      <c r="K67" s="53">
        <f t="shared" si="12"/>
        <v>1.234</v>
      </c>
      <c r="L67" s="53">
        <v>0</v>
      </c>
      <c r="M67" s="23">
        <v>4.2</v>
      </c>
      <c r="N67" s="53">
        <f t="shared" si="13"/>
        <v>2.966</v>
      </c>
      <c r="O67" s="59">
        <f t="shared" si="14"/>
        <v>2.966</v>
      </c>
      <c r="P67" s="60" t="s">
        <v>199</v>
      </c>
      <c r="Q67" s="102"/>
      <c r="R67" s="20">
        <v>52</v>
      </c>
      <c r="S67" s="26" t="s">
        <v>98</v>
      </c>
      <c r="T67" s="28" t="s">
        <v>32</v>
      </c>
      <c r="U67" s="5"/>
      <c r="V67" s="29">
        <v>1.2519999999999987</v>
      </c>
      <c r="W67" s="43">
        <f t="shared" si="11"/>
        <v>2.831999999999999</v>
      </c>
      <c r="X67" s="4"/>
      <c r="Y67" s="4"/>
      <c r="Z67" s="23">
        <v>0.346</v>
      </c>
      <c r="AA67" s="23">
        <v>120</v>
      </c>
      <c r="AB67" s="5">
        <f t="shared" si="3"/>
        <v>2.485999999999999</v>
      </c>
      <c r="AC67" s="5">
        <v>0</v>
      </c>
      <c r="AD67" s="35">
        <v>4.2</v>
      </c>
      <c r="AE67" s="14">
        <f t="shared" si="15"/>
        <v>1.7140000000000013</v>
      </c>
      <c r="AF67" s="13">
        <f t="shared" si="16"/>
        <v>1.7140000000000013</v>
      </c>
      <c r="AG67" s="35" t="s">
        <v>199</v>
      </c>
      <c r="AI67" s="121"/>
    </row>
    <row r="68" spans="1:35" s="2" customFormat="1" ht="11.25">
      <c r="A68" s="163">
        <v>53</v>
      </c>
      <c r="B68" s="26" t="s">
        <v>99</v>
      </c>
      <c r="C68" s="53" t="s">
        <v>43</v>
      </c>
      <c r="D68" s="53">
        <v>3.2</v>
      </c>
      <c r="E68" s="53">
        <v>6.3</v>
      </c>
      <c r="F68" s="23">
        <f>F69+F70</f>
        <v>2.92</v>
      </c>
      <c r="G68" s="53"/>
      <c r="H68" s="53"/>
      <c r="I68" s="53"/>
      <c r="J68" s="53"/>
      <c r="K68" s="53"/>
      <c r="L68" s="53"/>
      <c r="M68" s="23"/>
      <c r="N68" s="53"/>
      <c r="O68" s="187">
        <f>MIN(N68:N70)</f>
        <v>2.83</v>
      </c>
      <c r="P68" s="177" t="s">
        <v>199</v>
      </c>
      <c r="Q68" s="102"/>
      <c r="R68" s="163">
        <v>53</v>
      </c>
      <c r="S68" s="26" t="s">
        <v>99</v>
      </c>
      <c r="T68" s="28" t="s">
        <v>43</v>
      </c>
      <c r="U68" s="5"/>
      <c r="V68" s="50"/>
      <c r="W68" s="43">
        <f>W69+W70</f>
        <v>0.8525</v>
      </c>
      <c r="X68" s="4"/>
      <c r="Y68" s="4"/>
      <c r="Z68" s="47"/>
      <c r="AA68" s="47"/>
      <c r="AB68" s="4"/>
      <c r="AC68" s="5">
        <v>0</v>
      </c>
      <c r="AD68" s="35"/>
      <c r="AE68" s="6"/>
      <c r="AF68" s="157">
        <f>MIN(AE68:AE70)</f>
        <v>2.7675</v>
      </c>
      <c r="AG68" s="160" t="s">
        <v>199</v>
      </c>
      <c r="AI68" s="121"/>
    </row>
    <row r="69" spans="1:33" s="2" customFormat="1" ht="11.25">
      <c r="A69" s="164"/>
      <c r="B69" s="27" t="s">
        <v>35</v>
      </c>
      <c r="C69" s="53" t="s">
        <v>224</v>
      </c>
      <c r="D69" s="53"/>
      <c r="E69" s="53"/>
      <c r="F69" s="23">
        <f t="shared" si="4"/>
        <v>2.13</v>
      </c>
      <c r="G69" s="23"/>
      <c r="H69" s="23">
        <v>2.13</v>
      </c>
      <c r="I69" s="22"/>
      <c r="J69" s="23"/>
      <c r="K69" s="53"/>
      <c r="L69" s="53"/>
      <c r="M69" s="23"/>
      <c r="N69" s="53"/>
      <c r="O69" s="188"/>
      <c r="P69" s="175"/>
      <c r="Q69" s="102"/>
      <c r="R69" s="164"/>
      <c r="S69" s="27" t="s">
        <v>35</v>
      </c>
      <c r="T69" s="28" t="s">
        <v>224</v>
      </c>
      <c r="U69" s="5"/>
      <c r="V69" s="51"/>
      <c r="W69" s="25"/>
      <c r="X69" s="3"/>
      <c r="Y69" s="3"/>
      <c r="Z69" s="22"/>
      <c r="AA69" s="23"/>
      <c r="AB69" s="4"/>
      <c r="AC69" s="5"/>
      <c r="AD69" s="35"/>
      <c r="AE69" s="4"/>
      <c r="AF69" s="158"/>
      <c r="AG69" s="161"/>
    </row>
    <row r="70" spans="1:33" s="2" customFormat="1" ht="11.25">
      <c r="A70" s="165"/>
      <c r="B70" s="27" t="s">
        <v>36</v>
      </c>
      <c r="C70" s="53" t="s">
        <v>222</v>
      </c>
      <c r="D70" s="53"/>
      <c r="E70" s="53"/>
      <c r="F70" s="23">
        <f t="shared" si="4"/>
        <v>0.79</v>
      </c>
      <c r="G70" s="23">
        <v>0.67</v>
      </c>
      <c r="H70" s="23">
        <v>0.12</v>
      </c>
      <c r="I70" s="23">
        <v>0.26</v>
      </c>
      <c r="J70" s="23">
        <v>120</v>
      </c>
      <c r="K70" s="53">
        <f>F70-I70</f>
        <v>0.53</v>
      </c>
      <c r="L70" s="53">
        <v>0</v>
      </c>
      <c r="M70" s="23">
        <v>3.36</v>
      </c>
      <c r="N70" s="53">
        <f>M70-K70-L70</f>
        <v>2.83</v>
      </c>
      <c r="O70" s="189"/>
      <c r="P70" s="176"/>
      <c r="Q70" s="102"/>
      <c r="R70" s="165"/>
      <c r="S70" s="27" t="s">
        <v>36</v>
      </c>
      <c r="T70" s="28" t="s">
        <v>222</v>
      </c>
      <c r="U70" s="5"/>
      <c r="V70" s="30">
        <v>0.0625</v>
      </c>
      <c r="W70" s="25">
        <f aca="true" t="shared" si="17" ref="W70:W78">V70+F70</f>
        <v>0.8525</v>
      </c>
      <c r="X70" s="3"/>
      <c r="Y70" s="3"/>
      <c r="Z70" s="23">
        <v>0.26</v>
      </c>
      <c r="AA70" s="23">
        <v>120</v>
      </c>
      <c r="AB70" s="5">
        <f>W70-Z70</f>
        <v>0.5925</v>
      </c>
      <c r="AC70" s="5">
        <v>0</v>
      </c>
      <c r="AD70" s="35">
        <v>3.36</v>
      </c>
      <c r="AE70" s="5">
        <f>AD70-AB70-AC70</f>
        <v>2.7675</v>
      </c>
      <c r="AF70" s="159"/>
      <c r="AG70" s="162"/>
    </row>
    <row r="71" spans="1:35" s="2" customFormat="1" ht="11.25">
      <c r="A71" s="20">
        <v>54</v>
      </c>
      <c r="B71" s="26" t="s">
        <v>211</v>
      </c>
      <c r="C71" s="53" t="s">
        <v>25</v>
      </c>
      <c r="D71" s="53">
        <v>25</v>
      </c>
      <c r="E71" s="53">
        <v>25</v>
      </c>
      <c r="F71" s="23">
        <f t="shared" si="4"/>
        <v>19.380000000000003</v>
      </c>
      <c r="G71" s="23">
        <v>9.91</v>
      </c>
      <c r="H71" s="23">
        <v>9.47</v>
      </c>
      <c r="I71" s="23"/>
      <c r="J71" s="23"/>
      <c r="K71" s="53">
        <f aca="true" t="shared" si="18" ref="K71:K111">F71-I71</f>
        <v>19.380000000000003</v>
      </c>
      <c r="L71" s="53">
        <v>0</v>
      </c>
      <c r="M71" s="23">
        <v>26.25</v>
      </c>
      <c r="N71" s="53">
        <f aca="true" t="shared" si="19" ref="N71:N78">M71-L71-K71</f>
        <v>6.869999999999997</v>
      </c>
      <c r="O71" s="59">
        <f aca="true" t="shared" si="20" ref="O71:O78">N71</f>
        <v>6.869999999999997</v>
      </c>
      <c r="P71" s="60" t="s">
        <v>199</v>
      </c>
      <c r="Q71" s="102"/>
      <c r="R71" s="20">
        <v>54</v>
      </c>
      <c r="S71" s="26" t="s">
        <v>211</v>
      </c>
      <c r="T71" s="28" t="s">
        <v>25</v>
      </c>
      <c r="U71" s="5"/>
      <c r="V71" s="29">
        <v>2.0503</v>
      </c>
      <c r="W71" s="43">
        <f t="shared" si="17"/>
        <v>21.430300000000003</v>
      </c>
      <c r="X71" s="4"/>
      <c r="Y71" s="4"/>
      <c r="Z71" s="23"/>
      <c r="AA71" s="23"/>
      <c r="AB71" s="4">
        <f aca="true" t="shared" si="21" ref="AB71:AB111">W71-Z71</f>
        <v>21.430300000000003</v>
      </c>
      <c r="AC71" s="5">
        <v>0</v>
      </c>
      <c r="AD71" s="35">
        <v>26.25</v>
      </c>
      <c r="AE71" s="15">
        <f aca="true" t="shared" si="22" ref="AE71:AE76">AD71-AC71-AB71</f>
        <v>4.819699999999997</v>
      </c>
      <c r="AF71" s="13">
        <f aca="true" t="shared" si="23" ref="AF71:AF76">AE71</f>
        <v>4.819699999999997</v>
      </c>
      <c r="AG71" s="35" t="s">
        <v>199</v>
      </c>
      <c r="AI71" s="121"/>
    </row>
    <row r="72" spans="1:34" s="2" customFormat="1" ht="11.25">
      <c r="A72" s="20">
        <v>55</v>
      </c>
      <c r="B72" s="26" t="s">
        <v>100</v>
      </c>
      <c r="C72" s="53" t="s">
        <v>19</v>
      </c>
      <c r="D72" s="53">
        <v>2.5</v>
      </c>
      <c r="E72" s="53">
        <v>2.5</v>
      </c>
      <c r="F72" s="23">
        <f t="shared" si="4"/>
        <v>1.5699999999999998</v>
      </c>
      <c r="G72" s="23">
        <v>0.97</v>
      </c>
      <c r="H72" s="23">
        <v>0.6</v>
      </c>
      <c r="I72" s="23">
        <v>0.156</v>
      </c>
      <c r="J72" s="23">
        <v>120</v>
      </c>
      <c r="K72" s="53">
        <f t="shared" si="18"/>
        <v>1.414</v>
      </c>
      <c r="L72" s="53">
        <v>0</v>
      </c>
      <c r="M72" s="23">
        <v>2.63</v>
      </c>
      <c r="N72" s="53">
        <f t="shared" si="19"/>
        <v>1.216</v>
      </c>
      <c r="O72" s="59">
        <f t="shared" si="20"/>
        <v>1.216</v>
      </c>
      <c r="P72" s="60" t="s">
        <v>199</v>
      </c>
      <c r="Q72" s="102"/>
      <c r="R72" s="91">
        <v>55</v>
      </c>
      <c r="S72" s="86" t="s">
        <v>100</v>
      </c>
      <c r="T72" s="81" t="s">
        <v>19</v>
      </c>
      <c r="U72" s="5"/>
      <c r="V72" s="88">
        <v>1.638999999999999</v>
      </c>
      <c r="W72" s="85">
        <f t="shared" si="17"/>
        <v>3.2089999999999987</v>
      </c>
      <c r="X72" s="4"/>
      <c r="Y72" s="4"/>
      <c r="Z72" s="82">
        <v>0.156</v>
      </c>
      <c r="AA72" s="82">
        <v>120</v>
      </c>
      <c r="AB72" s="81">
        <f t="shared" si="21"/>
        <v>3.0529999999999986</v>
      </c>
      <c r="AC72" s="81">
        <v>0</v>
      </c>
      <c r="AD72" s="82">
        <v>2.63</v>
      </c>
      <c r="AE72" s="87">
        <f t="shared" si="22"/>
        <v>-0.4229999999999987</v>
      </c>
      <c r="AF72" s="93">
        <f t="shared" si="23"/>
        <v>-0.4229999999999987</v>
      </c>
      <c r="AG72" s="82" t="s">
        <v>78</v>
      </c>
      <c r="AH72" s="79"/>
    </row>
    <row r="73" spans="1:35" s="2" customFormat="1" ht="11.25">
      <c r="A73" s="20">
        <v>56</v>
      </c>
      <c r="B73" s="26" t="s">
        <v>101</v>
      </c>
      <c r="C73" s="53" t="s">
        <v>32</v>
      </c>
      <c r="D73" s="53">
        <v>4</v>
      </c>
      <c r="E73" s="53">
        <v>4</v>
      </c>
      <c r="F73" s="23">
        <f t="shared" si="4"/>
        <v>1.43</v>
      </c>
      <c r="G73" s="23">
        <v>0.19</v>
      </c>
      <c r="H73" s="23">
        <v>1.24</v>
      </c>
      <c r="I73" s="23"/>
      <c r="J73" s="53"/>
      <c r="K73" s="53">
        <f t="shared" si="18"/>
        <v>1.43</v>
      </c>
      <c r="L73" s="53">
        <v>0</v>
      </c>
      <c r="M73" s="23">
        <v>4.2</v>
      </c>
      <c r="N73" s="53">
        <f t="shared" si="19"/>
        <v>2.7700000000000005</v>
      </c>
      <c r="O73" s="59">
        <f t="shared" si="20"/>
        <v>2.7700000000000005</v>
      </c>
      <c r="P73" s="60" t="s">
        <v>199</v>
      </c>
      <c r="Q73" s="102"/>
      <c r="R73" s="20">
        <v>56</v>
      </c>
      <c r="S73" s="26" t="s">
        <v>101</v>
      </c>
      <c r="T73" s="28" t="s">
        <v>32</v>
      </c>
      <c r="U73" s="5"/>
      <c r="V73" s="29">
        <v>1.2204999999999997</v>
      </c>
      <c r="W73" s="43">
        <f t="shared" si="17"/>
        <v>2.6504999999999996</v>
      </c>
      <c r="X73" s="4"/>
      <c r="Y73" s="4"/>
      <c r="Z73" s="23"/>
      <c r="AA73" s="47"/>
      <c r="AB73" s="5">
        <f t="shared" si="21"/>
        <v>2.6504999999999996</v>
      </c>
      <c r="AC73" s="5">
        <v>0</v>
      </c>
      <c r="AD73" s="35">
        <v>4.2</v>
      </c>
      <c r="AE73" s="14">
        <f t="shared" si="22"/>
        <v>1.5495000000000005</v>
      </c>
      <c r="AF73" s="13">
        <f t="shared" si="23"/>
        <v>1.5495000000000005</v>
      </c>
      <c r="AG73" s="35" t="s">
        <v>199</v>
      </c>
      <c r="AI73" s="121"/>
    </row>
    <row r="74" spans="1:35" s="2" customFormat="1" ht="11.25">
      <c r="A74" s="20">
        <v>57</v>
      </c>
      <c r="B74" s="26" t="s">
        <v>212</v>
      </c>
      <c r="C74" s="53" t="s">
        <v>28</v>
      </c>
      <c r="D74" s="53">
        <v>40</v>
      </c>
      <c r="E74" s="53">
        <v>40</v>
      </c>
      <c r="F74" s="23">
        <f t="shared" si="4"/>
        <v>31.98</v>
      </c>
      <c r="G74" s="23">
        <v>12.79</v>
      </c>
      <c r="H74" s="23">
        <v>19.19</v>
      </c>
      <c r="I74" s="23"/>
      <c r="J74" s="23"/>
      <c r="K74" s="53">
        <f t="shared" si="18"/>
        <v>31.98</v>
      </c>
      <c r="L74" s="53">
        <v>0</v>
      </c>
      <c r="M74" s="53">
        <v>42</v>
      </c>
      <c r="N74" s="53">
        <f t="shared" si="19"/>
        <v>10.02</v>
      </c>
      <c r="O74" s="59">
        <f t="shared" si="20"/>
        <v>10.02</v>
      </c>
      <c r="P74" s="60" t="s">
        <v>199</v>
      </c>
      <c r="Q74" s="102"/>
      <c r="R74" s="20">
        <v>57</v>
      </c>
      <c r="S74" s="26" t="s">
        <v>212</v>
      </c>
      <c r="T74" s="28" t="s">
        <v>28</v>
      </c>
      <c r="U74" s="5"/>
      <c r="V74" s="29">
        <v>4.36079</v>
      </c>
      <c r="W74" s="43">
        <f t="shared" si="17"/>
        <v>36.34079</v>
      </c>
      <c r="X74" s="4"/>
      <c r="Y74" s="4"/>
      <c r="Z74" s="23"/>
      <c r="AA74" s="23"/>
      <c r="AB74" s="4">
        <f t="shared" si="21"/>
        <v>36.34079</v>
      </c>
      <c r="AC74" s="5">
        <v>0</v>
      </c>
      <c r="AD74" s="28">
        <v>42</v>
      </c>
      <c r="AE74" s="15">
        <f t="shared" si="22"/>
        <v>5.659210000000002</v>
      </c>
      <c r="AF74" s="13">
        <f t="shared" si="23"/>
        <v>5.659210000000002</v>
      </c>
      <c r="AG74" s="35" t="s">
        <v>199</v>
      </c>
      <c r="AI74" s="121"/>
    </row>
    <row r="75" spans="1:35" s="2" customFormat="1" ht="11.25">
      <c r="A75" s="20">
        <v>58</v>
      </c>
      <c r="B75" s="26" t="s">
        <v>102</v>
      </c>
      <c r="C75" s="53" t="s">
        <v>25</v>
      </c>
      <c r="D75" s="53">
        <v>25</v>
      </c>
      <c r="E75" s="53">
        <v>25</v>
      </c>
      <c r="F75" s="23">
        <f t="shared" si="4"/>
        <v>6.88</v>
      </c>
      <c r="G75" s="23">
        <v>4.58</v>
      </c>
      <c r="H75" s="23">
        <v>2.3</v>
      </c>
      <c r="I75" s="23"/>
      <c r="J75" s="23"/>
      <c r="K75" s="53">
        <f t="shared" si="18"/>
        <v>6.88</v>
      </c>
      <c r="L75" s="53">
        <v>0</v>
      </c>
      <c r="M75" s="23">
        <v>26.25</v>
      </c>
      <c r="N75" s="53">
        <f t="shared" si="19"/>
        <v>19.37</v>
      </c>
      <c r="O75" s="59">
        <f t="shared" si="20"/>
        <v>19.37</v>
      </c>
      <c r="P75" s="60" t="s">
        <v>199</v>
      </c>
      <c r="Q75" s="102"/>
      <c r="R75" s="20">
        <v>58</v>
      </c>
      <c r="S75" s="26" t="s">
        <v>102</v>
      </c>
      <c r="T75" s="28" t="s">
        <v>25</v>
      </c>
      <c r="U75" s="5"/>
      <c r="V75" s="29">
        <v>0.9625000000000006</v>
      </c>
      <c r="W75" s="43">
        <f t="shared" si="17"/>
        <v>7.8425</v>
      </c>
      <c r="X75" s="4"/>
      <c r="Y75" s="4"/>
      <c r="Z75" s="23"/>
      <c r="AA75" s="23"/>
      <c r="AB75" s="4">
        <f t="shared" si="21"/>
        <v>7.8425</v>
      </c>
      <c r="AC75" s="5">
        <v>0</v>
      </c>
      <c r="AD75" s="35">
        <v>26.25</v>
      </c>
      <c r="AE75" s="15">
        <f t="shared" si="22"/>
        <v>18.4075</v>
      </c>
      <c r="AF75" s="13">
        <f t="shared" si="23"/>
        <v>18.4075</v>
      </c>
      <c r="AG75" s="35" t="s">
        <v>199</v>
      </c>
      <c r="AI75" s="121"/>
    </row>
    <row r="76" spans="1:35" s="2" customFormat="1" ht="11.25">
      <c r="A76" s="20">
        <v>59</v>
      </c>
      <c r="B76" s="26" t="s">
        <v>207</v>
      </c>
      <c r="C76" s="53" t="s">
        <v>25</v>
      </c>
      <c r="D76" s="53">
        <v>25</v>
      </c>
      <c r="E76" s="53">
        <v>25</v>
      </c>
      <c r="F76" s="23">
        <f t="shared" si="4"/>
        <v>6.04</v>
      </c>
      <c r="G76" s="23">
        <v>3.72</v>
      </c>
      <c r="H76" s="23">
        <v>2.32</v>
      </c>
      <c r="I76" s="23"/>
      <c r="J76" s="23"/>
      <c r="K76" s="53">
        <f t="shared" si="18"/>
        <v>6.04</v>
      </c>
      <c r="L76" s="53">
        <v>0</v>
      </c>
      <c r="M76" s="23">
        <v>26.25</v>
      </c>
      <c r="N76" s="53">
        <f t="shared" si="19"/>
        <v>20.21</v>
      </c>
      <c r="O76" s="59">
        <f t="shared" si="20"/>
        <v>20.21</v>
      </c>
      <c r="P76" s="60" t="s">
        <v>199</v>
      </c>
      <c r="Q76" s="102"/>
      <c r="R76" s="20">
        <v>59</v>
      </c>
      <c r="S76" s="26" t="s">
        <v>207</v>
      </c>
      <c r="T76" s="28" t="s">
        <v>25</v>
      </c>
      <c r="U76" s="5"/>
      <c r="V76" s="29">
        <v>0.7125479999999998</v>
      </c>
      <c r="W76" s="43">
        <f t="shared" si="17"/>
        <v>6.752548</v>
      </c>
      <c r="X76" s="4"/>
      <c r="Y76" s="4"/>
      <c r="Z76" s="23"/>
      <c r="AA76" s="23"/>
      <c r="AB76" s="4">
        <f t="shared" si="21"/>
        <v>6.752548</v>
      </c>
      <c r="AC76" s="5"/>
      <c r="AD76" s="35">
        <v>26.25</v>
      </c>
      <c r="AE76" s="15">
        <f t="shared" si="22"/>
        <v>19.497452</v>
      </c>
      <c r="AF76" s="13">
        <f t="shared" si="23"/>
        <v>19.497452</v>
      </c>
      <c r="AG76" s="35" t="s">
        <v>199</v>
      </c>
      <c r="AI76" s="121"/>
    </row>
    <row r="77" spans="1:35" s="79" customFormat="1" ht="11.25">
      <c r="A77" s="107">
        <v>60</v>
      </c>
      <c r="B77" s="109" t="s">
        <v>213</v>
      </c>
      <c r="C77" s="5">
        <v>4</v>
      </c>
      <c r="D77" s="5">
        <v>4</v>
      </c>
      <c r="E77" s="5"/>
      <c r="F77" s="1">
        <f t="shared" si="4"/>
        <v>0.29</v>
      </c>
      <c r="G77" s="1">
        <v>0.29</v>
      </c>
      <c r="H77" s="1"/>
      <c r="I77" s="1">
        <v>4.2</v>
      </c>
      <c r="J77" s="1" t="s">
        <v>11</v>
      </c>
      <c r="K77" s="5">
        <f>F77</f>
        <v>0.29</v>
      </c>
      <c r="L77" s="5">
        <v>0</v>
      </c>
      <c r="M77" s="1">
        <f>I77</f>
        <v>4.2</v>
      </c>
      <c r="N77" s="5">
        <f>M77-K77-L77</f>
        <v>3.91</v>
      </c>
      <c r="O77" s="14">
        <f>N77</f>
        <v>3.91</v>
      </c>
      <c r="P77" s="108" t="s">
        <v>199</v>
      </c>
      <c r="Q77" s="102"/>
      <c r="R77" s="107">
        <v>60</v>
      </c>
      <c r="S77" s="109" t="s">
        <v>213</v>
      </c>
      <c r="T77" s="116">
        <v>4</v>
      </c>
      <c r="U77" s="116"/>
      <c r="V77" s="29">
        <v>0</v>
      </c>
      <c r="W77" s="4">
        <f t="shared" si="17"/>
        <v>0.29</v>
      </c>
      <c r="X77" s="4"/>
      <c r="Y77" s="4"/>
      <c r="Z77" s="1">
        <v>4.2</v>
      </c>
      <c r="AA77" s="1" t="s">
        <v>11</v>
      </c>
      <c r="AB77" s="4">
        <f>W77</f>
        <v>0.29</v>
      </c>
      <c r="AC77" s="5"/>
      <c r="AD77" s="35">
        <f>Z77</f>
        <v>4.2</v>
      </c>
      <c r="AE77" s="15">
        <f>AD77-AB77-AC77</f>
        <v>3.91</v>
      </c>
      <c r="AF77" s="13">
        <f>AE77</f>
        <v>3.91</v>
      </c>
      <c r="AG77" s="35" t="s">
        <v>199</v>
      </c>
      <c r="AH77" s="2"/>
      <c r="AI77" s="121"/>
    </row>
    <row r="78" spans="1:35" s="2" customFormat="1" ht="11.25">
      <c r="A78" s="20">
        <v>61</v>
      </c>
      <c r="B78" s="26" t="s">
        <v>103</v>
      </c>
      <c r="C78" s="117" t="s">
        <v>22</v>
      </c>
      <c r="D78" s="53">
        <v>6.3</v>
      </c>
      <c r="E78" s="53">
        <v>6.3</v>
      </c>
      <c r="F78" s="23">
        <f aca="true" t="shared" si="24" ref="F78:F141">G78+H78</f>
        <v>3.3</v>
      </c>
      <c r="G78" s="23">
        <v>1.51</v>
      </c>
      <c r="H78" s="23">
        <v>1.79</v>
      </c>
      <c r="I78" s="23"/>
      <c r="J78" s="23"/>
      <c r="K78" s="53">
        <f t="shared" si="18"/>
        <v>3.3</v>
      </c>
      <c r="L78" s="53">
        <v>0</v>
      </c>
      <c r="M78" s="23">
        <v>6.62</v>
      </c>
      <c r="N78" s="58">
        <f t="shared" si="19"/>
        <v>3.3200000000000003</v>
      </c>
      <c r="O78" s="63">
        <f t="shared" si="20"/>
        <v>3.3200000000000003</v>
      </c>
      <c r="P78" s="60" t="s">
        <v>199</v>
      </c>
      <c r="Q78" s="102"/>
      <c r="R78" s="20">
        <v>61</v>
      </c>
      <c r="S78" s="26" t="s">
        <v>103</v>
      </c>
      <c r="T78" s="28" t="s">
        <v>22</v>
      </c>
      <c r="U78" s="5"/>
      <c r="V78" s="29">
        <v>1.798299999999996</v>
      </c>
      <c r="W78" s="43">
        <f t="shared" si="17"/>
        <v>5.098299999999996</v>
      </c>
      <c r="X78" s="4"/>
      <c r="Y78" s="4"/>
      <c r="Z78" s="23"/>
      <c r="AA78" s="23"/>
      <c r="AB78" s="5">
        <f t="shared" si="21"/>
        <v>5.098299999999996</v>
      </c>
      <c r="AC78" s="5">
        <v>0</v>
      </c>
      <c r="AD78" s="35">
        <v>6.62</v>
      </c>
      <c r="AE78" s="14">
        <f>AD78-AC78-AB78</f>
        <v>1.5217000000000045</v>
      </c>
      <c r="AF78" s="13">
        <f>AE78</f>
        <v>1.5217000000000045</v>
      </c>
      <c r="AG78" s="35" t="s">
        <v>199</v>
      </c>
      <c r="AI78" s="121"/>
    </row>
    <row r="79" spans="1:33" s="2" customFormat="1" ht="11.25">
      <c r="A79" s="163">
        <v>62</v>
      </c>
      <c r="B79" s="26" t="s">
        <v>104</v>
      </c>
      <c r="C79" s="53" t="s">
        <v>214</v>
      </c>
      <c r="D79" s="53">
        <v>16</v>
      </c>
      <c r="E79" s="53">
        <v>10</v>
      </c>
      <c r="F79" s="23">
        <f>F80+F81</f>
        <v>7.799999999999999</v>
      </c>
      <c r="G79" s="25"/>
      <c r="H79" s="25"/>
      <c r="I79" s="23"/>
      <c r="J79" s="23"/>
      <c r="K79" s="23">
        <f t="shared" si="18"/>
        <v>7.799999999999999</v>
      </c>
      <c r="L79" s="53">
        <v>0</v>
      </c>
      <c r="M79" s="23">
        <v>10.5</v>
      </c>
      <c r="N79" s="53">
        <f>M79-K79-L79</f>
        <v>2.700000000000001</v>
      </c>
      <c r="O79" s="187">
        <f>MIN(N79:N81)</f>
        <v>2.700000000000001</v>
      </c>
      <c r="P79" s="177" t="s">
        <v>199</v>
      </c>
      <c r="Q79" s="102"/>
      <c r="R79" s="170">
        <v>62</v>
      </c>
      <c r="S79" s="86" t="s">
        <v>104</v>
      </c>
      <c r="T79" s="81" t="s">
        <v>214</v>
      </c>
      <c r="U79" s="81"/>
      <c r="V79" s="88"/>
      <c r="W79" s="85">
        <f>W80+W81</f>
        <v>12.195249999999994</v>
      </c>
      <c r="X79" s="85"/>
      <c r="Y79" s="85"/>
      <c r="Z79" s="82"/>
      <c r="AA79" s="82"/>
      <c r="AB79" s="85">
        <f t="shared" si="21"/>
        <v>12.195249999999994</v>
      </c>
      <c r="AC79" s="81">
        <v>0</v>
      </c>
      <c r="AD79" s="82">
        <v>10.5</v>
      </c>
      <c r="AE79" s="85">
        <f>AD79-AB79-AC79</f>
        <v>-1.6952499999999944</v>
      </c>
      <c r="AF79" s="166">
        <f>MIN(AE79:AE81)</f>
        <v>-1.6952499999999944</v>
      </c>
      <c r="AG79" s="169" t="s">
        <v>78</v>
      </c>
    </row>
    <row r="80" spans="1:33" s="2" customFormat="1" ht="11.25">
      <c r="A80" s="164"/>
      <c r="B80" s="27" t="s">
        <v>35</v>
      </c>
      <c r="C80" s="53" t="s">
        <v>214</v>
      </c>
      <c r="D80" s="53"/>
      <c r="E80" s="53"/>
      <c r="F80" s="23">
        <f t="shared" si="24"/>
        <v>3.35</v>
      </c>
      <c r="G80" s="23">
        <v>1.36</v>
      </c>
      <c r="H80" s="23">
        <v>1.99</v>
      </c>
      <c r="I80" s="23"/>
      <c r="J80" s="23"/>
      <c r="K80" s="23">
        <f t="shared" si="18"/>
        <v>3.35</v>
      </c>
      <c r="L80" s="53">
        <v>0</v>
      </c>
      <c r="M80" s="23">
        <v>10.5</v>
      </c>
      <c r="N80" s="53">
        <f>M80-F80</f>
        <v>7.15</v>
      </c>
      <c r="O80" s="188"/>
      <c r="P80" s="175"/>
      <c r="Q80" s="102"/>
      <c r="R80" s="164"/>
      <c r="S80" s="101" t="s">
        <v>35</v>
      </c>
      <c r="T80" s="81" t="s">
        <v>214</v>
      </c>
      <c r="U80" s="81"/>
      <c r="V80" s="88"/>
      <c r="W80" s="97">
        <f>F80+V110+V115+V141+V135/2+V118/2</f>
        <v>5.671049999999999</v>
      </c>
      <c r="X80" s="97"/>
      <c r="Y80" s="97"/>
      <c r="Z80" s="82"/>
      <c r="AA80" s="82"/>
      <c r="AB80" s="85">
        <f t="shared" si="21"/>
        <v>5.671049999999999</v>
      </c>
      <c r="AC80" s="81">
        <v>0</v>
      </c>
      <c r="AD80" s="82">
        <v>10.5</v>
      </c>
      <c r="AE80" s="85">
        <f>AD80-W80</f>
        <v>4.828950000000001</v>
      </c>
      <c r="AF80" s="167"/>
      <c r="AG80" s="161"/>
    </row>
    <row r="81" spans="1:33" s="2" customFormat="1" ht="11.25">
      <c r="A81" s="165"/>
      <c r="B81" s="27" t="s">
        <v>36</v>
      </c>
      <c r="C81" s="53" t="s">
        <v>214</v>
      </c>
      <c r="D81" s="53"/>
      <c r="E81" s="53"/>
      <c r="F81" s="23">
        <f t="shared" si="24"/>
        <v>4.449999999999999</v>
      </c>
      <c r="G81" s="23">
        <v>2.13</v>
      </c>
      <c r="H81" s="23">
        <v>2.32</v>
      </c>
      <c r="I81" s="23"/>
      <c r="J81" s="23"/>
      <c r="K81" s="23">
        <f t="shared" si="18"/>
        <v>4.449999999999999</v>
      </c>
      <c r="L81" s="53">
        <v>0</v>
      </c>
      <c r="M81" s="23">
        <v>10.5</v>
      </c>
      <c r="N81" s="53">
        <f>M81-K81-L81</f>
        <v>6.050000000000001</v>
      </c>
      <c r="O81" s="189"/>
      <c r="P81" s="176"/>
      <c r="Q81" s="102"/>
      <c r="R81" s="165"/>
      <c r="S81" s="101" t="s">
        <v>36</v>
      </c>
      <c r="T81" s="81" t="s">
        <v>214</v>
      </c>
      <c r="U81" s="81"/>
      <c r="V81" s="88">
        <v>2.074199999999996</v>
      </c>
      <c r="W81" s="97">
        <f>V81+F81</f>
        <v>6.524199999999995</v>
      </c>
      <c r="X81" s="97"/>
      <c r="Y81" s="97"/>
      <c r="Z81" s="82"/>
      <c r="AA81" s="82"/>
      <c r="AB81" s="81">
        <f t="shared" si="21"/>
        <v>6.524199999999995</v>
      </c>
      <c r="AC81" s="81">
        <v>0</v>
      </c>
      <c r="AD81" s="82">
        <v>10.5</v>
      </c>
      <c r="AE81" s="81">
        <f>AD81-AB81-AC81</f>
        <v>3.975800000000005</v>
      </c>
      <c r="AF81" s="168"/>
      <c r="AG81" s="162"/>
    </row>
    <row r="82" spans="1:35" s="2" customFormat="1" ht="11.25">
      <c r="A82" s="163">
        <v>63</v>
      </c>
      <c r="B82" s="26" t="s">
        <v>105</v>
      </c>
      <c r="C82" s="53" t="s">
        <v>18</v>
      </c>
      <c r="D82" s="53">
        <v>10</v>
      </c>
      <c r="E82" s="53">
        <v>10</v>
      </c>
      <c r="F82" s="23">
        <f>F83+F84</f>
        <v>3.4000000000000004</v>
      </c>
      <c r="G82" s="23"/>
      <c r="H82" s="23"/>
      <c r="I82" s="25">
        <f>I83+I84</f>
        <v>0.537</v>
      </c>
      <c r="J82" s="23">
        <v>120</v>
      </c>
      <c r="K82" s="23">
        <f t="shared" si="18"/>
        <v>2.8630000000000004</v>
      </c>
      <c r="L82" s="53">
        <v>0</v>
      </c>
      <c r="M82" s="23">
        <v>10.5</v>
      </c>
      <c r="N82" s="53">
        <f>M82-K82-L82</f>
        <v>7.637</v>
      </c>
      <c r="O82" s="187">
        <f>MIN(N82:N84)</f>
        <v>7.637</v>
      </c>
      <c r="P82" s="177" t="s">
        <v>199</v>
      </c>
      <c r="Q82" s="102"/>
      <c r="R82" s="163">
        <v>63</v>
      </c>
      <c r="S82" s="26" t="s">
        <v>105</v>
      </c>
      <c r="T82" s="28" t="s">
        <v>18</v>
      </c>
      <c r="U82" s="5"/>
      <c r="V82" s="51"/>
      <c r="W82" s="43">
        <f>W83+W84</f>
        <v>4.2915</v>
      </c>
      <c r="X82" s="4"/>
      <c r="Y82" s="4"/>
      <c r="Z82" s="25">
        <f>Z83+Z84</f>
        <v>0.537</v>
      </c>
      <c r="AA82" s="23">
        <v>120</v>
      </c>
      <c r="AB82" s="4">
        <f t="shared" si="21"/>
        <v>3.7545</v>
      </c>
      <c r="AC82" s="5">
        <v>0</v>
      </c>
      <c r="AD82" s="35">
        <v>10.5</v>
      </c>
      <c r="AE82" s="4">
        <f>AD82-AB82-AC82</f>
        <v>6.7455</v>
      </c>
      <c r="AF82" s="157">
        <f>MIN(AE82:AE84)</f>
        <v>6.7455</v>
      </c>
      <c r="AG82" s="160" t="s">
        <v>199</v>
      </c>
      <c r="AI82" s="121"/>
    </row>
    <row r="83" spans="1:33" s="2" customFormat="1" ht="11.25">
      <c r="A83" s="164"/>
      <c r="B83" s="27" t="s">
        <v>35</v>
      </c>
      <c r="C83" s="53" t="s">
        <v>18</v>
      </c>
      <c r="D83" s="53"/>
      <c r="E83" s="53"/>
      <c r="F83" s="23">
        <f t="shared" si="24"/>
        <v>2.1</v>
      </c>
      <c r="G83" s="23">
        <v>0</v>
      </c>
      <c r="H83" s="23">
        <v>2.1</v>
      </c>
      <c r="I83" s="48"/>
      <c r="J83" s="23"/>
      <c r="K83" s="23">
        <f t="shared" si="18"/>
        <v>2.1</v>
      </c>
      <c r="L83" s="53">
        <v>0</v>
      </c>
      <c r="M83" s="23">
        <v>10.5</v>
      </c>
      <c r="N83" s="53">
        <f>M83-F83</f>
        <v>8.4</v>
      </c>
      <c r="O83" s="188"/>
      <c r="P83" s="175"/>
      <c r="Q83" s="102"/>
      <c r="R83" s="164"/>
      <c r="S83" s="27" t="s">
        <v>35</v>
      </c>
      <c r="T83" s="28" t="s">
        <v>18</v>
      </c>
      <c r="U83" s="5"/>
      <c r="V83" s="51"/>
      <c r="W83" s="25">
        <f>F83+V114+V112+V128/2</f>
        <v>2.3205</v>
      </c>
      <c r="X83" s="3"/>
      <c r="Y83" s="3"/>
      <c r="Z83" s="48"/>
      <c r="AA83" s="23"/>
      <c r="AB83" s="4">
        <f t="shared" si="21"/>
        <v>2.3205</v>
      </c>
      <c r="AC83" s="5">
        <v>0</v>
      </c>
      <c r="AD83" s="35">
        <v>10.5</v>
      </c>
      <c r="AE83" s="4">
        <f>AD83-W83</f>
        <v>8.1795</v>
      </c>
      <c r="AF83" s="158"/>
      <c r="AG83" s="161"/>
    </row>
    <row r="84" spans="1:33" s="2" customFormat="1" ht="11.25">
      <c r="A84" s="165"/>
      <c r="B84" s="27" t="s">
        <v>36</v>
      </c>
      <c r="C84" s="53" t="s">
        <v>18</v>
      </c>
      <c r="D84" s="53"/>
      <c r="E84" s="53"/>
      <c r="F84" s="23">
        <f t="shared" si="24"/>
        <v>1.3</v>
      </c>
      <c r="G84" s="23">
        <v>0.45</v>
      </c>
      <c r="H84" s="23">
        <v>0.85</v>
      </c>
      <c r="I84" s="25">
        <v>0.537</v>
      </c>
      <c r="J84" s="23">
        <v>120</v>
      </c>
      <c r="K84" s="23">
        <f t="shared" si="18"/>
        <v>0.763</v>
      </c>
      <c r="L84" s="53">
        <v>0</v>
      </c>
      <c r="M84" s="23">
        <v>10.5</v>
      </c>
      <c r="N84" s="53">
        <f>M84-K84-L84</f>
        <v>9.737</v>
      </c>
      <c r="O84" s="189"/>
      <c r="P84" s="176"/>
      <c r="Q84" s="102"/>
      <c r="R84" s="165"/>
      <c r="S84" s="27" t="s">
        <v>36</v>
      </c>
      <c r="T84" s="28" t="s">
        <v>18</v>
      </c>
      <c r="U84" s="5"/>
      <c r="V84" s="29">
        <v>0.671</v>
      </c>
      <c r="W84" s="25">
        <f>V84+F84</f>
        <v>1.971</v>
      </c>
      <c r="X84" s="3"/>
      <c r="Y84" s="3"/>
      <c r="Z84" s="25">
        <v>0.537</v>
      </c>
      <c r="AA84" s="23">
        <v>120</v>
      </c>
      <c r="AB84" s="4">
        <f t="shared" si="21"/>
        <v>1.4340000000000002</v>
      </c>
      <c r="AC84" s="5">
        <v>0</v>
      </c>
      <c r="AD84" s="35">
        <v>10.5</v>
      </c>
      <c r="AE84" s="4">
        <f>AD84-AB84-AC84</f>
        <v>9.065999999999999</v>
      </c>
      <c r="AF84" s="159"/>
      <c r="AG84" s="162"/>
    </row>
    <row r="85" spans="1:35" s="2" customFormat="1" ht="11.25">
      <c r="A85" s="20">
        <v>64</v>
      </c>
      <c r="B85" s="26" t="s">
        <v>106</v>
      </c>
      <c r="C85" s="53" t="s">
        <v>22</v>
      </c>
      <c r="D85" s="53">
        <v>6.3</v>
      </c>
      <c r="E85" s="53">
        <v>6.3</v>
      </c>
      <c r="F85" s="23">
        <f t="shared" si="24"/>
        <v>0.29</v>
      </c>
      <c r="G85" s="23">
        <v>0.04</v>
      </c>
      <c r="H85" s="23">
        <v>0.25</v>
      </c>
      <c r="I85" s="23">
        <v>0.087</v>
      </c>
      <c r="J85" s="23">
        <v>120</v>
      </c>
      <c r="K85" s="53">
        <f t="shared" si="18"/>
        <v>0.20299999999999999</v>
      </c>
      <c r="L85" s="53">
        <v>0</v>
      </c>
      <c r="M85" s="23">
        <v>6.62</v>
      </c>
      <c r="N85" s="53">
        <f>M85-L85-K85</f>
        <v>6.417</v>
      </c>
      <c r="O85" s="59">
        <f>N85</f>
        <v>6.417</v>
      </c>
      <c r="P85" s="60" t="s">
        <v>199</v>
      </c>
      <c r="Q85" s="102"/>
      <c r="R85" s="20">
        <v>64</v>
      </c>
      <c r="S85" s="26" t="s">
        <v>106</v>
      </c>
      <c r="T85" s="28" t="s">
        <v>22</v>
      </c>
      <c r="U85" s="5"/>
      <c r="V85" s="29">
        <v>0.015</v>
      </c>
      <c r="W85" s="43">
        <f>V85+F85</f>
        <v>0.305</v>
      </c>
      <c r="X85" s="4"/>
      <c r="Y85" s="4"/>
      <c r="Z85" s="23">
        <v>0.087</v>
      </c>
      <c r="AA85" s="23">
        <v>120</v>
      </c>
      <c r="AB85" s="5">
        <f t="shared" si="21"/>
        <v>0.218</v>
      </c>
      <c r="AC85" s="5">
        <v>0</v>
      </c>
      <c r="AD85" s="35">
        <v>6.62</v>
      </c>
      <c r="AE85" s="14">
        <f>AD85-AC85-AB85</f>
        <v>6.402</v>
      </c>
      <c r="AF85" s="13">
        <f>AE85</f>
        <v>6.402</v>
      </c>
      <c r="AG85" s="35" t="s">
        <v>199</v>
      </c>
      <c r="AI85" s="121"/>
    </row>
    <row r="86" spans="1:35" s="2" customFormat="1" ht="11.25">
      <c r="A86" s="20">
        <v>65</v>
      </c>
      <c r="B86" s="26" t="s">
        <v>107</v>
      </c>
      <c r="C86" s="53" t="s">
        <v>23</v>
      </c>
      <c r="D86" s="53">
        <v>16</v>
      </c>
      <c r="E86" s="53">
        <v>16</v>
      </c>
      <c r="F86" s="23">
        <f t="shared" si="24"/>
        <v>12.24</v>
      </c>
      <c r="G86" s="23">
        <v>5.05</v>
      </c>
      <c r="H86" s="23">
        <v>7.19</v>
      </c>
      <c r="I86" s="23"/>
      <c r="J86" s="23"/>
      <c r="K86" s="53">
        <f t="shared" si="18"/>
        <v>12.24</v>
      </c>
      <c r="L86" s="53">
        <v>0</v>
      </c>
      <c r="M86" s="23">
        <v>16.8</v>
      </c>
      <c r="N86" s="53">
        <f>M86-L86-K86</f>
        <v>4.5600000000000005</v>
      </c>
      <c r="O86" s="59">
        <f>N86</f>
        <v>4.5600000000000005</v>
      </c>
      <c r="P86" s="60" t="s">
        <v>199</v>
      </c>
      <c r="Q86" s="102"/>
      <c r="R86" s="20">
        <v>65</v>
      </c>
      <c r="S86" s="26" t="s">
        <v>107</v>
      </c>
      <c r="T86" s="28" t="s">
        <v>23</v>
      </c>
      <c r="U86" s="5"/>
      <c r="V86" s="29">
        <v>0</v>
      </c>
      <c r="W86" s="43">
        <f>V86+F86</f>
        <v>12.24</v>
      </c>
      <c r="X86" s="4"/>
      <c r="Y86" s="4"/>
      <c r="Z86" s="23"/>
      <c r="AA86" s="23"/>
      <c r="AB86" s="5">
        <f t="shared" si="21"/>
        <v>12.24</v>
      </c>
      <c r="AC86" s="5">
        <v>0</v>
      </c>
      <c r="AD86" s="35">
        <v>16.8</v>
      </c>
      <c r="AE86" s="14">
        <f>AD86-AC86-AB86</f>
        <v>4.5600000000000005</v>
      </c>
      <c r="AF86" s="13">
        <f>AE86</f>
        <v>4.5600000000000005</v>
      </c>
      <c r="AG86" s="35" t="s">
        <v>199</v>
      </c>
      <c r="AI86" s="121"/>
    </row>
    <row r="87" spans="1:36" s="83" customFormat="1" ht="11.25">
      <c r="A87" s="91">
        <v>66</v>
      </c>
      <c r="B87" s="86" t="s">
        <v>108</v>
      </c>
      <c r="C87" s="81" t="s">
        <v>29</v>
      </c>
      <c r="D87" s="53">
        <v>6.3</v>
      </c>
      <c r="E87" s="53">
        <v>10</v>
      </c>
      <c r="F87" s="82">
        <f t="shared" si="24"/>
        <v>9.899999999999999</v>
      </c>
      <c r="G87" s="23">
        <v>5.64</v>
      </c>
      <c r="H87" s="23">
        <v>4.26</v>
      </c>
      <c r="I87" s="82"/>
      <c r="J87" s="82"/>
      <c r="K87" s="81">
        <f t="shared" si="18"/>
        <v>9.899999999999999</v>
      </c>
      <c r="L87" s="81">
        <v>0</v>
      </c>
      <c r="M87" s="82">
        <v>6.62</v>
      </c>
      <c r="N87" s="81">
        <f>M87-L87-K87</f>
        <v>-3.2799999999999985</v>
      </c>
      <c r="O87" s="87">
        <f>N87</f>
        <v>-3.2799999999999985</v>
      </c>
      <c r="P87" s="82" t="s">
        <v>78</v>
      </c>
      <c r="Q87" s="102"/>
      <c r="R87" s="91">
        <v>66</v>
      </c>
      <c r="S87" s="86" t="s">
        <v>108</v>
      </c>
      <c r="T87" s="81" t="s">
        <v>29</v>
      </c>
      <c r="U87" s="5"/>
      <c r="V87" s="88">
        <v>2.8539999999999996</v>
      </c>
      <c r="W87" s="85">
        <f>V87+F87</f>
        <v>12.753999999999998</v>
      </c>
      <c r="X87" s="4"/>
      <c r="Y87" s="4"/>
      <c r="Z87" s="82"/>
      <c r="AA87" s="82"/>
      <c r="AB87" s="81">
        <f t="shared" si="21"/>
        <v>12.753999999999998</v>
      </c>
      <c r="AC87" s="81">
        <v>0</v>
      </c>
      <c r="AD87" s="82">
        <v>6.62</v>
      </c>
      <c r="AE87" s="87">
        <f>AD87-AC87-AB87</f>
        <v>-6.133999999999998</v>
      </c>
      <c r="AF87" s="93">
        <f>AE87</f>
        <v>-6.133999999999998</v>
      </c>
      <c r="AG87" s="82" t="s">
        <v>78</v>
      </c>
      <c r="AH87" s="79"/>
      <c r="AI87" s="79"/>
      <c r="AJ87" s="79"/>
    </row>
    <row r="88" spans="1:35" s="2" customFormat="1" ht="11.25">
      <c r="A88" s="163">
        <v>67</v>
      </c>
      <c r="B88" s="26" t="s">
        <v>109</v>
      </c>
      <c r="C88" s="53" t="s">
        <v>22</v>
      </c>
      <c r="D88" s="53">
        <v>6.3</v>
      </c>
      <c r="E88" s="53">
        <v>6.3</v>
      </c>
      <c r="F88" s="23">
        <f>F89+F90</f>
        <v>1.7000000000000002</v>
      </c>
      <c r="G88" s="23"/>
      <c r="H88" s="23"/>
      <c r="I88" s="22"/>
      <c r="J88" s="23"/>
      <c r="K88" s="23">
        <f>F88-I88</f>
        <v>1.7000000000000002</v>
      </c>
      <c r="L88" s="53">
        <v>0</v>
      </c>
      <c r="M88" s="23">
        <v>6.62</v>
      </c>
      <c r="N88" s="53">
        <f>M88-K88-L88</f>
        <v>4.92</v>
      </c>
      <c r="O88" s="187">
        <f>MIN(N88:N90)</f>
        <v>4.92</v>
      </c>
      <c r="P88" s="177" t="s">
        <v>199</v>
      </c>
      <c r="Q88" s="102"/>
      <c r="R88" s="163">
        <v>67</v>
      </c>
      <c r="S88" s="26" t="s">
        <v>109</v>
      </c>
      <c r="T88" s="28" t="s">
        <v>22</v>
      </c>
      <c r="U88" s="5"/>
      <c r="V88" s="51"/>
      <c r="W88" s="43">
        <f>W89+W90</f>
        <v>1.7854999999999999</v>
      </c>
      <c r="X88" s="4"/>
      <c r="Y88" s="4"/>
      <c r="Z88" s="22"/>
      <c r="AA88" s="23"/>
      <c r="AB88" s="5">
        <f>W88-Z88</f>
        <v>1.7854999999999999</v>
      </c>
      <c r="AC88" s="5">
        <v>0</v>
      </c>
      <c r="AD88" s="35">
        <v>6.62</v>
      </c>
      <c r="AE88" s="5">
        <f>AD88-AB88-AC88</f>
        <v>4.8345</v>
      </c>
      <c r="AF88" s="157">
        <f>MIN(AE88:AE90)</f>
        <v>4.8345</v>
      </c>
      <c r="AG88" s="160" t="s">
        <v>199</v>
      </c>
      <c r="AI88" s="121"/>
    </row>
    <row r="89" spans="1:33" s="2" customFormat="1" ht="11.25">
      <c r="A89" s="164"/>
      <c r="B89" s="27" t="s">
        <v>35</v>
      </c>
      <c r="C89" s="53" t="s">
        <v>224</v>
      </c>
      <c r="D89" s="53"/>
      <c r="E89" s="53"/>
      <c r="F89" s="23">
        <f t="shared" si="24"/>
        <v>0.36</v>
      </c>
      <c r="G89" s="23"/>
      <c r="H89" s="23">
        <v>0.36</v>
      </c>
      <c r="I89" s="22"/>
      <c r="J89" s="23"/>
      <c r="K89" s="23">
        <f>F89-I89</f>
        <v>0.36</v>
      </c>
      <c r="L89" s="53">
        <v>0</v>
      </c>
      <c r="M89" s="23">
        <v>6.62</v>
      </c>
      <c r="N89" s="53">
        <f>M89-F89</f>
        <v>6.26</v>
      </c>
      <c r="O89" s="188"/>
      <c r="P89" s="175"/>
      <c r="Q89" s="102"/>
      <c r="R89" s="164"/>
      <c r="S89" s="27" t="s">
        <v>35</v>
      </c>
      <c r="T89" s="28" t="s">
        <v>224</v>
      </c>
      <c r="U89" s="5"/>
      <c r="V89" s="51"/>
      <c r="W89" s="25">
        <f>F89+V175/2</f>
        <v>0.39649999999999996</v>
      </c>
      <c r="X89" s="3"/>
      <c r="Y89" s="3"/>
      <c r="Z89" s="22"/>
      <c r="AA89" s="23"/>
      <c r="AB89" s="5">
        <f>W89-Z89</f>
        <v>0.39649999999999996</v>
      </c>
      <c r="AC89" s="5">
        <v>0</v>
      </c>
      <c r="AD89" s="35">
        <v>6.62</v>
      </c>
      <c r="AE89" s="5">
        <f>AD89-W89</f>
        <v>6.2235000000000005</v>
      </c>
      <c r="AF89" s="158"/>
      <c r="AG89" s="161"/>
    </row>
    <row r="90" spans="1:33" s="2" customFormat="1" ht="11.25">
      <c r="A90" s="165"/>
      <c r="B90" s="27" t="s">
        <v>36</v>
      </c>
      <c r="C90" s="53" t="s">
        <v>22</v>
      </c>
      <c r="D90" s="53"/>
      <c r="E90" s="53"/>
      <c r="F90" s="23">
        <f t="shared" si="24"/>
        <v>1.34</v>
      </c>
      <c r="G90" s="23">
        <v>0</v>
      </c>
      <c r="H90" s="23">
        <v>1.34</v>
      </c>
      <c r="I90" s="23"/>
      <c r="J90" s="23"/>
      <c r="K90" s="23">
        <f t="shared" si="18"/>
        <v>1.34</v>
      </c>
      <c r="L90" s="53">
        <v>0</v>
      </c>
      <c r="M90" s="23">
        <v>6.62</v>
      </c>
      <c r="N90" s="53">
        <f>M90-K90-L90</f>
        <v>5.28</v>
      </c>
      <c r="O90" s="189"/>
      <c r="P90" s="176"/>
      <c r="Q90" s="102"/>
      <c r="R90" s="165"/>
      <c r="S90" s="27" t="s">
        <v>36</v>
      </c>
      <c r="T90" s="28" t="s">
        <v>22</v>
      </c>
      <c r="U90" s="5"/>
      <c r="V90" s="29">
        <v>0.048999999999999995</v>
      </c>
      <c r="W90" s="25">
        <f>V90+F90</f>
        <v>1.389</v>
      </c>
      <c r="X90" s="3"/>
      <c r="Y90" s="3"/>
      <c r="Z90" s="23"/>
      <c r="AA90" s="23"/>
      <c r="AB90" s="5">
        <f t="shared" si="21"/>
        <v>1.389</v>
      </c>
      <c r="AC90" s="5">
        <v>0</v>
      </c>
      <c r="AD90" s="35">
        <v>6.62</v>
      </c>
      <c r="AE90" s="5">
        <f>AD90-AB90-AC90</f>
        <v>5.231</v>
      </c>
      <c r="AF90" s="159"/>
      <c r="AG90" s="162"/>
    </row>
    <row r="91" spans="1:36" s="83" customFormat="1" ht="11.25">
      <c r="A91" s="170">
        <v>68</v>
      </c>
      <c r="B91" s="86" t="s">
        <v>110</v>
      </c>
      <c r="C91" s="81" t="s">
        <v>22</v>
      </c>
      <c r="D91" s="53">
        <v>6.3</v>
      </c>
      <c r="E91" s="53">
        <v>6.3</v>
      </c>
      <c r="F91" s="82">
        <f>F92+F93</f>
        <v>10.35</v>
      </c>
      <c r="G91" s="23"/>
      <c r="H91" s="23"/>
      <c r="I91" s="82">
        <f>I92+I93</f>
        <v>0.97</v>
      </c>
      <c r="J91" s="82">
        <v>120</v>
      </c>
      <c r="K91" s="82">
        <f t="shared" si="18"/>
        <v>9.379999999999999</v>
      </c>
      <c r="L91" s="81">
        <v>0</v>
      </c>
      <c r="M91" s="82">
        <v>6.62</v>
      </c>
      <c r="N91" s="81">
        <f>M91-K91-L91</f>
        <v>-2.759999999999999</v>
      </c>
      <c r="O91" s="190">
        <f>MIN(N91:N93)</f>
        <v>-2.759999999999999</v>
      </c>
      <c r="P91" s="174" t="s">
        <v>78</v>
      </c>
      <c r="Q91" s="102"/>
      <c r="R91" s="170">
        <v>68</v>
      </c>
      <c r="S91" s="86" t="s">
        <v>110</v>
      </c>
      <c r="T91" s="81" t="s">
        <v>22</v>
      </c>
      <c r="U91" s="81"/>
      <c r="V91" s="88"/>
      <c r="W91" s="85">
        <f>W92+W93</f>
        <v>28.484040000000235</v>
      </c>
      <c r="X91" s="85"/>
      <c r="Y91" s="85"/>
      <c r="Z91" s="82">
        <f>Z92+Z93</f>
        <v>0.97</v>
      </c>
      <c r="AA91" s="82">
        <v>120</v>
      </c>
      <c r="AB91" s="85">
        <f t="shared" si="21"/>
        <v>27.514040000000236</v>
      </c>
      <c r="AC91" s="81">
        <v>0</v>
      </c>
      <c r="AD91" s="82">
        <v>6.62</v>
      </c>
      <c r="AE91" s="85">
        <f>AD91-AB91-AC91</f>
        <v>-20.894040000000235</v>
      </c>
      <c r="AF91" s="166">
        <f>MIN(AE91:AE93)</f>
        <v>-20.894040000000235</v>
      </c>
      <c r="AG91" s="169" t="s">
        <v>78</v>
      </c>
      <c r="AH91" s="79"/>
      <c r="AI91" s="79"/>
      <c r="AJ91" s="79"/>
    </row>
    <row r="92" spans="1:33" s="2" customFormat="1" ht="11.25">
      <c r="A92" s="164"/>
      <c r="B92" s="101" t="s">
        <v>35</v>
      </c>
      <c r="C92" s="81" t="s">
        <v>22</v>
      </c>
      <c r="D92" s="81"/>
      <c r="E92" s="81"/>
      <c r="F92" s="82">
        <f t="shared" si="24"/>
        <v>7.66</v>
      </c>
      <c r="G92" s="82">
        <v>5.76</v>
      </c>
      <c r="H92" s="82">
        <v>1.9</v>
      </c>
      <c r="I92" s="82"/>
      <c r="J92" s="82"/>
      <c r="K92" s="82">
        <f t="shared" si="18"/>
        <v>7.66</v>
      </c>
      <c r="L92" s="81">
        <v>0</v>
      </c>
      <c r="M92" s="82">
        <v>6.62</v>
      </c>
      <c r="N92" s="81">
        <f>M92-F92</f>
        <v>-1.04</v>
      </c>
      <c r="O92" s="188"/>
      <c r="P92" s="175"/>
      <c r="Q92" s="102"/>
      <c r="R92" s="171"/>
      <c r="S92" s="101" t="s">
        <v>35</v>
      </c>
      <c r="T92" s="81" t="s">
        <v>22</v>
      </c>
      <c r="U92" s="81"/>
      <c r="V92" s="88"/>
      <c r="W92" s="97">
        <f>F92+V139+V131/2+V125+V127/2+V132</f>
        <v>11.617239999999997</v>
      </c>
      <c r="X92" s="97"/>
      <c r="Y92" s="97"/>
      <c r="Z92" s="82"/>
      <c r="AA92" s="82"/>
      <c r="AB92" s="85">
        <f t="shared" si="21"/>
        <v>11.617239999999997</v>
      </c>
      <c r="AC92" s="81">
        <v>0</v>
      </c>
      <c r="AD92" s="82">
        <v>6.62</v>
      </c>
      <c r="AE92" s="85">
        <f>AD92-W92</f>
        <v>-4.997239999999997</v>
      </c>
      <c r="AF92" s="167"/>
      <c r="AG92" s="161"/>
    </row>
    <row r="93" spans="1:33" s="2" customFormat="1" ht="11.25">
      <c r="A93" s="165"/>
      <c r="B93" s="101" t="s">
        <v>36</v>
      </c>
      <c r="C93" s="81" t="s">
        <v>22</v>
      </c>
      <c r="D93" s="81"/>
      <c r="E93" s="81"/>
      <c r="F93" s="82">
        <f t="shared" si="24"/>
        <v>2.69</v>
      </c>
      <c r="G93" s="82">
        <v>1.06</v>
      </c>
      <c r="H93" s="82">
        <v>1.63</v>
      </c>
      <c r="I93" s="82">
        <v>0.97</v>
      </c>
      <c r="J93" s="82">
        <v>120</v>
      </c>
      <c r="K93" s="82">
        <f t="shared" si="18"/>
        <v>1.72</v>
      </c>
      <c r="L93" s="81">
        <v>0</v>
      </c>
      <c r="M93" s="82">
        <v>6.62</v>
      </c>
      <c r="N93" s="81">
        <f>M93-K93-L93</f>
        <v>4.9</v>
      </c>
      <c r="O93" s="189"/>
      <c r="P93" s="176"/>
      <c r="Q93" s="102"/>
      <c r="R93" s="172"/>
      <c r="S93" s="101" t="s">
        <v>36</v>
      </c>
      <c r="T93" s="81" t="s">
        <v>22</v>
      </c>
      <c r="U93" s="81"/>
      <c r="V93" s="88">
        <v>14.176800000000235</v>
      </c>
      <c r="W93" s="97">
        <f>V93+F93</f>
        <v>16.866800000000236</v>
      </c>
      <c r="X93" s="97"/>
      <c r="Y93" s="97"/>
      <c r="Z93" s="82">
        <v>0.97</v>
      </c>
      <c r="AA93" s="82">
        <v>120</v>
      </c>
      <c r="AB93" s="81">
        <f t="shared" si="21"/>
        <v>15.896800000000235</v>
      </c>
      <c r="AC93" s="81">
        <v>0</v>
      </c>
      <c r="AD93" s="82">
        <v>6.62</v>
      </c>
      <c r="AE93" s="81">
        <f>AD93-AB93-AC93</f>
        <v>-9.276800000000236</v>
      </c>
      <c r="AF93" s="168"/>
      <c r="AG93" s="162"/>
    </row>
    <row r="94" spans="1:34" s="2" customFormat="1" ht="11.25">
      <c r="A94" s="163">
        <v>69</v>
      </c>
      <c r="B94" s="26" t="s">
        <v>111</v>
      </c>
      <c r="C94" s="53" t="s">
        <v>25</v>
      </c>
      <c r="D94" s="53">
        <v>25</v>
      </c>
      <c r="E94" s="53">
        <v>25</v>
      </c>
      <c r="F94" s="23">
        <f>F95+F96</f>
        <v>24.89</v>
      </c>
      <c r="G94" s="25"/>
      <c r="H94" s="25"/>
      <c r="I94" s="23"/>
      <c r="J94" s="23"/>
      <c r="K94" s="23">
        <f t="shared" si="18"/>
        <v>24.89</v>
      </c>
      <c r="L94" s="53">
        <v>0</v>
      </c>
      <c r="M94" s="23">
        <v>26.25</v>
      </c>
      <c r="N94" s="53">
        <f>M94-K94-L94</f>
        <v>1.3599999999999994</v>
      </c>
      <c r="O94" s="187">
        <f>MIN(N94:N96)</f>
        <v>1.3599999999999994</v>
      </c>
      <c r="P94" s="177" t="s">
        <v>199</v>
      </c>
      <c r="Q94" s="102"/>
      <c r="R94" s="170">
        <v>69</v>
      </c>
      <c r="S94" s="86" t="s">
        <v>111</v>
      </c>
      <c r="T94" s="81" t="s">
        <v>25</v>
      </c>
      <c r="U94" s="81"/>
      <c r="V94" s="88"/>
      <c r="W94" s="85">
        <f>W95+W96</f>
        <v>36.979499999999994</v>
      </c>
      <c r="X94" s="85"/>
      <c r="Y94" s="85"/>
      <c r="Z94" s="82"/>
      <c r="AA94" s="82"/>
      <c r="AB94" s="85">
        <f t="shared" si="21"/>
        <v>36.979499999999994</v>
      </c>
      <c r="AC94" s="81">
        <v>0</v>
      </c>
      <c r="AD94" s="82">
        <v>26.25</v>
      </c>
      <c r="AE94" s="85">
        <f>AD94-AB94-AC94</f>
        <v>-10.729499999999994</v>
      </c>
      <c r="AF94" s="166">
        <f>MIN(AE94:AE96)</f>
        <v>-10.729499999999994</v>
      </c>
      <c r="AG94" s="169" t="s">
        <v>78</v>
      </c>
      <c r="AH94" s="79"/>
    </row>
    <row r="95" spans="1:33" s="2" customFormat="1" ht="11.25">
      <c r="A95" s="164"/>
      <c r="B95" s="27" t="s">
        <v>35</v>
      </c>
      <c r="C95" s="53" t="s">
        <v>25</v>
      </c>
      <c r="D95" s="53"/>
      <c r="E95" s="53"/>
      <c r="F95" s="23">
        <f t="shared" si="24"/>
        <v>10.56</v>
      </c>
      <c r="G95" s="23">
        <v>3.77</v>
      </c>
      <c r="H95" s="23">
        <v>6.79</v>
      </c>
      <c r="I95" s="23"/>
      <c r="J95" s="23"/>
      <c r="K95" s="23">
        <f t="shared" si="18"/>
        <v>10.56</v>
      </c>
      <c r="L95" s="53">
        <v>0</v>
      </c>
      <c r="M95" s="23">
        <v>26.25</v>
      </c>
      <c r="N95" s="53">
        <f>M95-F95</f>
        <v>15.69</v>
      </c>
      <c r="O95" s="188"/>
      <c r="P95" s="175"/>
      <c r="Q95" s="102"/>
      <c r="R95" s="171"/>
      <c r="S95" s="101" t="s">
        <v>35</v>
      </c>
      <c r="T95" s="81" t="s">
        <v>25</v>
      </c>
      <c r="U95" s="81"/>
      <c r="V95" s="88"/>
      <c r="W95" s="97">
        <f>F95+V123+V121+V136+V111+V116+V127/2</f>
        <v>22.378499999999992</v>
      </c>
      <c r="X95" s="97"/>
      <c r="Y95" s="97"/>
      <c r="Z95" s="82"/>
      <c r="AA95" s="82"/>
      <c r="AB95" s="85">
        <f t="shared" si="21"/>
        <v>22.378499999999992</v>
      </c>
      <c r="AC95" s="81">
        <v>0</v>
      </c>
      <c r="AD95" s="82">
        <v>26.25</v>
      </c>
      <c r="AE95" s="85">
        <f>AD95-W95</f>
        <v>3.871500000000008</v>
      </c>
      <c r="AF95" s="167"/>
      <c r="AG95" s="161"/>
    </row>
    <row r="96" spans="1:33" s="2" customFormat="1" ht="11.25">
      <c r="A96" s="165"/>
      <c r="B96" s="27" t="s">
        <v>36</v>
      </c>
      <c r="C96" s="53" t="s">
        <v>25</v>
      </c>
      <c r="D96" s="53"/>
      <c r="E96" s="53"/>
      <c r="F96" s="23">
        <f t="shared" si="24"/>
        <v>14.33</v>
      </c>
      <c r="G96" s="23">
        <v>4.85</v>
      </c>
      <c r="H96" s="23">
        <v>9.48</v>
      </c>
      <c r="I96" s="23"/>
      <c r="J96" s="23"/>
      <c r="K96" s="23">
        <f t="shared" si="18"/>
        <v>14.33</v>
      </c>
      <c r="L96" s="53">
        <v>0</v>
      </c>
      <c r="M96" s="23">
        <v>26.25</v>
      </c>
      <c r="N96" s="53">
        <f>M96-K96-L96</f>
        <v>11.92</v>
      </c>
      <c r="O96" s="189"/>
      <c r="P96" s="176"/>
      <c r="Q96" s="102"/>
      <c r="R96" s="172"/>
      <c r="S96" s="101" t="s">
        <v>36</v>
      </c>
      <c r="T96" s="81" t="s">
        <v>25</v>
      </c>
      <c r="U96" s="81"/>
      <c r="V96" s="88">
        <v>0.271</v>
      </c>
      <c r="W96" s="97">
        <f>V96+F96</f>
        <v>14.601</v>
      </c>
      <c r="X96" s="97"/>
      <c r="Y96" s="97"/>
      <c r="Z96" s="82"/>
      <c r="AA96" s="82"/>
      <c r="AB96" s="81">
        <f t="shared" si="21"/>
        <v>14.601</v>
      </c>
      <c r="AC96" s="81">
        <v>0</v>
      </c>
      <c r="AD96" s="82">
        <v>26.25</v>
      </c>
      <c r="AE96" s="81">
        <f>AD96-AB96-AC96</f>
        <v>11.649</v>
      </c>
      <c r="AF96" s="168"/>
      <c r="AG96" s="162"/>
    </row>
    <row r="97" spans="1:35" s="2" customFormat="1" ht="11.25">
      <c r="A97" s="20">
        <v>70</v>
      </c>
      <c r="B97" s="26" t="s">
        <v>112</v>
      </c>
      <c r="C97" s="53" t="s">
        <v>19</v>
      </c>
      <c r="D97" s="53">
        <v>2.5</v>
      </c>
      <c r="E97" s="53">
        <v>2.5</v>
      </c>
      <c r="F97" s="23">
        <f t="shared" si="24"/>
        <v>1.7600000000000002</v>
      </c>
      <c r="G97" s="23">
        <v>1.09</v>
      </c>
      <c r="H97" s="23">
        <v>0.67</v>
      </c>
      <c r="I97" s="23"/>
      <c r="J97" s="23"/>
      <c r="K97" s="53">
        <f t="shared" si="18"/>
        <v>1.7600000000000002</v>
      </c>
      <c r="L97" s="53">
        <v>0</v>
      </c>
      <c r="M97" s="23">
        <v>2.63</v>
      </c>
      <c r="N97" s="53">
        <f>M97-L97-K97</f>
        <v>0.8699999999999997</v>
      </c>
      <c r="O97" s="59">
        <f>N97</f>
        <v>0.8699999999999997</v>
      </c>
      <c r="P97" s="60" t="s">
        <v>199</v>
      </c>
      <c r="Q97" s="102"/>
      <c r="R97" s="20">
        <v>70</v>
      </c>
      <c r="S97" s="26" t="s">
        <v>112</v>
      </c>
      <c r="T97" s="28" t="s">
        <v>19</v>
      </c>
      <c r="U97" s="5"/>
      <c r="V97" s="29">
        <v>0.6385000000000003</v>
      </c>
      <c r="W97" s="43">
        <f>V97+F97</f>
        <v>2.3985000000000003</v>
      </c>
      <c r="X97" s="4"/>
      <c r="Y97" s="4"/>
      <c r="Z97" s="23"/>
      <c r="AA97" s="23"/>
      <c r="AB97" s="5">
        <f t="shared" si="21"/>
        <v>2.3985000000000003</v>
      </c>
      <c r="AC97" s="5">
        <v>0</v>
      </c>
      <c r="AD97" s="35">
        <v>2.63</v>
      </c>
      <c r="AE97" s="14">
        <f>AD97-AC97-AB97</f>
        <v>0.2314999999999996</v>
      </c>
      <c r="AF97" s="13">
        <f>AE97</f>
        <v>0.2314999999999996</v>
      </c>
      <c r="AG97" s="35" t="s">
        <v>199</v>
      </c>
      <c r="AI97" s="121"/>
    </row>
    <row r="98" spans="1:36" s="83" customFormat="1" ht="11.25">
      <c r="A98" s="170">
        <v>71</v>
      </c>
      <c r="B98" s="86" t="s">
        <v>113</v>
      </c>
      <c r="C98" s="81" t="s">
        <v>44</v>
      </c>
      <c r="D98" s="81">
        <v>20</v>
      </c>
      <c r="E98" s="81">
        <v>25</v>
      </c>
      <c r="F98" s="82">
        <f>F99+F100</f>
        <v>21.21</v>
      </c>
      <c r="G98" s="97"/>
      <c r="H98" s="97"/>
      <c r="I98" s="82"/>
      <c r="J98" s="82"/>
      <c r="K98" s="82">
        <f t="shared" si="18"/>
        <v>21.21</v>
      </c>
      <c r="L98" s="81">
        <v>0</v>
      </c>
      <c r="M98" s="82">
        <v>21</v>
      </c>
      <c r="N98" s="81">
        <f>M98-K98-L98</f>
        <v>-0.21000000000000085</v>
      </c>
      <c r="O98" s="190">
        <f>MIN(N98:N100)</f>
        <v>-0.21000000000000085</v>
      </c>
      <c r="P98" s="174" t="s">
        <v>78</v>
      </c>
      <c r="Q98" s="102"/>
      <c r="R98" s="170">
        <v>71</v>
      </c>
      <c r="S98" s="86" t="s">
        <v>113</v>
      </c>
      <c r="T98" s="81" t="s">
        <v>44</v>
      </c>
      <c r="U98" s="81"/>
      <c r="V98" s="88"/>
      <c r="W98" s="85">
        <f>W99+W100</f>
        <v>24.785</v>
      </c>
      <c r="X98" s="85"/>
      <c r="Y98" s="85"/>
      <c r="Z98" s="82"/>
      <c r="AA98" s="82"/>
      <c r="AB98" s="85">
        <f t="shared" si="21"/>
        <v>24.785</v>
      </c>
      <c r="AC98" s="81">
        <v>0</v>
      </c>
      <c r="AD98" s="82">
        <v>21</v>
      </c>
      <c r="AE98" s="85">
        <f>AD98-AB98-AC98</f>
        <v>-3.785</v>
      </c>
      <c r="AF98" s="166">
        <f>MIN(AE98:AE100)</f>
        <v>-3.785</v>
      </c>
      <c r="AG98" s="169" t="s">
        <v>78</v>
      </c>
      <c r="AH98" s="79"/>
      <c r="AI98" s="79"/>
      <c r="AJ98" s="79"/>
    </row>
    <row r="99" spans="1:33" s="2" customFormat="1" ht="11.25">
      <c r="A99" s="171"/>
      <c r="B99" s="101" t="s">
        <v>35</v>
      </c>
      <c r="C99" s="81" t="s">
        <v>44</v>
      </c>
      <c r="D99" s="81"/>
      <c r="E99" s="81"/>
      <c r="F99" s="82">
        <f t="shared" si="24"/>
        <v>1.66</v>
      </c>
      <c r="G99" s="82">
        <v>0</v>
      </c>
      <c r="H99" s="82">
        <v>1.66</v>
      </c>
      <c r="I99" s="82"/>
      <c r="J99" s="82"/>
      <c r="K99" s="82">
        <f t="shared" si="18"/>
        <v>1.66</v>
      </c>
      <c r="L99" s="81">
        <v>0</v>
      </c>
      <c r="M99" s="82">
        <v>21</v>
      </c>
      <c r="N99" s="81">
        <f>M99-F99</f>
        <v>19.34</v>
      </c>
      <c r="O99" s="188"/>
      <c r="P99" s="175"/>
      <c r="Q99" s="102"/>
      <c r="R99" s="171"/>
      <c r="S99" s="101" t="s">
        <v>35</v>
      </c>
      <c r="T99" s="81" t="s">
        <v>44</v>
      </c>
      <c r="U99" s="81"/>
      <c r="V99" s="88"/>
      <c r="W99" s="97">
        <f>F99+V126+V138+V134/2</f>
        <v>2.242</v>
      </c>
      <c r="X99" s="97"/>
      <c r="Y99" s="97"/>
      <c r="Z99" s="82"/>
      <c r="AA99" s="82"/>
      <c r="AB99" s="85">
        <f t="shared" si="21"/>
        <v>2.242</v>
      </c>
      <c r="AC99" s="81">
        <v>0</v>
      </c>
      <c r="AD99" s="82">
        <v>21</v>
      </c>
      <c r="AE99" s="85">
        <f>AD99-W99</f>
        <v>18.758</v>
      </c>
      <c r="AF99" s="167"/>
      <c r="AG99" s="161"/>
    </row>
    <row r="100" spans="1:33" s="2" customFormat="1" ht="11.25">
      <c r="A100" s="172"/>
      <c r="B100" s="101" t="s">
        <v>36</v>
      </c>
      <c r="C100" s="81" t="s">
        <v>44</v>
      </c>
      <c r="D100" s="81"/>
      <c r="E100" s="81"/>
      <c r="F100" s="82">
        <f t="shared" si="24"/>
        <v>19.55</v>
      </c>
      <c r="G100" s="82">
        <v>8.08</v>
      </c>
      <c r="H100" s="82">
        <v>11.47</v>
      </c>
      <c r="I100" s="82"/>
      <c r="J100" s="82"/>
      <c r="K100" s="82">
        <f t="shared" si="18"/>
        <v>19.55</v>
      </c>
      <c r="L100" s="81">
        <v>0</v>
      </c>
      <c r="M100" s="82">
        <v>21</v>
      </c>
      <c r="N100" s="81">
        <f>M100-K100-L100</f>
        <v>1.4499999999999993</v>
      </c>
      <c r="O100" s="189"/>
      <c r="P100" s="176"/>
      <c r="Q100" s="102"/>
      <c r="R100" s="172"/>
      <c r="S100" s="101" t="s">
        <v>36</v>
      </c>
      <c r="T100" s="81" t="s">
        <v>44</v>
      </c>
      <c r="U100" s="81"/>
      <c r="V100" s="88">
        <v>2.993</v>
      </c>
      <c r="W100" s="97">
        <f>V100+F100</f>
        <v>22.543</v>
      </c>
      <c r="X100" s="97"/>
      <c r="Y100" s="97"/>
      <c r="Z100" s="82"/>
      <c r="AA100" s="82"/>
      <c r="AB100" s="85">
        <f t="shared" si="21"/>
        <v>22.543</v>
      </c>
      <c r="AC100" s="81">
        <v>0</v>
      </c>
      <c r="AD100" s="82">
        <v>21</v>
      </c>
      <c r="AE100" s="85">
        <f>AD100-AB100-AC100</f>
        <v>-1.5429999999999993</v>
      </c>
      <c r="AF100" s="168"/>
      <c r="AG100" s="162"/>
    </row>
    <row r="101" spans="1:36" s="83" customFormat="1" ht="11.25">
      <c r="A101" s="170">
        <v>72</v>
      </c>
      <c r="B101" s="86" t="s">
        <v>114</v>
      </c>
      <c r="C101" s="81" t="s">
        <v>22</v>
      </c>
      <c r="D101" s="81">
        <v>6.3</v>
      </c>
      <c r="E101" s="81">
        <v>6.3</v>
      </c>
      <c r="F101" s="82">
        <f>F102+F103</f>
        <v>7.62</v>
      </c>
      <c r="G101" s="106"/>
      <c r="H101" s="106"/>
      <c r="I101" s="82"/>
      <c r="J101" s="82"/>
      <c r="K101" s="82">
        <f t="shared" si="18"/>
        <v>7.62</v>
      </c>
      <c r="L101" s="81">
        <v>0</v>
      </c>
      <c r="M101" s="82">
        <v>6.62</v>
      </c>
      <c r="N101" s="81">
        <f>M101-K101-L101</f>
        <v>-1</v>
      </c>
      <c r="O101" s="190">
        <f>MIN(N101:N103)</f>
        <v>-1</v>
      </c>
      <c r="P101" s="174" t="s">
        <v>78</v>
      </c>
      <c r="Q101" s="102"/>
      <c r="R101" s="170">
        <v>72</v>
      </c>
      <c r="S101" s="86" t="s">
        <v>114</v>
      </c>
      <c r="T101" s="81" t="s">
        <v>22</v>
      </c>
      <c r="U101" s="81"/>
      <c r="V101" s="88"/>
      <c r="W101" s="85">
        <f>W102+W103</f>
        <v>13.534749999999988</v>
      </c>
      <c r="X101" s="85"/>
      <c r="Y101" s="85"/>
      <c r="Z101" s="82"/>
      <c r="AA101" s="82"/>
      <c r="AB101" s="85">
        <f t="shared" si="21"/>
        <v>13.534749999999988</v>
      </c>
      <c r="AC101" s="81">
        <v>0</v>
      </c>
      <c r="AD101" s="82">
        <v>6.62</v>
      </c>
      <c r="AE101" s="85">
        <f>AD101-AB101-AC101</f>
        <v>-6.914749999999988</v>
      </c>
      <c r="AF101" s="166">
        <f>MIN(AE101:AE103)</f>
        <v>-6.914749999999988</v>
      </c>
      <c r="AG101" s="169" t="s">
        <v>78</v>
      </c>
      <c r="AH101" s="79"/>
      <c r="AI101" s="79"/>
      <c r="AJ101" s="79"/>
    </row>
    <row r="102" spans="1:33" s="2" customFormat="1" ht="11.25">
      <c r="A102" s="171"/>
      <c r="B102" s="101" t="s">
        <v>35</v>
      </c>
      <c r="C102" s="81" t="s">
        <v>22</v>
      </c>
      <c r="D102" s="81"/>
      <c r="E102" s="81"/>
      <c r="F102" s="82">
        <f t="shared" si="24"/>
        <v>4.13</v>
      </c>
      <c r="G102" s="82">
        <v>4.13</v>
      </c>
      <c r="H102" s="82">
        <v>0</v>
      </c>
      <c r="I102" s="82"/>
      <c r="J102" s="82"/>
      <c r="K102" s="82">
        <f t="shared" si="18"/>
        <v>4.13</v>
      </c>
      <c r="L102" s="81">
        <v>0</v>
      </c>
      <c r="M102" s="82">
        <v>6.62</v>
      </c>
      <c r="N102" s="81">
        <f>M102-F102</f>
        <v>2.49</v>
      </c>
      <c r="O102" s="188"/>
      <c r="P102" s="175"/>
      <c r="Q102" s="102"/>
      <c r="R102" s="171"/>
      <c r="S102" s="101" t="s">
        <v>35</v>
      </c>
      <c r="T102" s="81" t="s">
        <v>22</v>
      </c>
      <c r="U102" s="81"/>
      <c r="V102" s="88"/>
      <c r="W102" s="97">
        <f>F102+V137+V129/2+V67/2+V14</f>
        <v>7.880749999999993</v>
      </c>
      <c r="X102" s="97"/>
      <c r="Y102" s="97"/>
      <c r="Z102" s="82"/>
      <c r="AA102" s="82"/>
      <c r="AB102" s="85">
        <f t="shared" si="21"/>
        <v>7.880749999999993</v>
      </c>
      <c r="AC102" s="81">
        <v>0</v>
      </c>
      <c r="AD102" s="82">
        <v>6.62</v>
      </c>
      <c r="AE102" s="85">
        <f>AD102-W102</f>
        <v>-1.2607499999999927</v>
      </c>
      <c r="AF102" s="167"/>
      <c r="AG102" s="161"/>
    </row>
    <row r="103" spans="1:33" s="2" customFormat="1" ht="11.25">
      <c r="A103" s="172"/>
      <c r="B103" s="101" t="s">
        <v>36</v>
      </c>
      <c r="C103" s="81" t="s">
        <v>22</v>
      </c>
      <c r="D103" s="81"/>
      <c r="E103" s="81"/>
      <c r="F103" s="82">
        <f t="shared" si="24"/>
        <v>3.49</v>
      </c>
      <c r="G103" s="82">
        <v>2.2</v>
      </c>
      <c r="H103" s="82">
        <v>1.29</v>
      </c>
      <c r="I103" s="82"/>
      <c r="J103" s="82"/>
      <c r="K103" s="82">
        <f t="shared" si="18"/>
        <v>3.49</v>
      </c>
      <c r="L103" s="81">
        <v>0</v>
      </c>
      <c r="M103" s="82">
        <v>6.62</v>
      </c>
      <c r="N103" s="81">
        <f>M103-K103-L103</f>
        <v>3.13</v>
      </c>
      <c r="O103" s="189"/>
      <c r="P103" s="176"/>
      <c r="Q103" s="102"/>
      <c r="R103" s="172"/>
      <c r="S103" s="101" t="s">
        <v>36</v>
      </c>
      <c r="T103" s="81" t="s">
        <v>22</v>
      </c>
      <c r="U103" s="81"/>
      <c r="V103" s="88">
        <v>2.163999999999994</v>
      </c>
      <c r="W103" s="97">
        <f>V103+F103</f>
        <v>5.653999999999995</v>
      </c>
      <c r="X103" s="97"/>
      <c r="Y103" s="97"/>
      <c r="Z103" s="82"/>
      <c r="AA103" s="82"/>
      <c r="AB103" s="85">
        <f t="shared" si="21"/>
        <v>5.653999999999995</v>
      </c>
      <c r="AC103" s="81">
        <v>0</v>
      </c>
      <c r="AD103" s="82">
        <v>6.62</v>
      </c>
      <c r="AE103" s="85">
        <f>AD103-AB103-AC103</f>
        <v>0.9660000000000055</v>
      </c>
      <c r="AF103" s="168"/>
      <c r="AG103" s="162"/>
    </row>
    <row r="104" spans="1:34" s="2" customFormat="1" ht="11.25">
      <c r="A104" s="163">
        <v>73</v>
      </c>
      <c r="B104" s="26" t="s">
        <v>115</v>
      </c>
      <c r="C104" s="53" t="s">
        <v>25</v>
      </c>
      <c r="D104" s="53">
        <v>25</v>
      </c>
      <c r="E104" s="53">
        <v>25</v>
      </c>
      <c r="F104" s="23">
        <f>F105+F106</f>
        <v>23.080000000000002</v>
      </c>
      <c r="G104" s="23"/>
      <c r="H104" s="23"/>
      <c r="I104" s="23"/>
      <c r="J104" s="23"/>
      <c r="K104" s="23">
        <f t="shared" si="18"/>
        <v>23.080000000000002</v>
      </c>
      <c r="L104" s="53">
        <v>0</v>
      </c>
      <c r="M104" s="23">
        <v>26.25</v>
      </c>
      <c r="N104" s="53">
        <f>M104-K104-L104</f>
        <v>3.169999999999998</v>
      </c>
      <c r="O104" s="187">
        <f>MIN(N104:N106)</f>
        <v>3.169999999999998</v>
      </c>
      <c r="P104" s="177" t="s">
        <v>199</v>
      </c>
      <c r="Q104" s="102"/>
      <c r="R104" s="170">
        <v>73</v>
      </c>
      <c r="S104" s="86" t="s">
        <v>115</v>
      </c>
      <c r="T104" s="81" t="s">
        <v>25</v>
      </c>
      <c r="U104" s="81"/>
      <c r="V104" s="88"/>
      <c r="W104" s="85">
        <f>W105+W106</f>
        <v>35.007999999999996</v>
      </c>
      <c r="X104" s="85"/>
      <c r="Y104" s="85"/>
      <c r="Z104" s="82"/>
      <c r="AA104" s="82"/>
      <c r="AB104" s="81">
        <f t="shared" si="21"/>
        <v>35.007999999999996</v>
      </c>
      <c r="AC104" s="81">
        <v>0</v>
      </c>
      <c r="AD104" s="82">
        <v>26.25</v>
      </c>
      <c r="AE104" s="81">
        <f>AD104-AB104-AC104</f>
        <v>-8.757999999999996</v>
      </c>
      <c r="AF104" s="173">
        <f>MIN(AE104:AE106)</f>
        <v>-8.757999999999996</v>
      </c>
      <c r="AG104" s="169" t="s">
        <v>78</v>
      </c>
      <c r="AH104" s="79"/>
    </row>
    <row r="105" spans="1:33" s="2" customFormat="1" ht="11.25">
      <c r="A105" s="164"/>
      <c r="B105" s="27" t="s">
        <v>35</v>
      </c>
      <c r="C105" s="53" t="s">
        <v>25</v>
      </c>
      <c r="D105" s="53"/>
      <c r="E105" s="53"/>
      <c r="F105" s="23">
        <f t="shared" si="24"/>
        <v>18.490000000000002</v>
      </c>
      <c r="G105" s="23">
        <v>3.59</v>
      </c>
      <c r="H105" s="23">
        <v>14.9</v>
      </c>
      <c r="I105" s="23"/>
      <c r="J105" s="23"/>
      <c r="K105" s="23">
        <f t="shared" si="18"/>
        <v>18.490000000000002</v>
      </c>
      <c r="L105" s="53">
        <v>0</v>
      </c>
      <c r="M105" s="23">
        <v>26.25</v>
      </c>
      <c r="N105" s="53">
        <f>M105-F105</f>
        <v>7.759999999999998</v>
      </c>
      <c r="O105" s="188"/>
      <c r="P105" s="175"/>
      <c r="Q105" s="102"/>
      <c r="R105" s="171"/>
      <c r="S105" s="101" t="s">
        <v>35</v>
      </c>
      <c r="T105" s="81" t="s">
        <v>25</v>
      </c>
      <c r="U105" s="81"/>
      <c r="V105" s="88"/>
      <c r="W105" s="97">
        <f>F105+V122+V143+V142+V120+V119</f>
        <v>25.904999999999998</v>
      </c>
      <c r="X105" s="97"/>
      <c r="Y105" s="97"/>
      <c r="Z105" s="82"/>
      <c r="AA105" s="82"/>
      <c r="AB105" s="81">
        <f t="shared" si="21"/>
        <v>25.904999999999998</v>
      </c>
      <c r="AC105" s="81">
        <v>0</v>
      </c>
      <c r="AD105" s="82">
        <v>26.25</v>
      </c>
      <c r="AE105" s="81">
        <f>AD105-W105</f>
        <v>0.3450000000000024</v>
      </c>
      <c r="AF105" s="167"/>
      <c r="AG105" s="161"/>
    </row>
    <row r="106" spans="1:33" s="2" customFormat="1" ht="11.25">
      <c r="A106" s="165"/>
      <c r="B106" s="27" t="s">
        <v>36</v>
      </c>
      <c r="C106" s="53" t="s">
        <v>25</v>
      </c>
      <c r="D106" s="53"/>
      <c r="E106" s="53"/>
      <c r="F106" s="23">
        <f t="shared" si="24"/>
        <v>4.59</v>
      </c>
      <c r="G106" s="23">
        <v>2.47</v>
      </c>
      <c r="H106" s="23">
        <v>2.12</v>
      </c>
      <c r="I106" s="23"/>
      <c r="J106" s="23"/>
      <c r="K106" s="23">
        <f t="shared" si="18"/>
        <v>4.59</v>
      </c>
      <c r="L106" s="53">
        <v>0</v>
      </c>
      <c r="M106" s="23">
        <v>26.25</v>
      </c>
      <c r="N106" s="53">
        <f>M106-K106-L106</f>
        <v>21.66</v>
      </c>
      <c r="O106" s="189"/>
      <c r="P106" s="176"/>
      <c r="Q106" s="102"/>
      <c r="R106" s="172"/>
      <c r="S106" s="101" t="s">
        <v>36</v>
      </c>
      <c r="T106" s="81" t="s">
        <v>25</v>
      </c>
      <c r="U106" s="81"/>
      <c r="V106" s="88">
        <v>4.512999999999996</v>
      </c>
      <c r="W106" s="97">
        <f aca="true" t="shared" si="25" ref="W106:W150">V106+F106</f>
        <v>9.102999999999996</v>
      </c>
      <c r="X106" s="97"/>
      <c r="Y106" s="97"/>
      <c r="Z106" s="82"/>
      <c r="AA106" s="82"/>
      <c r="AB106" s="81">
        <f t="shared" si="21"/>
        <v>9.102999999999996</v>
      </c>
      <c r="AC106" s="81">
        <v>0</v>
      </c>
      <c r="AD106" s="82">
        <v>26.25</v>
      </c>
      <c r="AE106" s="81">
        <f>AD106-AB106-AC106</f>
        <v>17.147000000000006</v>
      </c>
      <c r="AF106" s="168"/>
      <c r="AG106" s="162"/>
    </row>
    <row r="107" spans="1:35" s="2" customFormat="1" ht="11.25">
      <c r="A107" s="20">
        <v>74</v>
      </c>
      <c r="B107" s="26" t="s">
        <v>116</v>
      </c>
      <c r="C107" s="53" t="s">
        <v>18</v>
      </c>
      <c r="D107" s="53">
        <v>10</v>
      </c>
      <c r="E107" s="53">
        <v>10</v>
      </c>
      <c r="F107" s="23">
        <f t="shared" si="24"/>
        <v>4.35</v>
      </c>
      <c r="G107" s="23">
        <v>2.67</v>
      </c>
      <c r="H107" s="23">
        <v>1.68</v>
      </c>
      <c r="I107" s="23">
        <v>0.797</v>
      </c>
      <c r="J107" s="23">
        <v>120</v>
      </c>
      <c r="K107" s="53">
        <f t="shared" si="18"/>
        <v>3.5529999999999995</v>
      </c>
      <c r="L107" s="53">
        <v>0</v>
      </c>
      <c r="M107" s="23">
        <v>10.5</v>
      </c>
      <c r="N107" s="53">
        <f>M107-L107-K107</f>
        <v>6.947000000000001</v>
      </c>
      <c r="O107" s="59">
        <f aca="true" t="shared" si="26" ref="O107:O130">N107</f>
        <v>6.947000000000001</v>
      </c>
      <c r="P107" s="60" t="s">
        <v>199</v>
      </c>
      <c r="Q107" s="102"/>
      <c r="R107" s="20">
        <v>74</v>
      </c>
      <c r="S107" s="26" t="s">
        <v>116</v>
      </c>
      <c r="T107" s="28" t="s">
        <v>18</v>
      </c>
      <c r="U107" s="5"/>
      <c r="V107" s="29">
        <v>0.42300000000000026</v>
      </c>
      <c r="W107" s="43">
        <f t="shared" si="25"/>
        <v>4.773</v>
      </c>
      <c r="X107" s="4"/>
      <c r="Y107" s="4"/>
      <c r="Z107" s="23">
        <v>0.797</v>
      </c>
      <c r="AA107" s="23">
        <v>120</v>
      </c>
      <c r="AB107" s="5">
        <f t="shared" si="21"/>
        <v>3.9759999999999995</v>
      </c>
      <c r="AC107" s="5">
        <v>0</v>
      </c>
      <c r="AD107" s="35">
        <v>10.5</v>
      </c>
      <c r="AE107" s="14">
        <f>AD107-AC107-AB107</f>
        <v>6.524000000000001</v>
      </c>
      <c r="AF107" s="13">
        <f aca="true" t="shared" si="27" ref="AF107:AF113">AE107</f>
        <v>6.524000000000001</v>
      </c>
      <c r="AG107" s="35" t="s">
        <v>199</v>
      </c>
      <c r="AI107" s="121"/>
    </row>
    <row r="108" spans="1:35" s="2" customFormat="1" ht="11.25">
      <c r="A108" s="20">
        <v>75</v>
      </c>
      <c r="B108" s="26" t="s">
        <v>117</v>
      </c>
      <c r="C108" s="53" t="s">
        <v>18</v>
      </c>
      <c r="D108" s="53">
        <v>10</v>
      </c>
      <c r="E108" s="53">
        <v>10</v>
      </c>
      <c r="F108" s="23">
        <f t="shared" si="24"/>
        <v>1.34</v>
      </c>
      <c r="G108" s="23">
        <v>0.89</v>
      </c>
      <c r="H108" s="23">
        <v>0.45</v>
      </c>
      <c r="I108" s="23">
        <v>0.97</v>
      </c>
      <c r="J108" s="23">
        <v>120</v>
      </c>
      <c r="K108" s="53">
        <f t="shared" si="18"/>
        <v>0.3700000000000001</v>
      </c>
      <c r="L108" s="53">
        <v>0</v>
      </c>
      <c r="M108" s="23">
        <v>10.5</v>
      </c>
      <c r="N108" s="53">
        <f>M108-L108-K108</f>
        <v>10.129999999999999</v>
      </c>
      <c r="O108" s="59">
        <f t="shared" si="26"/>
        <v>10.129999999999999</v>
      </c>
      <c r="P108" s="60" t="s">
        <v>199</v>
      </c>
      <c r="Q108" s="102"/>
      <c r="R108" s="20">
        <v>75</v>
      </c>
      <c r="S108" s="26" t="s">
        <v>117</v>
      </c>
      <c r="T108" s="28" t="s">
        <v>18</v>
      </c>
      <c r="U108" s="5"/>
      <c r="V108" s="29">
        <v>0.10600000000000001</v>
      </c>
      <c r="W108" s="43">
        <f t="shared" si="25"/>
        <v>1.4460000000000002</v>
      </c>
      <c r="X108" s="4"/>
      <c r="Y108" s="4"/>
      <c r="Z108" s="23">
        <v>0.97</v>
      </c>
      <c r="AA108" s="23">
        <v>120</v>
      </c>
      <c r="AB108" s="5">
        <f t="shared" si="21"/>
        <v>0.4760000000000002</v>
      </c>
      <c r="AC108" s="5">
        <v>0</v>
      </c>
      <c r="AD108" s="35">
        <v>10.5</v>
      </c>
      <c r="AE108" s="14">
        <f>AD108-AC108-AB108</f>
        <v>10.024</v>
      </c>
      <c r="AF108" s="13">
        <f t="shared" si="27"/>
        <v>10.024</v>
      </c>
      <c r="AG108" s="35" t="s">
        <v>199</v>
      </c>
      <c r="AI108" s="121"/>
    </row>
    <row r="109" spans="1:35" s="2" customFormat="1" ht="11.25">
      <c r="A109" s="20">
        <v>76</v>
      </c>
      <c r="B109" s="26" t="s">
        <v>118</v>
      </c>
      <c r="C109" s="53" t="s">
        <v>18</v>
      </c>
      <c r="D109" s="53">
        <v>10</v>
      </c>
      <c r="E109" s="53">
        <v>10</v>
      </c>
      <c r="F109" s="23">
        <f t="shared" si="24"/>
        <v>7.17</v>
      </c>
      <c r="G109" s="23">
        <v>3.94</v>
      </c>
      <c r="H109" s="23">
        <v>3.23</v>
      </c>
      <c r="I109" s="23">
        <v>0.866</v>
      </c>
      <c r="J109" s="23">
        <v>120</v>
      </c>
      <c r="K109" s="53">
        <f t="shared" si="18"/>
        <v>6.304</v>
      </c>
      <c r="L109" s="53">
        <v>0</v>
      </c>
      <c r="M109" s="23">
        <v>10.5</v>
      </c>
      <c r="N109" s="53">
        <f>M109-L109-K109</f>
        <v>4.196</v>
      </c>
      <c r="O109" s="59">
        <f t="shared" si="26"/>
        <v>4.196</v>
      </c>
      <c r="P109" s="60" t="s">
        <v>199</v>
      </c>
      <c r="Q109" s="102"/>
      <c r="R109" s="20">
        <v>76</v>
      </c>
      <c r="S109" s="26" t="s">
        <v>118</v>
      </c>
      <c r="T109" s="28" t="s">
        <v>18</v>
      </c>
      <c r="U109" s="5"/>
      <c r="V109" s="29">
        <v>1.32121</v>
      </c>
      <c r="W109" s="43">
        <f t="shared" si="25"/>
        <v>8.49121</v>
      </c>
      <c r="X109" s="4"/>
      <c r="Y109" s="4"/>
      <c r="Z109" s="23">
        <v>0.866</v>
      </c>
      <c r="AA109" s="23">
        <v>120</v>
      </c>
      <c r="AB109" s="4">
        <f t="shared" si="21"/>
        <v>7.625210000000001</v>
      </c>
      <c r="AC109" s="5">
        <v>0</v>
      </c>
      <c r="AD109" s="35">
        <v>10.5</v>
      </c>
      <c r="AE109" s="15">
        <f>AD109-AC109-AB109</f>
        <v>2.874789999999999</v>
      </c>
      <c r="AF109" s="13">
        <f t="shared" si="27"/>
        <v>2.874789999999999</v>
      </c>
      <c r="AG109" s="35" t="s">
        <v>199</v>
      </c>
      <c r="AI109" s="121"/>
    </row>
    <row r="110" spans="1:35" s="2" customFormat="1" ht="11.25">
      <c r="A110" s="20">
        <v>77</v>
      </c>
      <c r="B110" s="26" t="s">
        <v>119</v>
      </c>
      <c r="C110" s="53" t="s">
        <v>19</v>
      </c>
      <c r="D110" s="53">
        <v>2.5</v>
      </c>
      <c r="E110" s="53">
        <v>2.5</v>
      </c>
      <c r="F110" s="23">
        <f t="shared" si="24"/>
        <v>0.93</v>
      </c>
      <c r="G110" s="23">
        <v>0.81</v>
      </c>
      <c r="H110" s="23">
        <v>0.12</v>
      </c>
      <c r="I110" s="23"/>
      <c r="J110" s="23"/>
      <c r="K110" s="53">
        <f t="shared" si="18"/>
        <v>0.93</v>
      </c>
      <c r="L110" s="53">
        <v>0</v>
      </c>
      <c r="M110" s="23">
        <v>2.63</v>
      </c>
      <c r="N110" s="53">
        <f>M110-L110-K110</f>
        <v>1.6999999999999997</v>
      </c>
      <c r="O110" s="59">
        <f t="shared" si="26"/>
        <v>1.6999999999999997</v>
      </c>
      <c r="P110" s="60" t="s">
        <v>199</v>
      </c>
      <c r="Q110" s="102"/>
      <c r="R110" s="20">
        <v>77</v>
      </c>
      <c r="S110" s="26" t="s">
        <v>119</v>
      </c>
      <c r="T110" s="28" t="s">
        <v>19</v>
      </c>
      <c r="U110" s="5"/>
      <c r="V110" s="29">
        <v>0.114</v>
      </c>
      <c r="W110" s="43">
        <f t="shared" si="25"/>
        <v>1.044</v>
      </c>
      <c r="X110" s="4"/>
      <c r="Y110" s="4"/>
      <c r="Z110" s="23"/>
      <c r="AA110" s="23"/>
      <c r="AB110" s="5">
        <f t="shared" si="21"/>
        <v>1.044</v>
      </c>
      <c r="AC110" s="5">
        <v>0</v>
      </c>
      <c r="AD110" s="35">
        <v>2.63</v>
      </c>
      <c r="AE110" s="14">
        <f>AD110-AC110-AB110</f>
        <v>1.5859999999999999</v>
      </c>
      <c r="AF110" s="13">
        <f t="shared" si="27"/>
        <v>1.5859999999999999</v>
      </c>
      <c r="AG110" s="35" t="s">
        <v>199</v>
      </c>
      <c r="AI110" s="121"/>
    </row>
    <row r="111" spans="1:35" s="2" customFormat="1" ht="11.25">
      <c r="A111" s="20">
        <v>78</v>
      </c>
      <c r="B111" s="26" t="s">
        <v>120</v>
      </c>
      <c r="C111" s="53" t="s">
        <v>21</v>
      </c>
      <c r="D111" s="53">
        <v>1.6</v>
      </c>
      <c r="E111" s="53">
        <v>1.6</v>
      </c>
      <c r="F111" s="23">
        <f t="shared" si="24"/>
        <v>1.14</v>
      </c>
      <c r="G111" s="23">
        <v>1.13</v>
      </c>
      <c r="H111" s="23">
        <v>0.01</v>
      </c>
      <c r="I111" s="23"/>
      <c r="J111" s="23"/>
      <c r="K111" s="53">
        <f t="shared" si="18"/>
        <v>1.14</v>
      </c>
      <c r="L111" s="53">
        <v>0</v>
      </c>
      <c r="M111" s="53">
        <v>1.68</v>
      </c>
      <c r="N111" s="53">
        <f>M111-L111-K111</f>
        <v>0.54</v>
      </c>
      <c r="O111" s="59">
        <f t="shared" si="26"/>
        <v>0.54</v>
      </c>
      <c r="P111" s="60" t="s">
        <v>199</v>
      </c>
      <c r="Q111" s="102"/>
      <c r="R111" s="143">
        <v>78</v>
      </c>
      <c r="S111" s="144" t="s">
        <v>120</v>
      </c>
      <c r="T111" s="145" t="s">
        <v>21</v>
      </c>
      <c r="U111" s="145"/>
      <c r="V111" s="146">
        <v>0.8450000000000006</v>
      </c>
      <c r="W111" s="147">
        <f t="shared" si="25"/>
        <v>1.9850000000000005</v>
      </c>
      <c r="X111" s="147"/>
      <c r="Y111" s="147"/>
      <c r="Z111" s="148"/>
      <c r="AA111" s="148"/>
      <c r="AB111" s="147">
        <f t="shared" si="21"/>
        <v>1.9850000000000005</v>
      </c>
      <c r="AC111" s="145">
        <v>0</v>
      </c>
      <c r="AD111" s="145">
        <v>1.68</v>
      </c>
      <c r="AE111" s="149">
        <f>AD111-AC111-AB111</f>
        <v>-0.3050000000000006</v>
      </c>
      <c r="AF111" s="150">
        <f t="shared" si="27"/>
        <v>-0.3050000000000006</v>
      </c>
      <c r="AG111" s="148" t="s">
        <v>78</v>
      </c>
      <c r="AI111" s="121"/>
    </row>
    <row r="112" spans="1:35" s="2" customFormat="1" ht="11.25">
      <c r="A112" s="20">
        <v>79</v>
      </c>
      <c r="B112" s="26" t="s">
        <v>121</v>
      </c>
      <c r="C112" s="53" t="s">
        <v>219</v>
      </c>
      <c r="D112" s="53">
        <v>1.6</v>
      </c>
      <c r="E112" s="53"/>
      <c r="F112" s="23">
        <f t="shared" si="24"/>
        <v>0.18</v>
      </c>
      <c r="G112" s="23">
        <v>0.18</v>
      </c>
      <c r="H112" s="23"/>
      <c r="I112" s="23">
        <v>3.031</v>
      </c>
      <c r="J112" s="23" t="s">
        <v>11</v>
      </c>
      <c r="K112" s="53">
        <f>F112</f>
        <v>0.18</v>
      </c>
      <c r="L112" s="53">
        <v>0</v>
      </c>
      <c r="M112" s="53">
        <f>I112</f>
        <v>3.031</v>
      </c>
      <c r="N112" s="53">
        <f>M112-K112-L112</f>
        <v>2.851</v>
      </c>
      <c r="O112" s="53">
        <f t="shared" si="26"/>
        <v>2.851</v>
      </c>
      <c r="P112" s="60" t="s">
        <v>199</v>
      </c>
      <c r="Q112" s="102"/>
      <c r="R112" s="20">
        <v>79</v>
      </c>
      <c r="S112" s="26" t="s">
        <v>121</v>
      </c>
      <c r="T112" s="28" t="s">
        <v>219</v>
      </c>
      <c r="U112" s="5"/>
      <c r="V112" s="29">
        <v>0.023</v>
      </c>
      <c r="W112" s="43">
        <f t="shared" si="25"/>
        <v>0.20299999999999999</v>
      </c>
      <c r="X112" s="4"/>
      <c r="Y112" s="4"/>
      <c r="Z112" s="23">
        <v>3.031</v>
      </c>
      <c r="AA112" s="23" t="s">
        <v>11</v>
      </c>
      <c r="AB112" s="5">
        <f>W112</f>
        <v>0.20299999999999999</v>
      </c>
      <c r="AC112" s="5">
        <v>0</v>
      </c>
      <c r="AD112" s="28">
        <f>Z112</f>
        <v>3.031</v>
      </c>
      <c r="AE112" s="5">
        <f>AD112-AB112-AC112</f>
        <v>2.8280000000000003</v>
      </c>
      <c r="AF112" s="17">
        <f t="shared" si="27"/>
        <v>2.8280000000000003</v>
      </c>
      <c r="AG112" s="35" t="s">
        <v>199</v>
      </c>
      <c r="AI112" s="121"/>
    </row>
    <row r="113" spans="1:35" s="2" customFormat="1" ht="11.25">
      <c r="A113" s="20">
        <v>80</v>
      </c>
      <c r="B113" s="26" t="s">
        <v>122</v>
      </c>
      <c r="C113" s="53" t="s">
        <v>19</v>
      </c>
      <c r="D113" s="53">
        <v>2.5</v>
      </c>
      <c r="E113" s="53">
        <v>2.5</v>
      </c>
      <c r="F113" s="23">
        <f t="shared" si="24"/>
        <v>1.7600000000000002</v>
      </c>
      <c r="G113" s="23">
        <v>1.11</v>
      </c>
      <c r="H113" s="23">
        <v>0.65</v>
      </c>
      <c r="I113" s="23">
        <v>0.225</v>
      </c>
      <c r="J113" s="23"/>
      <c r="K113" s="53">
        <f>F113-I113</f>
        <v>1.5350000000000001</v>
      </c>
      <c r="L113" s="53">
        <v>0</v>
      </c>
      <c r="M113" s="53">
        <v>2.63</v>
      </c>
      <c r="N113" s="53">
        <f>M113-L113-K113</f>
        <v>1.0949999999999998</v>
      </c>
      <c r="O113" s="53">
        <f>N113</f>
        <v>1.0949999999999998</v>
      </c>
      <c r="P113" s="60" t="s">
        <v>199</v>
      </c>
      <c r="Q113" s="102"/>
      <c r="R113" s="20">
        <v>80</v>
      </c>
      <c r="S113" s="26" t="s">
        <v>122</v>
      </c>
      <c r="T113" s="28" t="s">
        <v>19</v>
      </c>
      <c r="U113" s="5"/>
      <c r="V113" s="29">
        <v>0.127</v>
      </c>
      <c r="W113" s="43">
        <f t="shared" si="25"/>
        <v>1.8870000000000002</v>
      </c>
      <c r="X113" s="4"/>
      <c r="Y113" s="4"/>
      <c r="Z113" s="23">
        <v>0.225</v>
      </c>
      <c r="AA113" s="23"/>
      <c r="AB113" s="1">
        <f>W113-Z113</f>
        <v>1.6620000000000001</v>
      </c>
      <c r="AC113" s="5">
        <v>0</v>
      </c>
      <c r="AD113" s="28">
        <v>2.63</v>
      </c>
      <c r="AE113" s="5">
        <f>AD113-AC113-AB113</f>
        <v>0.9679999999999997</v>
      </c>
      <c r="AF113" s="17">
        <f t="shared" si="27"/>
        <v>0.9679999999999997</v>
      </c>
      <c r="AG113" s="35" t="s">
        <v>199</v>
      </c>
      <c r="AI113" s="121"/>
    </row>
    <row r="114" spans="1:35" s="2" customFormat="1" ht="11.25">
      <c r="A114" s="20">
        <v>81</v>
      </c>
      <c r="B114" s="26" t="s">
        <v>123</v>
      </c>
      <c r="C114" s="53" t="s">
        <v>223</v>
      </c>
      <c r="D114" s="53">
        <v>1.8</v>
      </c>
      <c r="E114" s="53">
        <v>1.6</v>
      </c>
      <c r="F114" s="23">
        <f t="shared" si="24"/>
        <v>0.5</v>
      </c>
      <c r="G114" s="23">
        <v>0.33</v>
      </c>
      <c r="H114" s="23">
        <v>0.17</v>
      </c>
      <c r="I114" s="23">
        <v>0.087</v>
      </c>
      <c r="J114" s="23">
        <v>120</v>
      </c>
      <c r="K114" s="53">
        <f aca="true" t="shared" si="28" ref="K114:K121">F114-I114</f>
        <v>0.41300000000000003</v>
      </c>
      <c r="L114" s="53">
        <v>0</v>
      </c>
      <c r="M114" s="23">
        <v>1.68</v>
      </c>
      <c r="N114" s="53">
        <f aca="true" t="shared" si="29" ref="N114:N121">M114-L114-K114</f>
        <v>1.267</v>
      </c>
      <c r="O114" s="59">
        <f t="shared" si="26"/>
        <v>1.267</v>
      </c>
      <c r="P114" s="60" t="s">
        <v>199</v>
      </c>
      <c r="Q114" s="102"/>
      <c r="R114" s="20">
        <v>81</v>
      </c>
      <c r="S114" s="26" t="s">
        <v>123</v>
      </c>
      <c r="T114" s="28" t="s">
        <v>223</v>
      </c>
      <c r="U114" s="5"/>
      <c r="V114" s="29">
        <v>0.026000000000000002</v>
      </c>
      <c r="W114" s="43">
        <f t="shared" si="25"/>
        <v>0.526</v>
      </c>
      <c r="X114" s="4"/>
      <c r="Y114" s="4"/>
      <c r="Z114" s="23">
        <v>0.087</v>
      </c>
      <c r="AA114" s="23">
        <v>120</v>
      </c>
      <c r="AB114" s="4">
        <f aca="true" t="shared" si="30" ref="AB114:AB121">W114-Z114</f>
        <v>0.43900000000000006</v>
      </c>
      <c r="AC114" s="5">
        <v>0</v>
      </c>
      <c r="AD114" s="35">
        <v>1.68</v>
      </c>
      <c r="AE114" s="15">
        <f>AD114-AC114-AB114</f>
        <v>1.2409999999999999</v>
      </c>
      <c r="AF114" s="13">
        <f aca="true" t="shared" si="31" ref="AF114:AF150">AE114</f>
        <v>1.2409999999999999</v>
      </c>
      <c r="AG114" s="35" t="s">
        <v>199</v>
      </c>
      <c r="AI114" s="121"/>
    </row>
    <row r="115" spans="1:35" s="2" customFormat="1" ht="11.25">
      <c r="A115" s="20">
        <v>82</v>
      </c>
      <c r="B115" s="26" t="s">
        <v>124</v>
      </c>
      <c r="C115" s="53" t="s">
        <v>20</v>
      </c>
      <c r="D115" s="53">
        <v>1.6</v>
      </c>
      <c r="E115" s="53">
        <v>2.5</v>
      </c>
      <c r="F115" s="23">
        <f t="shared" si="24"/>
        <v>0.75</v>
      </c>
      <c r="G115" s="23">
        <v>0.36</v>
      </c>
      <c r="H115" s="23">
        <v>0.39</v>
      </c>
      <c r="I115" s="23">
        <v>0.52</v>
      </c>
      <c r="J115" s="23">
        <v>120</v>
      </c>
      <c r="K115" s="53">
        <f t="shared" si="28"/>
        <v>0.22999999999999998</v>
      </c>
      <c r="L115" s="53">
        <v>0</v>
      </c>
      <c r="M115" s="53">
        <v>1.68</v>
      </c>
      <c r="N115" s="53">
        <f>M115-L115-K115</f>
        <v>1.45</v>
      </c>
      <c r="O115" s="59">
        <f t="shared" si="26"/>
        <v>1.45</v>
      </c>
      <c r="P115" s="60" t="s">
        <v>199</v>
      </c>
      <c r="Q115" s="102"/>
      <c r="R115" s="20">
        <v>82</v>
      </c>
      <c r="S115" s="26" t="s">
        <v>124</v>
      </c>
      <c r="T115" s="28" t="s">
        <v>20</v>
      </c>
      <c r="U115" s="5"/>
      <c r="V115" s="29">
        <v>1.1400000000000001</v>
      </c>
      <c r="W115" s="43">
        <f t="shared" si="25"/>
        <v>1.8900000000000001</v>
      </c>
      <c r="X115" s="4"/>
      <c r="Y115" s="4"/>
      <c r="Z115" s="23">
        <v>0.52</v>
      </c>
      <c r="AA115" s="23">
        <v>120</v>
      </c>
      <c r="AB115" s="5">
        <f t="shared" si="30"/>
        <v>1.37</v>
      </c>
      <c r="AC115" s="5">
        <v>0</v>
      </c>
      <c r="AD115" s="28">
        <v>1.68</v>
      </c>
      <c r="AE115" s="14">
        <f>AD115-AC115-AB115</f>
        <v>0.30999999999999983</v>
      </c>
      <c r="AF115" s="13">
        <f t="shared" si="31"/>
        <v>0.30999999999999983</v>
      </c>
      <c r="AG115" s="35" t="s">
        <v>199</v>
      </c>
      <c r="AI115" s="121"/>
    </row>
    <row r="116" spans="1:34" s="2" customFormat="1" ht="11.25">
      <c r="A116" s="20">
        <v>83</v>
      </c>
      <c r="B116" s="26" t="s">
        <v>12</v>
      </c>
      <c r="C116" s="53" t="s">
        <v>19</v>
      </c>
      <c r="D116" s="53">
        <v>2.5</v>
      </c>
      <c r="E116" s="53">
        <v>2.5</v>
      </c>
      <c r="F116" s="23">
        <f t="shared" si="24"/>
        <v>2.08</v>
      </c>
      <c r="G116" s="23">
        <v>0.24</v>
      </c>
      <c r="H116" s="23">
        <v>1.84</v>
      </c>
      <c r="I116" s="23"/>
      <c r="J116" s="23"/>
      <c r="K116" s="53">
        <f t="shared" si="28"/>
        <v>2.08</v>
      </c>
      <c r="L116" s="53">
        <v>0</v>
      </c>
      <c r="M116" s="23">
        <v>2.63</v>
      </c>
      <c r="N116" s="53">
        <f t="shared" si="29"/>
        <v>0.5499999999999998</v>
      </c>
      <c r="O116" s="59">
        <f t="shared" si="26"/>
        <v>0.5499999999999998</v>
      </c>
      <c r="P116" s="60" t="s">
        <v>199</v>
      </c>
      <c r="Q116" s="102"/>
      <c r="R116" s="91">
        <v>83</v>
      </c>
      <c r="S116" s="86" t="s">
        <v>12</v>
      </c>
      <c r="T116" s="81" t="s">
        <v>19</v>
      </c>
      <c r="U116" s="5"/>
      <c r="V116" s="88">
        <v>4.482999999999994</v>
      </c>
      <c r="W116" s="85">
        <f t="shared" si="25"/>
        <v>6.562999999999994</v>
      </c>
      <c r="X116" s="4"/>
      <c r="Y116" s="4"/>
      <c r="Z116" s="82"/>
      <c r="AA116" s="82"/>
      <c r="AB116" s="81">
        <f t="shared" si="30"/>
        <v>6.562999999999994</v>
      </c>
      <c r="AC116" s="81">
        <v>0</v>
      </c>
      <c r="AD116" s="82">
        <v>2.63</v>
      </c>
      <c r="AE116" s="87">
        <f aca="true" t="shared" si="32" ref="AE116:AE121">AD116-AC116-AB116</f>
        <v>-3.9329999999999945</v>
      </c>
      <c r="AF116" s="93">
        <f t="shared" si="31"/>
        <v>-3.9329999999999945</v>
      </c>
      <c r="AG116" s="82" t="s">
        <v>78</v>
      </c>
      <c r="AH116" s="79"/>
    </row>
    <row r="117" spans="1:35" s="2" customFormat="1" ht="11.25">
      <c r="A117" s="20">
        <v>84</v>
      </c>
      <c r="B117" s="26" t="s">
        <v>125</v>
      </c>
      <c r="C117" s="53" t="s">
        <v>19</v>
      </c>
      <c r="D117" s="53">
        <v>2.5</v>
      </c>
      <c r="E117" s="53">
        <v>2.5</v>
      </c>
      <c r="F117" s="23">
        <f t="shared" si="24"/>
        <v>0.9299999999999999</v>
      </c>
      <c r="G117" s="23">
        <v>0.32</v>
      </c>
      <c r="H117" s="23">
        <v>0.61</v>
      </c>
      <c r="I117" s="23"/>
      <c r="J117" s="23"/>
      <c r="K117" s="53">
        <f t="shared" si="28"/>
        <v>0.9299999999999999</v>
      </c>
      <c r="L117" s="53">
        <v>0</v>
      </c>
      <c r="M117" s="23">
        <v>2.63</v>
      </c>
      <c r="N117" s="53">
        <f t="shared" si="29"/>
        <v>1.7</v>
      </c>
      <c r="O117" s="59">
        <f t="shared" si="26"/>
        <v>1.7</v>
      </c>
      <c r="P117" s="60" t="s">
        <v>199</v>
      </c>
      <c r="Q117" s="102"/>
      <c r="R117" s="20">
        <v>84</v>
      </c>
      <c r="S117" s="26" t="s">
        <v>125</v>
      </c>
      <c r="T117" s="28" t="s">
        <v>19</v>
      </c>
      <c r="U117" s="5"/>
      <c r="V117" s="29">
        <v>0.3840000000000002</v>
      </c>
      <c r="W117" s="43">
        <f t="shared" si="25"/>
        <v>1.314</v>
      </c>
      <c r="X117" s="4"/>
      <c r="Y117" s="4"/>
      <c r="Z117" s="23"/>
      <c r="AA117" s="23"/>
      <c r="AB117" s="5">
        <f t="shared" si="30"/>
        <v>1.314</v>
      </c>
      <c r="AC117" s="5">
        <v>0</v>
      </c>
      <c r="AD117" s="35">
        <v>2.63</v>
      </c>
      <c r="AE117" s="14">
        <f t="shared" si="32"/>
        <v>1.3159999999999998</v>
      </c>
      <c r="AF117" s="13">
        <f t="shared" si="31"/>
        <v>1.3159999999999998</v>
      </c>
      <c r="AG117" s="35" t="s">
        <v>199</v>
      </c>
      <c r="AI117" s="121"/>
    </row>
    <row r="118" spans="1:35" s="2" customFormat="1" ht="11.25">
      <c r="A118" s="20">
        <v>85</v>
      </c>
      <c r="B118" s="26" t="s">
        <v>126</v>
      </c>
      <c r="C118" s="53" t="s">
        <v>21</v>
      </c>
      <c r="D118" s="53">
        <v>1.6</v>
      </c>
      <c r="E118" s="53">
        <v>1.6</v>
      </c>
      <c r="F118" s="23">
        <f t="shared" si="24"/>
        <v>1.1099999999999999</v>
      </c>
      <c r="G118" s="23">
        <v>0.61</v>
      </c>
      <c r="H118" s="23">
        <v>0.5</v>
      </c>
      <c r="I118" s="23"/>
      <c r="J118" s="23"/>
      <c r="K118" s="53">
        <f t="shared" si="28"/>
        <v>1.1099999999999999</v>
      </c>
      <c r="L118" s="53">
        <v>0</v>
      </c>
      <c r="M118" s="53">
        <v>1.68</v>
      </c>
      <c r="N118" s="53">
        <f t="shared" si="29"/>
        <v>0.5700000000000001</v>
      </c>
      <c r="O118" s="59">
        <f t="shared" si="26"/>
        <v>0.5700000000000001</v>
      </c>
      <c r="P118" s="60" t="s">
        <v>199</v>
      </c>
      <c r="Q118" s="102"/>
      <c r="R118" s="20">
        <v>85</v>
      </c>
      <c r="S118" s="26" t="s">
        <v>126</v>
      </c>
      <c r="T118" s="28" t="s">
        <v>21</v>
      </c>
      <c r="U118" s="5"/>
      <c r="V118" s="29">
        <v>0.156</v>
      </c>
      <c r="W118" s="43">
        <f t="shared" si="25"/>
        <v>1.2659999999999998</v>
      </c>
      <c r="X118" s="4"/>
      <c r="Y118" s="4"/>
      <c r="Z118" s="23"/>
      <c r="AA118" s="23"/>
      <c r="AB118" s="5">
        <f t="shared" si="30"/>
        <v>1.2659999999999998</v>
      </c>
      <c r="AC118" s="5">
        <v>0</v>
      </c>
      <c r="AD118" s="28">
        <v>1.68</v>
      </c>
      <c r="AE118" s="14">
        <f t="shared" si="32"/>
        <v>0.41400000000000015</v>
      </c>
      <c r="AF118" s="13">
        <f t="shared" si="31"/>
        <v>0.41400000000000015</v>
      </c>
      <c r="AG118" s="35" t="s">
        <v>199</v>
      </c>
      <c r="AI118" s="121"/>
    </row>
    <row r="119" spans="1:35" s="2" customFormat="1" ht="11.25">
      <c r="A119" s="20">
        <v>86</v>
      </c>
      <c r="B119" s="26" t="s">
        <v>127</v>
      </c>
      <c r="C119" s="53" t="s">
        <v>27</v>
      </c>
      <c r="D119" s="53">
        <v>2.5</v>
      </c>
      <c r="E119" s="53">
        <v>1.6</v>
      </c>
      <c r="F119" s="23">
        <f t="shared" si="24"/>
        <v>1.54</v>
      </c>
      <c r="G119" s="23">
        <v>0.63</v>
      </c>
      <c r="H119" s="23">
        <v>0.91</v>
      </c>
      <c r="I119" s="23"/>
      <c r="J119" s="23"/>
      <c r="K119" s="53">
        <f t="shared" si="28"/>
        <v>1.54</v>
      </c>
      <c r="L119" s="53">
        <v>0</v>
      </c>
      <c r="M119" s="53">
        <v>1.68</v>
      </c>
      <c r="N119" s="53">
        <f t="shared" si="29"/>
        <v>0.1399999999999999</v>
      </c>
      <c r="O119" s="59">
        <f t="shared" si="26"/>
        <v>0.1399999999999999</v>
      </c>
      <c r="P119" s="60" t="s">
        <v>199</v>
      </c>
      <c r="Q119" s="102"/>
      <c r="R119" s="143">
        <v>86</v>
      </c>
      <c r="S119" s="144" t="s">
        <v>127</v>
      </c>
      <c r="T119" s="145" t="s">
        <v>27</v>
      </c>
      <c r="U119" s="145"/>
      <c r="V119" s="146">
        <v>0.14200000000000002</v>
      </c>
      <c r="W119" s="147">
        <f t="shared" si="25"/>
        <v>1.682</v>
      </c>
      <c r="X119" s="147"/>
      <c r="Y119" s="147"/>
      <c r="Z119" s="148"/>
      <c r="AA119" s="148"/>
      <c r="AB119" s="145">
        <f t="shared" si="30"/>
        <v>1.682</v>
      </c>
      <c r="AC119" s="145">
        <v>0</v>
      </c>
      <c r="AD119" s="145">
        <v>1.68</v>
      </c>
      <c r="AE119" s="151">
        <f t="shared" si="32"/>
        <v>-0.0020000000000000018</v>
      </c>
      <c r="AF119" s="150">
        <f t="shared" si="31"/>
        <v>-0.0020000000000000018</v>
      </c>
      <c r="AG119" s="148" t="s">
        <v>78</v>
      </c>
      <c r="AI119" s="121"/>
    </row>
    <row r="120" spans="1:35" s="2" customFormat="1" ht="11.25">
      <c r="A120" s="20">
        <v>87</v>
      </c>
      <c r="B120" s="26" t="s">
        <v>128</v>
      </c>
      <c r="C120" s="53" t="s">
        <v>19</v>
      </c>
      <c r="D120" s="53">
        <v>2.5</v>
      </c>
      <c r="E120" s="53">
        <v>2.5</v>
      </c>
      <c r="F120" s="23">
        <f t="shared" si="24"/>
        <v>1.49</v>
      </c>
      <c r="G120" s="23">
        <v>1.07</v>
      </c>
      <c r="H120" s="23">
        <v>0.42</v>
      </c>
      <c r="I120" s="23"/>
      <c r="J120" s="23"/>
      <c r="K120" s="53">
        <f t="shared" si="28"/>
        <v>1.49</v>
      </c>
      <c r="L120" s="53">
        <v>0</v>
      </c>
      <c r="M120" s="23">
        <v>2.63</v>
      </c>
      <c r="N120" s="53">
        <f t="shared" si="29"/>
        <v>1.14</v>
      </c>
      <c r="O120" s="59">
        <f t="shared" si="26"/>
        <v>1.14</v>
      </c>
      <c r="P120" s="60" t="s">
        <v>199</v>
      </c>
      <c r="Q120" s="102"/>
      <c r="R120" s="20">
        <v>87</v>
      </c>
      <c r="S120" s="26" t="s">
        <v>128</v>
      </c>
      <c r="T120" s="28" t="s">
        <v>19</v>
      </c>
      <c r="U120" s="5"/>
      <c r="V120" s="29">
        <v>0.15150000000000002</v>
      </c>
      <c r="W120" s="43">
        <f t="shared" si="25"/>
        <v>1.6415</v>
      </c>
      <c r="X120" s="4"/>
      <c r="Y120" s="4"/>
      <c r="Z120" s="23"/>
      <c r="AA120" s="23"/>
      <c r="AB120" s="5">
        <f t="shared" si="30"/>
        <v>1.6415</v>
      </c>
      <c r="AC120" s="5">
        <v>0</v>
      </c>
      <c r="AD120" s="35">
        <v>2.63</v>
      </c>
      <c r="AE120" s="14">
        <f t="shared" si="32"/>
        <v>0.9884999999999999</v>
      </c>
      <c r="AF120" s="13">
        <f t="shared" si="31"/>
        <v>0.9884999999999999</v>
      </c>
      <c r="AG120" s="35" t="s">
        <v>199</v>
      </c>
      <c r="AI120" s="121"/>
    </row>
    <row r="121" spans="1:35" s="2" customFormat="1" ht="11.25">
      <c r="A121" s="20">
        <v>88</v>
      </c>
      <c r="B121" s="26" t="s">
        <v>129</v>
      </c>
      <c r="C121" s="53" t="s">
        <v>22</v>
      </c>
      <c r="D121" s="53">
        <v>6.3</v>
      </c>
      <c r="E121" s="53">
        <v>6.3</v>
      </c>
      <c r="F121" s="23">
        <f t="shared" si="24"/>
        <v>2.24</v>
      </c>
      <c r="G121" s="23">
        <v>0.76</v>
      </c>
      <c r="H121" s="23">
        <v>1.48</v>
      </c>
      <c r="I121" s="23"/>
      <c r="J121" s="23"/>
      <c r="K121" s="53">
        <f t="shared" si="28"/>
        <v>2.24</v>
      </c>
      <c r="L121" s="53">
        <v>0</v>
      </c>
      <c r="M121" s="23">
        <v>6.62</v>
      </c>
      <c r="N121" s="53">
        <f t="shared" si="29"/>
        <v>4.38</v>
      </c>
      <c r="O121" s="59">
        <f t="shared" si="26"/>
        <v>4.38</v>
      </c>
      <c r="P121" s="60" t="s">
        <v>199</v>
      </c>
      <c r="Q121" s="102"/>
      <c r="R121" s="20">
        <v>88</v>
      </c>
      <c r="S121" s="26" t="s">
        <v>129</v>
      </c>
      <c r="T121" s="28" t="s">
        <v>22</v>
      </c>
      <c r="U121" s="5"/>
      <c r="V121" s="29">
        <v>1.321999999999999</v>
      </c>
      <c r="W121" s="43">
        <f t="shared" si="25"/>
        <v>3.5619999999999994</v>
      </c>
      <c r="X121" s="4"/>
      <c r="Y121" s="4"/>
      <c r="Z121" s="23"/>
      <c r="AA121" s="23"/>
      <c r="AB121" s="5">
        <f t="shared" si="30"/>
        <v>3.5619999999999994</v>
      </c>
      <c r="AC121" s="5">
        <v>0</v>
      </c>
      <c r="AD121" s="35">
        <v>6.62</v>
      </c>
      <c r="AE121" s="14">
        <f t="shared" si="32"/>
        <v>3.0580000000000007</v>
      </c>
      <c r="AF121" s="13">
        <f t="shared" si="31"/>
        <v>3.0580000000000007</v>
      </c>
      <c r="AG121" s="35" t="s">
        <v>199</v>
      </c>
      <c r="AI121" s="121"/>
    </row>
    <row r="122" spans="1:35" s="2" customFormat="1" ht="11.25">
      <c r="A122" s="20">
        <v>89</v>
      </c>
      <c r="B122" s="26" t="s">
        <v>130</v>
      </c>
      <c r="C122" s="53" t="s">
        <v>219</v>
      </c>
      <c r="D122" s="53">
        <v>1.6</v>
      </c>
      <c r="E122" s="53"/>
      <c r="F122" s="23">
        <f t="shared" si="24"/>
        <v>0.32</v>
      </c>
      <c r="G122" s="23">
        <v>0.32</v>
      </c>
      <c r="H122" s="23"/>
      <c r="I122" s="23">
        <v>0.485</v>
      </c>
      <c r="J122" s="23" t="s">
        <v>11</v>
      </c>
      <c r="K122" s="53">
        <f>F122</f>
        <v>0.32</v>
      </c>
      <c r="L122" s="53">
        <v>0</v>
      </c>
      <c r="M122" s="53">
        <f>I122</f>
        <v>0.485</v>
      </c>
      <c r="N122" s="53">
        <f>M122-K122-L122</f>
        <v>0.16499999999999998</v>
      </c>
      <c r="O122" s="53">
        <f t="shared" si="26"/>
        <v>0.16499999999999998</v>
      </c>
      <c r="P122" s="60" t="s">
        <v>199</v>
      </c>
      <c r="Q122" s="102"/>
      <c r="R122" s="20">
        <v>89</v>
      </c>
      <c r="S122" s="26" t="s">
        <v>130</v>
      </c>
      <c r="T122" s="28" t="s">
        <v>219</v>
      </c>
      <c r="U122" s="21"/>
      <c r="V122" s="29">
        <v>0.016</v>
      </c>
      <c r="W122" s="43">
        <f t="shared" si="25"/>
        <v>0.336</v>
      </c>
      <c r="X122" s="4"/>
      <c r="Y122" s="4"/>
      <c r="Z122" s="23">
        <v>0.485</v>
      </c>
      <c r="AA122" s="23" t="s">
        <v>11</v>
      </c>
      <c r="AB122" s="5">
        <f>W122</f>
        <v>0.336</v>
      </c>
      <c r="AC122" s="5">
        <v>0</v>
      </c>
      <c r="AD122" s="28">
        <f>Z122</f>
        <v>0.485</v>
      </c>
      <c r="AE122" s="5">
        <f>AD122-AB122-AC122</f>
        <v>0.14899999999999997</v>
      </c>
      <c r="AF122" s="17">
        <f t="shared" si="31"/>
        <v>0.14899999999999997</v>
      </c>
      <c r="AG122" s="35" t="s">
        <v>199</v>
      </c>
      <c r="AI122" s="121"/>
    </row>
    <row r="123" spans="1:35" s="2" customFormat="1" ht="11.25">
      <c r="A123" s="20">
        <v>90</v>
      </c>
      <c r="B123" s="26" t="s">
        <v>131</v>
      </c>
      <c r="C123" s="53" t="s">
        <v>32</v>
      </c>
      <c r="D123" s="53">
        <v>4</v>
      </c>
      <c r="E123" s="53">
        <v>4</v>
      </c>
      <c r="F123" s="23">
        <f t="shared" si="24"/>
        <v>1.73</v>
      </c>
      <c r="G123" s="23">
        <v>0.67</v>
      </c>
      <c r="H123" s="23">
        <v>1.06</v>
      </c>
      <c r="I123" s="23">
        <v>0.953</v>
      </c>
      <c r="J123" s="23">
        <v>120</v>
      </c>
      <c r="K123" s="53">
        <f aca="true" t="shared" si="33" ref="K123:K130">F123-I123</f>
        <v>0.777</v>
      </c>
      <c r="L123" s="53">
        <v>0</v>
      </c>
      <c r="M123" s="48">
        <v>4.2</v>
      </c>
      <c r="N123" s="53">
        <f aca="true" t="shared" si="34" ref="N123:N130">M123-L123-K123</f>
        <v>3.423</v>
      </c>
      <c r="O123" s="59">
        <f t="shared" si="26"/>
        <v>3.423</v>
      </c>
      <c r="P123" s="60" t="s">
        <v>199</v>
      </c>
      <c r="Q123" s="102"/>
      <c r="R123" s="20">
        <v>90</v>
      </c>
      <c r="S123" s="26" t="s">
        <v>131</v>
      </c>
      <c r="T123" s="28" t="s">
        <v>32</v>
      </c>
      <c r="U123" s="5"/>
      <c r="V123" s="29">
        <v>1.6819999999999966</v>
      </c>
      <c r="W123" s="43">
        <f t="shared" si="25"/>
        <v>3.4119999999999964</v>
      </c>
      <c r="X123" s="4"/>
      <c r="Y123" s="4"/>
      <c r="Z123" s="23">
        <v>0.953</v>
      </c>
      <c r="AA123" s="23">
        <v>120</v>
      </c>
      <c r="AB123" s="5">
        <f aca="true" t="shared" si="35" ref="AB123:AB130">W123-Z123</f>
        <v>2.4589999999999965</v>
      </c>
      <c r="AC123" s="5">
        <v>0</v>
      </c>
      <c r="AD123" s="42">
        <v>4.2</v>
      </c>
      <c r="AE123" s="14">
        <f aca="true" t="shared" si="36" ref="AE123:AE130">AD123-AC123-AB123</f>
        <v>1.7410000000000037</v>
      </c>
      <c r="AF123" s="13">
        <f t="shared" si="31"/>
        <v>1.7410000000000037</v>
      </c>
      <c r="AG123" s="35" t="s">
        <v>199</v>
      </c>
      <c r="AI123" s="121"/>
    </row>
    <row r="124" spans="1:35" s="2" customFormat="1" ht="11.25">
      <c r="A124" s="20">
        <v>91</v>
      </c>
      <c r="B124" s="26" t="s">
        <v>132</v>
      </c>
      <c r="C124" s="53" t="s">
        <v>19</v>
      </c>
      <c r="D124" s="53">
        <v>2.5</v>
      </c>
      <c r="E124" s="53">
        <v>2.5</v>
      </c>
      <c r="F124" s="23">
        <f t="shared" si="24"/>
        <v>1.35</v>
      </c>
      <c r="G124" s="23">
        <v>0.91</v>
      </c>
      <c r="H124" s="23">
        <v>0.44</v>
      </c>
      <c r="I124" s="23"/>
      <c r="J124" s="23"/>
      <c r="K124" s="53">
        <f t="shared" si="33"/>
        <v>1.35</v>
      </c>
      <c r="L124" s="53">
        <v>0</v>
      </c>
      <c r="M124" s="23">
        <v>2.63</v>
      </c>
      <c r="N124" s="53">
        <f t="shared" si="34"/>
        <v>1.2799999999999998</v>
      </c>
      <c r="O124" s="59">
        <f t="shared" si="26"/>
        <v>1.2799999999999998</v>
      </c>
      <c r="P124" s="60" t="s">
        <v>199</v>
      </c>
      <c r="Q124" s="102"/>
      <c r="R124" s="20">
        <v>91</v>
      </c>
      <c r="S124" s="26" t="s">
        <v>132</v>
      </c>
      <c r="T124" s="28" t="s">
        <v>19</v>
      </c>
      <c r="U124" s="5"/>
      <c r="V124" s="29">
        <v>0.45275000000000026</v>
      </c>
      <c r="W124" s="43">
        <f t="shared" si="25"/>
        <v>1.8027500000000003</v>
      </c>
      <c r="X124" s="4"/>
      <c r="Y124" s="4"/>
      <c r="Z124" s="23"/>
      <c r="AA124" s="23"/>
      <c r="AB124" s="4">
        <f t="shared" si="35"/>
        <v>1.8027500000000003</v>
      </c>
      <c r="AC124" s="5">
        <v>0</v>
      </c>
      <c r="AD124" s="35">
        <v>2.63</v>
      </c>
      <c r="AE124" s="15">
        <f t="shared" si="36"/>
        <v>0.8272499999999996</v>
      </c>
      <c r="AF124" s="13">
        <f t="shared" si="31"/>
        <v>0.8272499999999996</v>
      </c>
      <c r="AG124" s="35" t="s">
        <v>199</v>
      </c>
      <c r="AI124" s="121"/>
    </row>
    <row r="125" spans="1:34" s="2" customFormat="1" ht="11.25">
      <c r="A125" s="20">
        <v>92</v>
      </c>
      <c r="B125" s="26" t="s">
        <v>133</v>
      </c>
      <c r="C125" s="53" t="s">
        <v>19</v>
      </c>
      <c r="D125" s="53">
        <v>2.5</v>
      </c>
      <c r="E125" s="53">
        <v>2.5</v>
      </c>
      <c r="F125" s="23">
        <f t="shared" si="24"/>
        <v>2.58</v>
      </c>
      <c r="G125" s="23">
        <v>1.55</v>
      </c>
      <c r="H125" s="23">
        <v>1.03</v>
      </c>
      <c r="I125" s="23"/>
      <c r="J125" s="23"/>
      <c r="K125" s="53">
        <f t="shared" si="33"/>
        <v>2.58</v>
      </c>
      <c r="L125" s="53">
        <v>0</v>
      </c>
      <c r="M125" s="23">
        <v>2.63</v>
      </c>
      <c r="N125" s="53">
        <f t="shared" si="34"/>
        <v>0.04999999999999982</v>
      </c>
      <c r="O125" s="59">
        <f t="shared" si="26"/>
        <v>0.04999999999999982</v>
      </c>
      <c r="P125" s="60" t="s">
        <v>199</v>
      </c>
      <c r="Q125" s="102"/>
      <c r="R125" s="91">
        <v>92</v>
      </c>
      <c r="S125" s="86" t="s">
        <v>133</v>
      </c>
      <c r="T125" s="81" t="s">
        <v>19</v>
      </c>
      <c r="U125" s="5"/>
      <c r="V125" s="88">
        <v>1.3077399999999983</v>
      </c>
      <c r="W125" s="85">
        <f t="shared" si="25"/>
        <v>3.887739999999998</v>
      </c>
      <c r="X125" s="4"/>
      <c r="Y125" s="4"/>
      <c r="Z125" s="82"/>
      <c r="AA125" s="82"/>
      <c r="AB125" s="81">
        <f t="shared" si="35"/>
        <v>3.887739999999998</v>
      </c>
      <c r="AC125" s="81">
        <v>0</v>
      </c>
      <c r="AD125" s="82">
        <v>2.63</v>
      </c>
      <c r="AE125" s="81">
        <f t="shared" si="36"/>
        <v>-1.2577399999999983</v>
      </c>
      <c r="AF125" s="120">
        <f t="shared" si="31"/>
        <v>-1.2577399999999983</v>
      </c>
      <c r="AG125" s="82" t="s">
        <v>78</v>
      </c>
      <c r="AH125" s="79"/>
    </row>
    <row r="126" spans="1:35" s="2" customFormat="1" ht="11.25">
      <c r="A126" s="20">
        <v>93</v>
      </c>
      <c r="B126" s="26" t="s">
        <v>13</v>
      </c>
      <c r="C126" s="53" t="s">
        <v>19</v>
      </c>
      <c r="D126" s="53">
        <v>2.5</v>
      </c>
      <c r="E126" s="53">
        <v>2.5</v>
      </c>
      <c r="F126" s="23">
        <f t="shared" si="24"/>
        <v>0.99</v>
      </c>
      <c r="G126" s="23">
        <v>0.65</v>
      </c>
      <c r="H126" s="23">
        <v>0.34</v>
      </c>
      <c r="I126" s="23">
        <v>0.502</v>
      </c>
      <c r="J126" s="23">
        <v>120</v>
      </c>
      <c r="K126" s="53">
        <f t="shared" si="33"/>
        <v>0.488</v>
      </c>
      <c r="L126" s="53">
        <v>0</v>
      </c>
      <c r="M126" s="23">
        <v>2.63</v>
      </c>
      <c r="N126" s="53">
        <f t="shared" si="34"/>
        <v>2.142</v>
      </c>
      <c r="O126" s="59">
        <f t="shared" si="26"/>
        <v>2.142</v>
      </c>
      <c r="P126" s="60" t="s">
        <v>199</v>
      </c>
      <c r="Q126" s="102"/>
      <c r="R126" s="20">
        <v>93</v>
      </c>
      <c r="S126" s="26" t="s">
        <v>13</v>
      </c>
      <c r="T126" s="28" t="s">
        <v>19</v>
      </c>
      <c r="U126" s="5"/>
      <c r="V126" s="29">
        <v>0.3720000000000002</v>
      </c>
      <c r="W126" s="43">
        <f t="shared" si="25"/>
        <v>1.362</v>
      </c>
      <c r="X126" s="4"/>
      <c r="Y126" s="4"/>
      <c r="Z126" s="23">
        <v>0.502</v>
      </c>
      <c r="AA126" s="23">
        <v>120</v>
      </c>
      <c r="AB126" s="5">
        <f t="shared" si="35"/>
        <v>0.8600000000000001</v>
      </c>
      <c r="AC126" s="5">
        <v>0</v>
      </c>
      <c r="AD126" s="35">
        <v>2.63</v>
      </c>
      <c r="AE126" s="14">
        <f t="shared" si="36"/>
        <v>1.7699999999999998</v>
      </c>
      <c r="AF126" s="13">
        <f t="shared" si="31"/>
        <v>1.7699999999999998</v>
      </c>
      <c r="AG126" s="35" t="s">
        <v>199</v>
      </c>
      <c r="AI126" s="121"/>
    </row>
    <row r="127" spans="1:34" s="2" customFormat="1" ht="11.25">
      <c r="A127" s="20">
        <v>94</v>
      </c>
      <c r="B127" s="26" t="s">
        <v>134</v>
      </c>
      <c r="C127" s="53" t="s">
        <v>32</v>
      </c>
      <c r="D127" s="53">
        <v>4</v>
      </c>
      <c r="E127" s="53">
        <v>4</v>
      </c>
      <c r="F127" s="23">
        <f t="shared" si="24"/>
        <v>3.49</v>
      </c>
      <c r="G127" s="23">
        <v>1.85</v>
      </c>
      <c r="H127" s="23">
        <v>1.64</v>
      </c>
      <c r="I127" s="23"/>
      <c r="J127" s="23"/>
      <c r="K127" s="53">
        <f t="shared" si="33"/>
        <v>3.49</v>
      </c>
      <c r="L127" s="53">
        <v>0</v>
      </c>
      <c r="M127" s="23">
        <v>4.2</v>
      </c>
      <c r="N127" s="53">
        <f t="shared" si="34"/>
        <v>0.71</v>
      </c>
      <c r="O127" s="59">
        <f t="shared" si="26"/>
        <v>0.71</v>
      </c>
      <c r="P127" s="60" t="s">
        <v>199</v>
      </c>
      <c r="Q127" s="102"/>
      <c r="R127" s="91">
        <v>94</v>
      </c>
      <c r="S127" s="86" t="s">
        <v>134</v>
      </c>
      <c r="T127" s="81" t="s">
        <v>32</v>
      </c>
      <c r="U127" s="5"/>
      <c r="V127" s="88">
        <v>2.0469999999999966</v>
      </c>
      <c r="W127" s="85">
        <f t="shared" si="25"/>
        <v>5.536999999999997</v>
      </c>
      <c r="X127" s="4"/>
      <c r="Y127" s="4"/>
      <c r="Z127" s="82"/>
      <c r="AA127" s="82"/>
      <c r="AB127" s="81">
        <f t="shared" si="35"/>
        <v>5.536999999999997</v>
      </c>
      <c r="AC127" s="81">
        <v>0</v>
      </c>
      <c r="AD127" s="82">
        <v>4.2</v>
      </c>
      <c r="AE127" s="87">
        <f t="shared" si="36"/>
        <v>-1.336999999999997</v>
      </c>
      <c r="AF127" s="93">
        <f t="shared" si="31"/>
        <v>-1.336999999999997</v>
      </c>
      <c r="AG127" s="82" t="s">
        <v>78</v>
      </c>
      <c r="AH127" s="79"/>
    </row>
    <row r="128" spans="1:35" s="2" customFormat="1" ht="11.25">
      <c r="A128" s="20">
        <v>95</v>
      </c>
      <c r="B128" s="26" t="s">
        <v>135</v>
      </c>
      <c r="C128" s="53" t="s">
        <v>32</v>
      </c>
      <c r="D128" s="53">
        <v>4</v>
      </c>
      <c r="E128" s="53">
        <v>4</v>
      </c>
      <c r="F128" s="23">
        <f t="shared" si="24"/>
        <v>2.13</v>
      </c>
      <c r="G128" s="23">
        <v>0.84</v>
      </c>
      <c r="H128" s="23">
        <v>1.29</v>
      </c>
      <c r="I128" s="23">
        <v>0.087</v>
      </c>
      <c r="J128" s="23">
        <v>120</v>
      </c>
      <c r="K128" s="53">
        <f t="shared" si="33"/>
        <v>2.0429999999999997</v>
      </c>
      <c r="L128" s="53">
        <v>0</v>
      </c>
      <c r="M128" s="23">
        <v>4.2</v>
      </c>
      <c r="N128" s="53">
        <f t="shared" si="34"/>
        <v>2.1570000000000005</v>
      </c>
      <c r="O128" s="59">
        <f t="shared" si="26"/>
        <v>2.1570000000000005</v>
      </c>
      <c r="P128" s="60" t="s">
        <v>199</v>
      </c>
      <c r="Q128" s="102"/>
      <c r="R128" s="20">
        <v>95</v>
      </c>
      <c r="S128" s="26" t="s">
        <v>135</v>
      </c>
      <c r="T128" s="28" t="s">
        <v>32</v>
      </c>
      <c r="U128" s="18"/>
      <c r="V128" s="29">
        <v>0.34300000000000014</v>
      </c>
      <c r="W128" s="43">
        <f t="shared" si="25"/>
        <v>2.473</v>
      </c>
      <c r="X128" s="4"/>
      <c r="Y128" s="4"/>
      <c r="Z128" s="23">
        <v>0.087</v>
      </c>
      <c r="AA128" s="23">
        <v>120</v>
      </c>
      <c r="AB128" s="4">
        <f t="shared" si="35"/>
        <v>2.3859999999999997</v>
      </c>
      <c r="AC128" s="5">
        <v>0</v>
      </c>
      <c r="AD128" s="35">
        <v>4.2</v>
      </c>
      <c r="AE128" s="15">
        <f t="shared" si="36"/>
        <v>1.8140000000000005</v>
      </c>
      <c r="AF128" s="13">
        <f t="shared" si="31"/>
        <v>1.8140000000000005</v>
      </c>
      <c r="AG128" s="35" t="s">
        <v>199</v>
      </c>
      <c r="AI128" s="121"/>
    </row>
    <row r="129" spans="1:35" s="2" customFormat="1" ht="11.25">
      <c r="A129" s="20">
        <v>96</v>
      </c>
      <c r="B129" s="26" t="s">
        <v>136</v>
      </c>
      <c r="C129" s="53" t="s">
        <v>19</v>
      </c>
      <c r="D129" s="53">
        <v>2.5</v>
      </c>
      <c r="E129" s="53">
        <v>2.5</v>
      </c>
      <c r="F129" s="23">
        <f t="shared" si="24"/>
        <v>1.11</v>
      </c>
      <c r="G129" s="23">
        <v>0.88</v>
      </c>
      <c r="H129" s="23">
        <v>0.23</v>
      </c>
      <c r="I129" s="23"/>
      <c r="J129" s="23"/>
      <c r="K129" s="53">
        <f t="shared" si="33"/>
        <v>1.11</v>
      </c>
      <c r="L129" s="53">
        <v>0</v>
      </c>
      <c r="M129" s="23">
        <v>2.63</v>
      </c>
      <c r="N129" s="53">
        <f t="shared" si="34"/>
        <v>1.5199999999999998</v>
      </c>
      <c r="O129" s="59">
        <f t="shared" si="26"/>
        <v>1.5199999999999998</v>
      </c>
      <c r="P129" s="60" t="s">
        <v>199</v>
      </c>
      <c r="Q129" s="102"/>
      <c r="R129" s="20">
        <v>96</v>
      </c>
      <c r="S129" s="26" t="s">
        <v>136</v>
      </c>
      <c r="T129" s="28" t="s">
        <v>19</v>
      </c>
      <c r="U129" s="5"/>
      <c r="V129" s="29">
        <v>0.5415</v>
      </c>
      <c r="W129" s="43">
        <f t="shared" si="25"/>
        <v>1.6515</v>
      </c>
      <c r="X129" s="4"/>
      <c r="Y129" s="4"/>
      <c r="Z129" s="23"/>
      <c r="AA129" s="23"/>
      <c r="AB129" s="5">
        <f t="shared" si="35"/>
        <v>1.6515</v>
      </c>
      <c r="AC129" s="5">
        <v>0</v>
      </c>
      <c r="AD129" s="35">
        <v>2.63</v>
      </c>
      <c r="AE129" s="14">
        <f t="shared" si="36"/>
        <v>0.9784999999999999</v>
      </c>
      <c r="AF129" s="13">
        <f t="shared" si="31"/>
        <v>0.9784999999999999</v>
      </c>
      <c r="AG129" s="35" t="s">
        <v>199</v>
      </c>
      <c r="AI129" s="121"/>
    </row>
    <row r="130" spans="1:35" s="2" customFormat="1" ht="11.25">
      <c r="A130" s="54">
        <v>97</v>
      </c>
      <c r="B130" s="26" t="s">
        <v>137</v>
      </c>
      <c r="C130" s="53" t="s">
        <v>19</v>
      </c>
      <c r="D130" s="53">
        <v>2.5</v>
      </c>
      <c r="E130" s="53">
        <v>2.5</v>
      </c>
      <c r="F130" s="23">
        <f t="shared" si="24"/>
        <v>0.91</v>
      </c>
      <c r="G130" s="23">
        <v>0.37</v>
      </c>
      <c r="H130" s="23">
        <v>0.54</v>
      </c>
      <c r="I130" s="23">
        <v>0.035</v>
      </c>
      <c r="J130" s="23">
        <v>120</v>
      </c>
      <c r="K130" s="53">
        <f t="shared" si="33"/>
        <v>0.875</v>
      </c>
      <c r="L130" s="53">
        <v>0</v>
      </c>
      <c r="M130" s="23">
        <v>2.63</v>
      </c>
      <c r="N130" s="53">
        <f t="shared" si="34"/>
        <v>1.755</v>
      </c>
      <c r="O130" s="59">
        <f t="shared" si="26"/>
        <v>1.755</v>
      </c>
      <c r="P130" s="60" t="s">
        <v>199</v>
      </c>
      <c r="Q130" s="102"/>
      <c r="R130" s="54">
        <v>97</v>
      </c>
      <c r="S130" s="26" t="s">
        <v>137</v>
      </c>
      <c r="T130" s="28" t="s">
        <v>19</v>
      </c>
      <c r="U130" s="5"/>
      <c r="V130" s="29">
        <v>0.052000000000000005</v>
      </c>
      <c r="W130" s="43">
        <f t="shared" si="25"/>
        <v>0.9620000000000001</v>
      </c>
      <c r="X130" s="4"/>
      <c r="Y130" s="4"/>
      <c r="Z130" s="23">
        <v>0.035</v>
      </c>
      <c r="AA130" s="23">
        <v>120</v>
      </c>
      <c r="AB130" s="5">
        <f t="shared" si="35"/>
        <v>0.927</v>
      </c>
      <c r="AC130" s="5">
        <v>0</v>
      </c>
      <c r="AD130" s="35">
        <v>2.63</v>
      </c>
      <c r="AE130" s="14">
        <f t="shared" si="36"/>
        <v>1.7029999999999998</v>
      </c>
      <c r="AF130" s="13">
        <f t="shared" si="31"/>
        <v>1.7029999999999998</v>
      </c>
      <c r="AG130" s="35" t="s">
        <v>199</v>
      </c>
      <c r="AI130" s="121"/>
    </row>
    <row r="131" spans="1:35" s="2" customFormat="1" ht="11.25">
      <c r="A131" s="20">
        <v>98</v>
      </c>
      <c r="B131" s="26" t="s">
        <v>138</v>
      </c>
      <c r="C131" s="53" t="s">
        <v>19</v>
      </c>
      <c r="D131" s="53">
        <v>2.5</v>
      </c>
      <c r="E131" s="53">
        <v>2.5</v>
      </c>
      <c r="F131" s="23">
        <f t="shared" si="24"/>
        <v>1.28</v>
      </c>
      <c r="G131" s="23">
        <v>0.86</v>
      </c>
      <c r="H131" s="23">
        <v>0.42</v>
      </c>
      <c r="I131" s="23"/>
      <c r="J131" s="23"/>
      <c r="K131" s="53">
        <f>F131-I131</f>
        <v>1.28</v>
      </c>
      <c r="L131" s="53">
        <v>0</v>
      </c>
      <c r="M131" s="53">
        <v>2.63</v>
      </c>
      <c r="N131" s="53">
        <f>M131-L131-K131</f>
        <v>1.3499999999999999</v>
      </c>
      <c r="O131" s="59">
        <f aca="true" t="shared" si="37" ref="O131:O150">N131</f>
        <v>1.3499999999999999</v>
      </c>
      <c r="P131" s="60" t="s">
        <v>199</v>
      </c>
      <c r="Q131" s="102"/>
      <c r="R131" s="20">
        <v>98</v>
      </c>
      <c r="S131" s="26" t="s">
        <v>138</v>
      </c>
      <c r="T131" s="28" t="s">
        <v>19</v>
      </c>
      <c r="U131" s="18"/>
      <c r="V131" s="29">
        <v>0.12399999999999997</v>
      </c>
      <c r="W131" s="43">
        <f t="shared" si="25"/>
        <v>1.404</v>
      </c>
      <c r="X131" s="4"/>
      <c r="Y131" s="4"/>
      <c r="Z131" s="23"/>
      <c r="AA131" s="23"/>
      <c r="AB131" s="5">
        <f>W131-Z131</f>
        <v>1.404</v>
      </c>
      <c r="AC131" s="5">
        <v>0</v>
      </c>
      <c r="AD131" s="28">
        <v>2.63</v>
      </c>
      <c r="AE131" s="14">
        <f>AD131-AC131-AB131</f>
        <v>1.226</v>
      </c>
      <c r="AF131" s="13">
        <f t="shared" si="31"/>
        <v>1.226</v>
      </c>
      <c r="AG131" s="35" t="s">
        <v>199</v>
      </c>
      <c r="AI131" s="121"/>
    </row>
    <row r="132" spans="1:36" s="83" customFormat="1" ht="11.25">
      <c r="A132" s="91">
        <v>99</v>
      </c>
      <c r="B132" s="86" t="s">
        <v>139</v>
      </c>
      <c r="C132" s="81" t="s">
        <v>26</v>
      </c>
      <c r="D132" s="53">
        <v>1</v>
      </c>
      <c r="E132" s="53">
        <v>1.6</v>
      </c>
      <c r="F132" s="82">
        <f t="shared" si="24"/>
        <v>1.3199999999999998</v>
      </c>
      <c r="G132" s="23">
        <v>0.37</v>
      </c>
      <c r="H132" s="23">
        <v>0.95</v>
      </c>
      <c r="I132" s="82"/>
      <c r="J132" s="82"/>
      <c r="K132" s="81">
        <f>F132-I132</f>
        <v>1.3199999999999998</v>
      </c>
      <c r="L132" s="81">
        <v>0</v>
      </c>
      <c r="M132" s="82">
        <v>1.05</v>
      </c>
      <c r="N132" s="81">
        <f>M132-L132-K132</f>
        <v>-0.2699999999999998</v>
      </c>
      <c r="O132" s="87">
        <f t="shared" si="37"/>
        <v>-0.2699999999999998</v>
      </c>
      <c r="P132" s="90" t="s">
        <v>78</v>
      </c>
      <c r="Q132" s="102"/>
      <c r="R132" s="91">
        <v>99</v>
      </c>
      <c r="S132" s="86" t="s">
        <v>139</v>
      </c>
      <c r="T132" s="81" t="s">
        <v>26</v>
      </c>
      <c r="U132" s="5"/>
      <c r="V132" s="88">
        <v>0.553</v>
      </c>
      <c r="W132" s="85">
        <f t="shared" si="25"/>
        <v>1.8729999999999998</v>
      </c>
      <c r="X132" s="4"/>
      <c r="Y132" s="4"/>
      <c r="Z132" s="82"/>
      <c r="AA132" s="82"/>
      <c r="AB132" s="81">
        <f>W132-Z132</f>
        <v>1.8729999999999998</v>
      </c>
      <c r="AC132" s="81">
        <v>0</v>
      </c>
      <c r="AD132" s="82">
        <v>1.05</v>
      </c>
      <c r="AE132" s="87">
        <f>AD132-AC132-AB132</f>
        <v>-0.8229999999999997</v>
      </c>
      <c r="AF132" s="93">
        <f t="shared" si="31"/>
        <v>-0.8229999999999997</v>
      </c>
      <c r="AG132" s="82" t="s">
        <v>78</v>
      </c>
      <c r="AH132" s="79"/>
      <c r="AI132" s="79"/>
      <c r="AJ132" s="79"/>
    </row>
    <row r="133" spans="1:35" s="2" customFormat="1" ht="11.25">
      <c r="A133" s="20">
        <v>100</v>
      </c>
      <c r="B133" s="26" t="s">
        <v>140</v>
      </c>
      <c r="C133" s="53" t="s">
        <v>19</v>
      </c>
      <c r="D133" s="53">
        <v>2.5</v>
      </c>
      <c r="E133" s="53">
        <v>2.5</v>
      </c>
      <c r="F133" s="23">
        <f t="shared" si="24"/>
        <v>1.4500000000000002</v>
      </c>
      <c r="G133" s="23">
        <v>0.91</v>
      </c>
      <c r="H133" s="23">
        <v>0.54</v>
      </c>
      <c r="I133" s="23">
        <v>0.953</v>
      </c>
      <c r="J133" s="23">
        <v>120</v>
      </c>
      <c r="K133" s="53">
        <f>F133-I133</f>
        <v>0.4970000000000002</v>
      </c>
      <c r="L133" s="53">
        <v>0</v>
      </c>
      <c r="M133" s="23">
        <v>2.63</v>
      </c>
      <c r="N133" s="53">
        <f>M133-L133-K133</f>
        <v>2.1329999999999996</v>
      </c>
      <c r="O133" s="59">
        <f t="shared" si="37"/>
        <v>2.1329999999999996</v>
      </c>
      <c r="P133" s="60" t="s">
        <v>199</v>
      </c>
      <c r="Q133" s="102"/>
      <c r="R133" s="20">
        <v>100</v>
      </c>
      <c r="S133" s="26" t="s">
        <v>140</v>
      </c>
      <c r="T133" s="28" t="s">
        <v>19</v>
      </c>
      <c r="U133" s="5"/>
      <c r="V133" s="29">
        <v>1.7519999999999991</v>
      </c>
      <c r="W133" s="43">
        <f t="shared" si="25"/>
        <v>3.201999999999999</v>
      </c>
      <c r="X133" s="4"/>
      <c r="Y133" s="4"/>
      <c r="Z133" s="23">
        <v>0.953</v>
      </c>
      <c r="AA133" s="23">
        <v>120</v>
      </c>
      <c r="AB133" s="5">
        <f>W133-Z133</f>
        <v>2.248999999999999</v>
      </c>
      <c r="AC133" s="5">
        <v>0</v>
      </c>
      <c r="AD133" s="35">
        <v>2.63</v>
      </c>
      <c r="AE133" s="14">
        <f>AD133-AC133-AB133</f>
        <v>0.38100000000000067</v>
      </c>
      <c r="AF133" s="13">
        <f t="shared" si="31"/>
        <v>0.38100000000000067</v>
      </c>
      <c r="AG133" s="35" t="s">
        <v>199</v>
      </c>
      <c r="AI133" s="121"/>
    </row>
    <row r="134" spans="1:35" s="2" customFormat="1" ht="11.25">
      <c r="A134" s="20">
        <v>101</v>
      </c>
      <c r="B134" s="26" t="s">
        <v>141</v>
      </c>
      <c r="C134" s="53" t="s">
        <v>32</v>
      </c>
      <c r="D134" s="53">
        <v>4</v>
      </c>
      <c r="E134" s="53">
        <v>4</v>
      </c>
      <c r="F134" s="23">
        <f t="shared" si="24"/>
        <v>0.62</v>
      </c>
      <c r="G134" s="23">
        <v>0.43</v>
      </c>
      <c r="H134" s="23">
        <v>0.19</v>
      </c>
      <c r="I134" s="23">
        <v>0.052</v>
      </c>
      <c r="J134" s="23">
        <v>120</v>
      </c>
      <c r="K134" s="53">
        <f>F134-I134</f>
        <v>0.568</v>
      </c>
      <c r="L134" s="53">
        <v>0</v>
      </c>
      <c r="M134" s="23">
        <v>4.2</v>
      </c>
      <c r="N134" s="53">
        <f>M134-L134-K134</f>
        <v>3.632</v>
      </c>
      <c r="O134" s="59">
        <f t="shared" si="37"/>
        <v>3.632</v>
      </c>
      <c r="P134" s="60" t="s">
        <v>199</v>
      </c>
      <c r="Q134" s="102"/>
      <c r="R134" s="20">
        <v>101</v>
      </c>
      <c r="S134" s="26" t="s">
        <v>141</v>
      </c>
      <c r="T134" s="28" t="s">
        <v>32</v>
      </c>
      <c r="U134" s="5"/>
      <c r="V134" s="29">
        <v>0.3220000000000002</v>
      </c>
      <c r="W134" s="43">
        <f t="shared" si="25"/>
        <v>0.9420000000000002</v>
      </c>
      <c r="X134" s="4"/>
      <c r="Y134" s="4"/>
      <c r="Z134" s="23">
        <v>0.052</v>
      </c>
      <c r="AA134" s="23">
        <v>120</v>
      </c>
      <c r="AB134" s="5">
        <f>W134-Z134</f>
        <v>0.8900000000000001</v>
      </c>
      <c r="AC134" s="5">
        <v>0</v>
      </c>
      <c r="AD134" s="35">
        <v>4.2</v>
      </c>
      <c r="AE134" s="14">
        <f>AD134-AC134-AB134</f>
        <v>3.31</v>
      </c>
      <c r="AF134" s="13">
        <f t="shared" si="31"/>
        <v>3.31</v>
      </c>
      <c r="AG134" s="35" t="s">
        <v>199</v>
      </c>
      <c r="AI134" s="121"/>
    </row>
    <row r="135" spans="1:34" s="2" customFormat="1" ht="11.25">
      <c r="A135" s="20">
        <v>102</v>
      </c>
      <c r="B135" s="26" t="s">
        <v>142</v>
      </c>
      <c r="C135" s="53" t="s">
        <v>21</v>
      </c>
      <c r="D135" s="53">
        <v>1.6</v>
      </c>
      <c r="E135" s="53">
        <v>1.6</v>
      </c>
      <c r="F135" s="23">
        <f t="shared" si="24"/>
        <v>1.1</v>
      </c>
      <c r="G135" s="23">
        <v>0.04</v>
      </c>
      <c r="H135" s="23">
        <v>1.06</v>
      </c>
      <c r="I135" s="23"/>
      <c r="J135" s="23"/>
      <c r="K135" s="53">
        <f>F135-I135</f>
        <v>1.1</v>
      </c>
      <c r="L135" s="53">
        <v>0</v>
      </c>
      <c r="M135" s="53">
        <v>1.68</v>
      </c>
      <c r="N135" s="53">
        <f>M135-L135-K135</f>
        <v>0.5799999999999998</v>
      </c>
      <c r="O135" s="59">
        <f t="shared" si="37"/>
        <v>0.5799999999999998</v>
      </c>
      <c r="P135" s="60" t="s">
        <v>199</v>
      </c>
      <c r="Q135" s="102"/>
      <c r="R135" s="91">
        <v>102</v>
      </c>
      <c r="S135" s="86" t="s">
        <v>142</v>
      </c>
      <c r="T135" s="81" t="s">
        <v>21</v>
      </c>
      <c r="U135" s="5"/>
      <c r="V135" s="88">
        <v>1.8040999999999987</v>
      </c>
      <c r="W135" s="85">
        <f t="shared" si="25"/>
        <v>2.904099999999999</v>
      </c>
      <c r="X135" s="4"/>
      <c r="Y135" s="4"/>
      <c r="Z135" s="82"/>
      <c r="AA135" s="82"/>
      <c r="AB135" s="85">
        <f>W135-Z135</f>
        <v>2.904099999999999</v>
      </c>
      <c r="AC135" s="81">
        <v>0</v>
      </c>
      <c r="AD135" s="81">
        <v>1.68</v>
      </c>
      <c r="AE135" s="92">
        <f>AD135-AC135-AB135</f>
        <v>-1.2240999999999989</v>
      </c>
      <c r="AF135" s="93">
        <f t="shared" si="31"/>
        <v>-1.2240999999999989</v>
      </c>
      <c r="AG135" s="82" t="s">
        <v>78</v>
      </c>
      <c r="AH135" s="79"/>
    </row>
    <row r="136" spans="1:36" s="83" customFormat="1" ht="11.25">
      <c r="A136" s="91">
        <v>103</v>
      </c>
      <c r="B136" s="86" t="s">
        <v>143</v>
      </c>
      <c r="C136" s="81">
        <v>2.5</v>
      </c>
      <c r="D136" s="53">
        <v>2.5</v>
      </c>
      <c r="E136" s="53"/>
      <c r="F136" s="82">
        <f t="shared" si="24"/>
        <v>1.2</v>
      </c>
      <c r="G136" s="23">
        <v>1.2</v>
      </c>
      <c r="H136" s="23"/>
      <c r="I136" s="82">
        <v>0.866</v>
      </c>
      <c r="J136" s="82" t="s">
        <v>11</v>
      </c>
      <c r="K136" s="81">
        <f>F136</f>
        <v>1.2</v>
      </c>
      <c r="L136" s="81">
        <v>0</v>
      </c>
      <c r="M136" s="81">
        <f>I136</f>
        <v>0.866</v>
      </c>
      <c r="N136" s="81">
        <f>M136-K136-L136</f>
        <v>-0.33399999999999996</v>
      </c>
      <c r="O136" s="81">
        <f t="shared" si="37"/>
        <v>-0.33399999999999996</v>
      </c>
      <c r="P136" s="90" t="s">
        <v>78</v>
      </c>
      <c r="Q136" s="102"/>
      <c r="R136" s="91">
        <v>103</v>
      </c>
      <c r="S136" s="86" t="s">
        <v>143</v>
      </c>
      <c r="T136" s="81">
        <v>2.5</v>
      </c>
      <c r="U136" s="5"/>
      <c r="V136" s="88">
        <v>2.4629999999999996</v>
      </c>
      <c r="W136" s="85">
        <f t="shared" si="25"/>
        <v>3.6629999999999994</v>
      </c>
      <c r="X136" s="4"/>
      <c r="Y136" s="4"/>
      <c r="Z136" s="82">
        <v>0.866</v>
      </c>
      <c r="AA136" s="82" t="s">
        <v>11</v>
      </c>
      <c r="AB136" s="81">
        <f>W136</f>
        <v>3.6629999999999994</v>
      </c>
      <c r="AC136" s="81">
        <v>0</v>
      </c>
      <c r="AD136" s="81">
        <f>Z136</f>
        <v>0.866</v>
      </c>
      <c r="AE136" s="85">
        <f>AD136-AB136-AC136</f>
        <v>-2.7969999999999993</v>
      </c>
      <c r="AF136" s="94">
        <f t="shared" si="31"/>
        <v>-2.7969999999999993</v>
      </c>
      <c r="AG136" s="82" t="s">
        <v>78</v>
      </c>
      <c r="AH136" s="79"/>
      <c r="AI136" s="79"/>
      <c r="AJ136" s="79"/>
    </row>
    <row r="137" spans="1:35" s="2" customFormat="1" ht="11.25">
      <c r="A137" s="20">
        <v>104</v>
      </c>
      <c r="B137" s="26" t="s">
        <v>144</v>
      </c>
      <c r="C137" s="53" t="s">
        <v>32</v>
      </c>
      <c r="D137" s="53">
        <v>4</v>
      </c>
      <c r="E137" s="53">
        <v>4</v>
      </c>
      <c r="F137" s="23">
        <f t="shared" si="24"/>
        <v>1.4700000000000002</v>
      </c>
      <c r="G137" s="23">
        <v>0.54</v>
      </c>
      <c r="H137" s="23">
        <v>0.93</v>
      </c>
      <c r="I137" s="23">
        <v>0.346</v>
      </c>
      <c r="J137" s="23">
        <v>120</v>
      </c>
      <c r="K137" s="53">
        <f aca="true" t="shared" si="38" ref="K137:K153">F137-I137</f>
        <v>1.124</v>
      </c>
      <c r="L137" s="53">
        <v>0</v>
      </c>
      <c r="M137" s="23">
        <v>4.2</v>
      </c>
      <c r="N137" s="53">
        <f aca="true" t="shared" si="39" ref="N137:N153">M137-L137-K137</f>
        <v>3.076</v>
      </c>
      <c r="O137" s="59">
        <f t="shared" si="37"/>
        <v>3.076</v>
      </c>
      <c r="P137" s="60" t="s">
        <v>199</v>
      </c>
      <c r="Q137" s="102"/>
      <c r="R137" s="20">
        <v>104</v>
      </c>
      <c r="S137" s="26" t="s">
        <v>144</v>
      </c>
      <c r="T137" s="28" t="s">
        <v>32</v>
      </c>
      <c r="U137" s="5"/>
      <c r="V137" s="29">
        <v>1.6699999999999957</v>
      </c>
      <c r="W137" s="43">
        <f t="shared" si="25"/>
        <v>3.139999999999996</v>
      </c>
      <c r="X137" s="4"/>
      <c r="Y137" s="4"/>
      <c r="Z137" s="23">
        <v>0.346</v>
      </c>
      <c r="AA137" s="23">
        <v>120</v>
      </c>
      <c r="AB137" s="4">
        <f aca="true" t="shared" si="40" ref="AB137:AB196">W137-Z137</f>
        <v>2.793999999999996</v>
      </c>
      <c r="AC137" s="5">
        <v>0</v>
      </c>
      <c r="AD137" s="35">
        <v>4.2</v>
      </c>
      <c r="AE137" s="15">
        <f aca="true" t="shared" si="41" ref="AE137:AE151">AD137-AC137-AB137</f>
        <v>1.4060000000000041</v>
      </c>
      <c r="AF137" s="13">
        <f t="shared" si="31"/>
        <v>1.4060000000000041</v>
      </c>
      <c r="AG137" s="35" t="s">
        <v>199</v>
      </c>
      <c r="AI137" s="121"/>
    </row>
    <row r="138" spans="1:35" s="2" customFormat="1" ht="11.25">
      <c r="A138" s="20">
        <v>105</v>
      </c>
      <c r="B138" s="26" t="s">
        <v>145</v>
      </c>
      <c r="C138" s="53" t="s">
        <v>19</v>
      </c>
      <c r="D138" s="53">
        <v>2.5</v>
      </c>
      <c r="E138" s="53">
        <v>2.5</v>
      </c>
      <c r="F138" s="23">
        <f t="shared" si="24"/>
        <v>0.4</v>
      </c>
      <c r="G138" s="23">
        <v>0.31</v>
      </c>
      <c r="H138" s="23">
        <v>0.09</v>
      </c>
      <c r="I138" s="23">
        <v>0.052</v>
      </c>
      <c r="J138" s="23">
        <v>120</v>
      </c>
      <c r="K138" s="53">
        <f t="shared" si="38"/>
        <v>0.34800000000000003</v>
      </c>
      <c r="L138" s="53">
        <v>0</v>
      </c>
      <c r="M138" s="23">
        <v>2.63</v>
      </c>
      <c r="N138" s="53">
        <f t="shared" si="39"/>
        <v>2.282</v>
      </c>
      <c r="O138" s="59">
        <f t="shared" si="37"/>
        <v>2.282</v>
      </c>
      <c r="P138" s="60" t="s">
        <v>199</v>
      </c>
      <c r="Q138" s="102"/>
      <c r="R138" s="20">
        <v>105</v>
      </c>
      <c r="S138" s="26" t="s">
        <v>145</v>
      </c>
      <c r="T138" s="28" t="s">
        <v>19</v>
      </c>
      <c r="U138" s="5"/>
      <c r="V138" s="29">
        <v>0.049</v>
      </c>
      <c r="W138" s="43">
        <f t="shared" si="25"/>
        <v>0.449</v>
      </c>
      <c r="X138" s="4"/>
      <c r="Y138" s="4"/>
      <c r="Z138" s="23">
        <v>0.052</v>
      </c>
      <c r="AA138" s="23">
        <v>120</v>
      </c>
      <c r="AB138" s="5">
        <f t="shared" si="40"/>
        <v>0.397</v>
      </c>
      <c r="AC138" s="5">
        <v>0</v>
      </c>
      <c r="AD138" s="35">
        <v>2.63</v>
      </c>
      <c r="AE138" s="14">
        <f t="shared" si="41"/>
        <v>2.2329999999999997</v>
      </c>
      <c r="AF138" s="13">
        <f t="shared" si="31"/>
        <v>2.2329999999999997</v>
      </c>
      <c r="AG138" s="35" t="s">
        <v>199</v>
      </c>
      <c r="AI138" s="121"/>
    </row>
    <row r="139" spans="1:35" s="2" customFormat="1" ht="11.25">
      <c r="A139" s="20">
        <v>106</v>
      </c>
      <c r="B139" s="26" t="s">
        <v>146</v>
      </c>
      <c r="C139" s="53" t="s">
        <v>19</v>
      </c>
      <c r="D139" s="53">
        <v>2.5</v>
      </c>
      <c r="E139" s="53">
        <v>2.5</v>
      </c>
      <c r="F139" s="23">
        <f t="shared" si="24"/>
        <v>0.85</v>
      </c>
      <c r="G139" s="23">
        <v>0.13</v>
      </c>
      <c r="H139" s="23">
        <v>0.72</v>
      </c>
      <c r="I139" s="23"/>
      <c r="J139" s="23"/>
      <c r="K139" s="53">
        <f t="shared" si="38"/>
        <v>0.85</v>
      </c>
      <c r="L139" s="53">
        <v>0</v>
      </c>
      <c r="M139" s="23">
        <v>2.63</v>
      </c>
      <c r="N139" s="53">
        <f t="shared" si="39"/>
        <v>1.7799999999999998</v>
      </c>
      <c r="O139" s="59">
        <f t="shared" si="37"/>
        <v>1.7799999999999998</v>
      </c>
      <c r="P139" s="60" t="s">
        <v>199</v>
      </c>
      <c r="Q139" s="102"/>
      <c r="R139" s="20">
        <v>106</v>
      </c>
      <c r="S139" s="26" t="s">
        <v>146</v>
      </c>
      <c r="T139" s="28" t="s">
        <v>19</v>
      </c>
      <c r="U139" s="5"/>
      <c r="V139" s="29">
        <v>1.0110000000000001</v>
      </c>
      <c r="W139" s="43">
        <f t="shared" si="25"/>
        <v>1.8610000000000002</v>
      </c>
      <c r="X139" s="4"/>
      <c r="Y139" s="4"/>
      <c r="Z139" s="23"/>
      <c r="AA139" s="23"/>
      <c r="AB139" s="5">
        <f t="shared" si="40"/>
        <v>1.8610000000000002</v>
      </c>
      <c r="AC139" s="5">
        <v>0</v>
      </c>
      <c r="AD139" s="35">
        <v>2.63</v>
      </c>
      <c r="AE139" s="14">
        <f t="shared" si="41"/>
        <v>0.7689999999999997</v>
      </c>
      <c r="AF139" s="13">
        <f t="shared" si="31"/>
        <v>0.7689999999999997</v>
      </c>
      <c r="AG139" s="35" t="s">
        <v>199</v>
      </c>
      <c r="AI139" s="121"/>
    </row>
    <row r="140" spans="1:35" s="2" customFormat="1" ht="11.25">
      <c r="A140" s="20">
        <v>107</v>
      </c>
      <c r="B140" s="26" t="s">
        <v>147</v>
      </c>
      <c r="C140" s="53" t="s">
        <v>19</v>
      </c>
      <c r="D140" s="53">
        <v>2.5</v>
      </c>
      <c r="E140" s="53">
        <v>2.5</v>
      </c>
      <c r="F140" s="23">
        <f t="shared" si="24"/>
        <v>0.38</v>
      </c>
      <c r="G140" s="23">
        <v>0.19</v>
      </c>
      <c r="H140" s="23">
        <v>0.19</v>
      </c>
      <c r="I140" s="23"/>
      <c r="J140" s="23"/>
      <c r="K140" s="53">
        <f t="shared" si="38"/>
        <v>0.38</v>
      </c>
      <c r="L140" s="53">
        <v>0</v>
      </c>
      <c r="M140" s="23">
        <v>2.63</v>
      </c>
      <c r="N140" s="53">
        <f t="shared" si="39"/>
        <v>2.25</v>
      </c>
      <c r="O140" s="59">
        <f t="shared" si="37"/>
        <v>2.25</v>
      </c>
      <c r="P140" s="60" t="s">
        <v>199</v>
      </c>
      <c r="Q140" s="102"/>
      <c r="R140" s="20">
        <v>107</v>
      </c>
      <c r="S140" s="26" t="s">
        <v>147</v>
      </c>
      <c r="T140" s="28" t="s">
        <v>19</v>
      </c>
      <c r="U140" s="5"/>
      <c r="V140" s="29">
        <v>0.3040000000000001</v>
      </c>
      <c r="W140" s="43">
        <f t="shared" si="25"/>
        <v>0.6840000000000002</v>
      </c>
      <c r="X140" s="4"/>
      <c r="Y140" s="4"/>
      <c r="Z140" s="23"/>
      <c r="AA140" s="23"/>
      <c r="AB140" s="5">
        <f t="shared" si="40"/>
        <v>0.6840000000000002</v>
      </c>
      <c r="AC140" s="5">
        <v>0</v>
      </c>
      <c r="AD140" s="35">
        <v>2.63</v>
      </c>
      <c r="AE140" s="14">
        <f t="shared" si="41"/>
        <v>1.9459999999999997</v>
      </c>
      <c r="AF140" s="13">
        <f t="shared" si="31"/>
        <v>1.9459999999999997</v>
      </c>
      <c r="AG140" s="35" t="s">
        <v>199</v>
      </c>
      <c r="AI140" s="121"/>
    </row>
    <row r="141" spans="1:35" s="2" customFormat="1" ht="11.25">
      <c r="A141" s="20">
        <v>108</v>
      </c>
      <c r="B141" s="26" t="s">
        <v>148</v>
      </c>
      <c r="C141" s="53" t="s">
        <v>19</v>
      </c>
      <c r="D141" s="53">
        <v>2.5</v>
      </c>
      <c r="E141" s="53">
        <v>2.5</v>
      </c>
      <c r="F141" s="23">
        <f t="shared" si="24"/>
        <v>1.1099999999999999</v>
      </c>
      <c r="G141" s="23">
        <v>0.57</v>
      </c>
      <c r="H141" s="23">
        <v>0.54</v>
      </c>
      <c r="I141" s="23">
        <v>0.242</v>
      </c>
      <c r="J141" s="23">
        <v>120</v>
      </c>
      <c r="K141" s="53">
        <f t="shared" si="38"/>
        <v>0.8679999999999999</v>
      </c>
      <c r="L141" s="53">
        <v>0</v>
      </c>
      <c r="M141" s="23">
        <v>2.63</v>
      </c>
      <c r="N141" s="53">
        <f t="shared" si="39"/>
        <v>1.762</v>
      </c>
      <c r="O141" s="59">
        <f t="shared" si="37"/>
        <v>1.762</v>
      </c>
      <c r="P141" s="60" t="s">
        <v>199</v>
      </c>
      <c r="Q141" s="102"/>
      <c r="R141" s="20">
        <v>108</v>
      </c>
      <c r="S141" s="26" t="s">
        <v>148</v>
      </c>
      <c r="T141" s="28" t="s">
        <v>19</v>
      </c>
      <c r="U141" s="5"/>
      <c r="V141" s="29">
        <v>0.087</v>
      </c>
      <c r="W141" s="43">
        <f t="shared" si="25"/>
        <v>1.1969999999999998</v>
      </c>
      <c r="X141" s="4"/>
      <c r="Y141" s="4"/>
      <c r="Z141" s="23">
        <v>0.242</v>
      </c>
      <c r="AA141" s="23">
        <v>120</v>
      </c>
      <c r="AB141" s="5">
        <f t="shared" si="40"/>
        <v>0.9549999999999998</v>
      </c>
      <c r="AC141" s="5">
        <v>0</v>
      </c>
      <c r="AD141" s="35">
        <v>2.63</v>
      </c>
      <c r="AE141" s="14">
        <f t="shared" si="41"/>
        <v>1.675</v>
      </c>
      <c r="AF141" s="13">
        <f t="shared" si="31"/>
        <v>1.675</v>
      </c>
      <c r="AG141" s="35" t="s">
        <v>199</v>
      </c>
      <c r="AI141" s="121"/>
    </row>
    <row r="142" spans="1:35" s="2" customFormat="1" ht="11.25">
      <c r="A142" s="20">
        <v>109</v>
      </c>
      <c r="B142" s="26" t="s">
        <v>149</v>
      </c>
      <c r="C142" s="53" t="s">
        <v>18</v>
      </c>
      <c r="D142" s="53">
        <v>10</v>
      </c>
      <c r="E142" s="53">
        <v>10</v>
      </c>
      <c r="F142" s="23">
        <f aca="true" t="shared" si="42" ref="F142:F208">G142+H142</f>
        <v>1.9300000000000002</v>
      </c>
      <c r="G142" s="23">
        <v>0.85</v>
      </c>
      <c r="H142" s="23">
        <v>1.08</v>
      </c>
      <c r="I142" s="23"/>
      <c r="J142" s="23"/>
      <c r="K142" s="53">
        <f t="shared" si="38"/>
        <v>1.9300000000000002</v>
      </c>
      <c r="L142" s="53">
        <v>0</v>
      </c>
      <c r="M142" s="23">
        <v>10.5</v>
      </c>
      <c r="N142" s="53">
        <f t="shared" si="39"/>
        <v>8.57</v>
      </c>
      <c r="O142" s="59">
        <f t="shared" si="37"/>
        <v>8.57</v>
      </c>
      <c r="P142" s="60" t="s">
        <v>199</v>
      </c>
      <c r="Q142" s="102"/>
      <c r="R142" s="20">
        <v>109</v>
      </c>
      <c r="S142" s="26" t="s">
        <v>149</v>
      </c>
      <c r="T142" s="28" t="s">
        <v>18</v>
      </c>
      <c r="U142" s="5"/>
      <c r="V142" s="29">
        <v>6.5</v>
      </c>
      <c r="W142" s="43">
        <f t="shared" si="25"/>
        <v>8.43</v>
      </c>
      <c r="X142" s="4"/>
      <c r="Y142" s="4"/>
      <c r="Z142" s="23"/>
      <c r="AA142" s="23"/>
      <c r="AB142" s="5">
        <f t="shared" si="40"/>
        <v>8.43</v>
      </c>
      <c r="AC142" s="5">
        <v>0</v>
      </c>
      <c r="AD142" s="35">
        <v>10.5</v>
      </c>
      <c r="AE142" s="14">
        <f t="shared" si="41"/>
        <v>2.0700000000000003</v>
      </c>
      <c r="AF142" s="13">
        <f t="shared" si="31"/>
        <v>2.0700000000000003</v>
      </c>
      <c r="AG142" s="35" t="s">
        <v>199</v>
      </c>
      <c r="AI142" s="121"/>
    </row>
    <row r="143" spans="1:36" s="83" customFormat="1" ht="11.25">
      <c r="A143" s="91">
        <v>110</v>
      </c>
      <c r="B143" s="95" t="s">
        <v>150</v>
      </c>
      <c r="C143" s="81" t="s">
        <v>18</v>
      </c>
      <c r="D143" s="53">
        <v>10</v>
      </c>
      <c r="E143" s="53">
        <v>10</v>
      </c>
      <c r="F143" s="82">
        <f t="shared" si="42"/>
        <v>10.7</v>
      </c>
      <c r="G143" s="23">
        <v>6.51</v>
      </c>
      <c r="H143" s="23">
        <v>4.19</v>
      </c>
      <c r="I143" s="82"/>
      <c r="J143" s="82"/>
      <c r="K143" s="81">
        <f t="shared" si="38"/>
        <v>10.7</v>
      </c>
      <c r="L143" s="81">
        <v>0</v>
      </c>
      <c r="M143" s="82">
        <v>10.5</v>
      </c>
      <c r="N143" s="81">
        <f t="shared" si="39"/>
        <v>-0.1999999999999993</v>
      </c>
      <c r="O143" s="87">
        <f t="shared" si="37"/>
        <v>-0.1999999999999993</v>
      </c>
      <c r="P143" s="90" t="s">
        <v>78</v>
      </c>
      <c r="Q143" s="102"/>
      <c r="R143" s="91">
        <v>110</v>
      </c>
      <c r="S143" s="95" t="s">
        <v>150</v>
      </c>
      <c r="T143" s="81" t="s">
        <v>18</v>
      </c>
      <c r="U143" s="5"/>
      <c r="V143" s="88">
        <v>0.6055000000000001</v>
      </c>
      <c r="W143" s="85">
        <f t="shared" si="25"/>
        <v>11.305499999999999</v>
      </c>
      <c r="X143" s="4"/>
      <c r="Y143" s="4"/>
      <c r="Z143" s="82"/>
      <c r="AA143" s="82"/>
      <c r="AB143" s="85">
        <f>W143-Z143</f>
        <v>11.305499999999999</v>
      </c>
      <c r="AC143" s="81">
        <v>0</v>
      </c>
      <c r="AD143" s="82">
        <v>10.5</v>
      </c>
      <c r="AE143" s="87">
        <f t="shared" si="41"/>
        <v>-0.8054999999999986</v>
      </c>
      <c r="AF143" s="93">
        <f t="shared" si="31"/>
        <v>-0.8054999999999986</v>
      </c>
      <c r="AG143" s="82" t="s">
        <v>78</v>
      </c>
      <c r="AH143" s="79"/>
      <c r="AI143" s="79"/>
      <c r="AJ143" s="79"/>
    </row>
    <row r="144" spans="1:35" s="2" customFormat="1" ht="11.25">
      <c r="A144" s="64">
        <v>111</v>
      </c>
      <c r="B144" s="54" t="s">
        <v>226</v>
      </c>
      <c r="C144" s="56" t="s">
        <v>25</v>
      </c>
      <c r="D144" s="56">
        <v>25</v>
      </c>
      <c r="E144" s="56">
        <v>25</v>
      </c>
      <c r="F144" s="23">
        <f t="shared" si="42"/>
        <v>18.25</v>
      </c>
      <c r="G144" s="23">
        <v>11.44</v>
      </c>
      <c r="H144" s="23">
        <v>6.81</v>
      </c>
      <c r="I144" s="23"/>
      <c r="J144" s="23"/>
      <c r="K144" s="53">
        <f>F144-I144</f>
        <v>18.25</v>
      </c>
      <c r="L144" s="53">
        <v>0</v>
      </c>
      <c r="M144" s="23">
        <v>26.25</v>
      </c>
      <c r="N144" s="53">
        <f>M144-L144-K144</f>
        <v>8</v>
      </c>
      <c r="O144" s="59">
        <f t="shared" si="37"/>
        <v>8</v>
      </c>
      <c r="P144" s="60" t="s">
        <v>199</v>
      </c>
      <c r="Q144" s="102"/>
      <c r="R144" s="64">
        <v>111</v>
      </c>
      <c r="S144" s="128" t="s">
        <v>226</v>
      </c>
      <c r="T144" s="49" t="s">
        <v>25</v>
      </c>
      <c r="U144" s="8"/>
      <c r="V144" s="29">
        <v>0.20300000000000007</v>
      </c>
      <c r="W144" s="43">
        <f t="shared" si="25"/>
        <v>18.453</v>
      </c>
      <c r="X144" s="4"/>
      <c r="Y144" s="4"/>
      <c r="Z144" s="23"/>
      <c r="AA144" s="23"/>
      <c r="AB144" s="4">
        <f>W144-Z144</f>
        <v>18.453</v>
      </c>
      <c r="AC144" s="5">
        <v>0</v>
      </c>
      <c r="AD144" s="35">
        <v>26.25</v>
      </c>
      <c r="AE144" s="9">
        <f>AD144-AC144-AB144</f>
        <v>7.797000000000001</v>
      </c>
      <c r="AF144" s="13">
        <f t="shared" si="31"/>
        <v>7.797000000000001</v>
      </c>
      <c r="AG144" s="35" t="s">
        <v>199</v>
      </c>
      <c r="AI144" s="121"/>
    </row>
    <row r="145" spans="1:35" s="2" customFormat="1" ht="22.5">
      <c r="A145" s="64">
        <v>112</v>
      </c>
      <c r="B145" s="54" t="s">
        <v>151</v>
      </c>
      <c r="C145" s="56" t="s">
        <v>22</v>
      </c>
      <c r="D145" s="56">
        <v>6.3</v>
      </c>
      <c r="E145" s="56">
        <v>6.3</v>
      </c>
      <c r="F145" s="23">
        <f t="shared" si="42"/>
        <v>1.2000000000000002</v>
      </c>
      <c r="G145" s="23">
        <v>0.93</v>
      </c>
      <c r="H145" s="23">
        <v>0.27</v>
      </c>
      <c r="I145" s="23"/>
      <c r="J145" s="23"/>
      <c r="K145" s="53">
        <f t="shared" si="38"/>
        <v>1.2000000000000002</v>
      </c>
      <c r="L145" s="53">
        <v>0</v>
      </c>
      <c r="M145" s="23">
        <v>6.62</v>
      </c>
      <c r="N145" s="53">
        <f t="shared" si="39"/>
        <v>5.42</v>
      </c>
      <c r="O145" s="59">
        <f t="shared" si="37"/>
        <v>5.42</v>
      </c>
      <c r="P145" s="60" t="s">
        <v>199</v>
      </c>
      <c r="Q145" s="102"/>
      <c r="R145" s="64">
        <v>112</v>
      </c>
      <c r="S145" s="128" t="s">
        <v>151</v>
      </c>
      <c r="T145" s="34" t="s">
        <v>22</v>
      </c>
      <c r="U145" s="8"/>
      <c r="V145" s="29">
        <v>0</v>
      </c>
      <c r="W145" s="43">
        <f t="shared" si="25"/>
        <v>1.2000000000000002</v>
      </c>
      <c r="X145" s="4"/>
      <c r="Y145" s="4"/>
      <c r="Z145" s="23"/>
      <c r="AA145" s="23"/>
      <c r="AB145" s="5">
        <f t="shared" si="40"/>
        <v>1.2000000000000002</v>
      </c>
      <c r="AC145" s="5">
        <v>0</v>
      </c>
      <c r="AD145" s="35">
        <v>6.62</v>
      </c>
      <c r="AE145" s="14">
        <f t="shared" si="41"/>
        <v>5.42</v>
      </c>
      <c r="AF145" s="13">
        <f t="shared" si="31"/>
        <v>5.42</v>
      </c>
      <c r="AG145" s="35" t="s">
        <v>199</v>
      </c>
      <c r="AI145" s="121"/>
    </row>
    <row r="146" spans="1:35" s="2" customFormat="1" ht="11.25">
      <c r="A146" s="64">
        <v>113</v>
      </c>
      <c r="B146" s="54" t="s">
        <v>152</v>
      </c>
      <c r="C146" s="56" t="s">
        <v>22</v>
      </c>
      <c r="D146" s="56">
        <v>6.3</v>
      </c>
      <c r="E146" s="56">
        <v>6.3</v>
      </c>
      <c r="F146" s="23">
        <f t="shared" si="42"/>
        <v>2.36</v>
      </c>
      <c r="G146" s="23">
        <v>0.94</v>
      </c>
      <c r="H146" s="23">
        <v>1.42</v>
      </c>
      <c r="I146" s="23">
        <v>0.069</v>
      </c>
      <c r="J146" s="23">
        <v>120</v>
      </c>
      <c r="K146" s="53">
        <f t="shared" si="38"/>
        <v>2.291</v>
      </c>
      <c r="L146" s="53">
        <v>0</v>
      </c>
      <c r="M146" s="23">
        <v>6.62</v>
      </c>
      <c r="N146" s="53">
        <f t="shared" si="39"/>
        <v>4.329000000000001</v>
      </c>
      <c r="O146" s="59">
        <f t="shared" si="37"/>
        <v>4.329000000000001</v>
      </c>
      <c r="P146" s="60" t="s">
        <v>199</v>
      </c>
      <c r="Q146" s="102"/>
      <c r="R146" s="64">
        <v>113</v>
      </c>
      <c r="S146" s="128" t="s">
        <v>152</v>
      </c>
      <c r="T146" s="34" t="s">
        <v>22</v>
      </c>
      <c r="U146" s="8"/>
      <c r="V146" s="29">
        <v>0.041999999999999996</v>
      </c>
      <c r="W146" s="43">
        <f t="shared" si="25"/>
        <v>2.4019999999999997</v>
      </c>
      <c r="X146" s="4"/>
      <c r="Y146" s="4"/>
      <c r="Z146" s="23">
        <v>0.069</v>
      </c>
      <c r="AA146" s="23">
        <v>120</v>
      </c>
      <c r="AB146" s="5">
        <f t="shared" si="40"/>
        <v>2.3329999999999997</v>
      </c>
      <c r="AC146" s="5">
        <v>0</v>
      </c>
      <c r="AD146" s="35">
        <v>6.62</v>
      </c>
      <c r="AE146" s="14">
        <f t="shared" si="41"/>
        <v>4.287000000000001</v>
      </c>
      <c r="AF146" s="13">
        <f t="shared" si="31"/>
        <v>4.287000000000001</v>
      </c>
      <c r="AG146" s="35" t="s">
        <v>199</v>
      </c>
      <c r="AI146" s="121"/>
    </row>
    <row r="147" spans="1:35" s="2" customFormat="1" ht="11.25">
      <c r="A147" s="64">
        <v>114</v>
      </c>
      <c r="B147" s="54" t="s">
        <v>153</v>
      </c>
      <c r="C147" s="56" t="s">
        <v>25</v>
      </c>
      <c r="D147" s="56">
        <v>25</v>
      </c>
      <c r="E147" s="56">
        <v>25</v>
      </c>
      <c r="F147" s="23">
        <f t="shared" si="42"/>
        <v>20.03</v>
      </c>
      <c r="G147" s="23">
        <v>10.89</v>
      </c>
      <c r="H147" s="23">
        <v>9.14</v>
      </c>
      <c r="I147" s="23"/>
      <c r="J147" s="23"/>
      <c r="K147" s="53">
        <f t="shared" si="38"/>
        <v>20.03</v>
      </c>
      <c r="L147" s="53">
        <v>0</v>
      </c>
      <c r="M147" s="23">
        <v>26.25</v>
      </c>
      <c r="N147" s="53">
        <f t="shared" si="39"/>
        <v>6.219999999999999</v>
      </c>
      <c r="O147" s="59">
        <f t="shared" si="37"/>
        <v>6.219999999999999</v>
      </c>
      <c r="P147" s="60" t="s">
        <v>199</v>
      </c>
      <c r="Q147" s="102"/>
      <c r="R147" s="64">
        <v>114</v>
      </c>
      <c r="S147" s="54" t="s">
        <v>153</v>
      </c>
      <c r="T147" s="34" t="s">
        <v>25</v>
      </c>
      <c r="U147" s="8"/>
      <c r="V147" s="29">
        <v>0.12302</v>
      </c>
      <c r="W147" s="43">
        <f t="shared" si="25"/>
        <v>20.15302</v>
      </c>
      <c r="X147" s="4"/>
      <c r="Y147" s="4"/>
      <c r="Z147" s="23"/>
      <c r="AA147" s="23"/>
      <c r="AB147" s="4">
        <f t="shared" si="40"/>
        <v>20.15302</v>
      </c>
      <c r="AC147" s="5">
        <v>0</v>
      </c>
      <c r="AD147" s="35">
        <v>26.25</v>
      </c>
      <c r="AE147" s="15">
        <f t="shared" si="41"/>
        <v>6.0969799999999985</v>
      </c>
      <c r="AF147" s="13">
        <f t="shared" si="31"/>
        <v>6.0969799999999985</v>
      </c>
      <c r="AG147" s="35" t="s">
        <v>199</v>
      </c>
      <c r="AI147" s="121"/>
    </row>
    <row r="148" spans="1:35" s="2" customFormat="1" ht="11.25">
      <c r="A148" s="64">
        <v>115</v>
      </c>
      <c r="B148" s="54" t="s">
        <v>154</v>
      </c>
      <c r="C148" s="56" t="s">
        <v>18</v>
      </c>
      <c r="D148" s="56">
        <v>10</v>
      </c>
      <c r="E148" s="56">
        <v>10</v>
      </c>
      <c r="F148" s="23">
        <f t="shared" si="42"/>
        <v>5.390000000000001</v>
      </c>
      <c r="G148" s="23">
        <v>3.49</v>
      </c>
      <c r="H148" s="23">
        <v>1.9</v>
      </c>
      <c r="I148" s="23">
        <v>0.26</v>
      </c>
      <c r="J148" s="23">
        <v>120</v>
      </c>
      <c r="K148" s="53">
        <f t="shared" si="38"/>
        <v>5.130000000000001</v>
      </c>
      <c r="L148" s="53">
        <v>0</v>
      </c>
      <c r="M148" s="23">
        <v>10.5</v>
      </c>
      <c r="N148" s="53">
        <f t="shared" si="39"/>
        <v>5.369999999999999</v>
      </c>
      <c r="O148" s="59">
        <f t="shared" si="37"/>
        <v>5.369999999999999</v>
      </c>
      <c r="P148" s="60" t="s">
        <v>199</v>
      </c>
      <c r="Q148" s="102"/>
      <c r="R148" s="64">
        <v>115</v>
      </c>
      <c r="S148" s="128" t="s">
        <v>154</v>
      </c>
      <c r="T148" s="34" t="s">
        <v>18</v>
      </c>
      <c r="U148" s="8"/>
      <c r="V148" s="29">
        <v>0.45340000000000025</v>
      </c>
      <c r="W148" s="43">
        <f t="shared" si="25"/>
        <v>5.843400000000001</v>
      </c>
      <c r="X148" s="4"/>
      <c r="Y148" s="4"/>
      <c r="Z148" s="23">
        <v>0.26</v>
      </c>
      <c r="AA148" s="23">
        <v>120</v>
      </c>
      <c r="AB148" s="5">
        <f t="shared" si="40"/>
        <v>5.583400000000001</v>
      </c>
      <c r="AC148" s="5">
        <v>0</v>
      </c>
      <c r="AD148" s="35">
        <v>10.5</v>
      </c>
      <c r="AE148" s="14">
        <f t="shared" si="41"/>
        <v>4.916599999999999</v>
      </c>
      <c r="AF148" s="13">
        <f t="shared" si="31"/>
        <v>4.916599999999999</v>
      </c>
      <c r="AG148" s="35" t="s">
        <v>199</v>
      </c>
      <c r="AI148" s="121"/>
    </row>
    <row r="149" spans="1:35" s="2" customFormat="1" ht="22.5">
      <c r="A149" s="64">
        <v>116</v>
      </c>
      <c r="B149" s="54" t="s">
        <v>155</v>
      </c>
      <c r="C149" s="56" t="s">
        <v>23</v>
      </c>
      <c r="D149" s="56">
        <v>16</v>
      </c>
      <c r="E149" s="56">
        <v>16</v>
      </c>
      <c r="F149" s="23">
        <f t="shared" si="42"/>
        <v>7.76</v>
      </c>
      <c r="G149" s="23">
        <v>3.14</v>
      </c>
      <c r="H149" s="23">
        <v>4.62</v>
      </c>
      <c r="I149" s="23"/>
      <c r="J149" s="23"/>
      <c r="K149" s="53">
        <f t="shared" si="38"/>
        <v>7.76</v>
      </c>
      <c r="L149" s="53">
        <v>0</v>
      </c>
      <c r="M149" s="23">
        <v>16.8</v>
      </c>
      <c r="N149" s="53">
        <f t="shared" si="39"/>
        <v>9.040000000000001</v>
      </c>
      <c r="O149" s="59">
        <f t="shared" si="37"/>
        <v>9.040000000000001</v>
      </c>
      <c r="P149" s="60" t="s">
        <v>199</v>
      </c>
      <c r="Q149" s="102"/>
      <c r="R149" s="64">
        <v>116</v>
      </c>
      <c r="S149" s="128" t="s">
        <v>155</v>
      </c>
      <c r="T149" s="34" t="s">
        <v>23</v>
      </c>
      <c r="U149" s="8"/>
      <c r="V149" s="29">
        <v>0.024</v>
      </c>
      <c r="W149" s="43">
        <f t="shared" si="25"/>
        <v>7.784</v>
      </c>
      <c r="X149" s="4"/>
      <c r="Y149" s="4"/>
      <c r="Z149" s="23"/>
      <c r="AA149" s="23"/>
      <c r="AB149" s="4">
        <f t="shared" si="40"/>
        <v>7.784</v>
      </c>
      <c r="AC149" s="5">
        <v>0</v>
      </c>
      <c r="AD149" s="35">
        <v>16.8</v>
      </c>
      <c r="AE149" s="15">
        <f t="shared" si="41"/>
        <v>9.016000000000002</v>
      </c>
      <c r="AF149" s="13">
        <f t="shared" si="31"/>
        <v>9.016000000000002</v>
      </c>
      <c r="AG149" s="35" t="s">
        <v>199</v>
      </c>
      <c r="AI149" s="121"/>
    </row>
    <row r="150" spans="1:35" s="2" customFormat="1" ht="22.5">
      <c r="A150" s="64">
        <v>117</v>
      </c>
      <c r="B150" s="54" t="s">
        <v>156</v>
      </c>
      <c r="C150" s="56" t="s">
        <v>30</v>
      </c>
      <c r="D150" s="56">
        <v>63</v>
      </c>
      <c r="E150" s="56">
        <v>63</v>
      </c>
      <c r="F150" s="23">
        <f t="shared" si="42"/>
        <v>27.9</v>
      </c>
      <c r="G150" s="23">
        <v>14.65</v>
      </c>
      <c r="H150" s="23">
        <v>13.25</v>
      </c>
      <c r="I150" s="23"/>
      <c r="J150" s="23"/>
      <c r="K150" s="53">
        <f t="shared" si="38"/>
        <v>27.9</v>
      </c>
      <c r="L150" s="53">
        <v>0</v>
      </c>
      <c r="M150" s="23">
        <v>66.15</v>
      </c>
      <c r="N150" s="53">
        <f t="shared" si="39"/>
        <v>38.25000000000001</v>
      </c>
      <c r="O150" s="59">
        <f t="shared" si="37"/>
        <v>38.25000000000001</v>
      </c>
      <c r="P150" s="60" t="s">
        <v>199</v>
      </c>
      <c r="Q150" s="102"/>
      <c r="R150" s="64">
        <v>117</v>
      </c>
      <c r="S150" s="128" t="s">
        <v>156</v>
      </c>
      <c r="T150" s="34" t="s">
        <v>30</v>
      </c>
      <c r="U150" s="8"/>
      <c r="V150" s="29">
        <v>2.557</v>
      </c>
      <c r="W150" s="43">
        <f t="shared" si="25"/>
        <v>30.456999999999997</v>
      </c>
      <c r="X150" s="4"/>
      <c r="Y150" s="4"/>
      <c r="Z150" s="23"/>
      <c r="AA150" s="23"/>
      <c r="AB150" s="4">
        <f t="shared" si="40"/>
        <v>30.456999999999997</v>
      </c>
      <c r="AC150" s="5">
        <v>0</v>
      </c>
      <c r="AD150" s="35">
        <v>66.15</v>
      </c>
      <c r="AE150" s="15">
        <f t="shared" si="41"/>
        <v>35.69300000000001</v>
      </c>
      <c r="AF150" s="13">
        <f t="shared" si="31"/>
        <v>35.69300000000001</v>
      </c>
      <c r="AG150" s="35" t="s">
        <v>199</v>
      </c>
      <c r="AI150" s="121"/>
    </row>
    <row r="151" spans="1:35" s="2" customFormat="1" ht="22.5">
      <c r="A151" s="184">
        <v>118</v>
      </c>
      <c r="B151" s="54" t="s">
        <v>157</v>
      </c>
      <c r="C151" s="56" t="s">
        <v>28</v>
      </c>
      <c r="D151" s="56">
        <v>40</v>
      </c>
      <c r="E151" s="56">
        <v>40</v>
      </c>
      <c r="F151" s="23">
        <f>F152+F153</f>
        <v>10.75</v>
      </c>
      <c r="G151" s="23"/>
      <c r="H151" s="23"/>
      <c r="I151" s="23"/>
      <c r="J151" s="23"/>
      <c r="K151" s="58">
        <f t="shared" si="38"/>
        <v>10.75</v>
      </c>
      <c r="L151" s="53">
        <v>0</v>
      </c>
      <c r="M151" s="53">
        <v>42</v>
      </c>
      <c r="N151" s="53">
        <f t="shared" si="39"/>
        <v>31.25</v>
      </c>
      <c r="O151" s="187">
        <f>MIN(N151:N153)</f>
        <v>31.25</v>
      </c>
      <c r="P151" s="177" t="s">
        <v>199</v>
      </c>
      <c r="Q151" s="102"/>
      <c r="R151" s="184">
        <v>118</v>
      </c>
      <c r="S151" s="130" t="s">
        <v>157</v>
      </c>
      <c r="T151" s="34" t="s">
        <v>28</v>
      </c>
      <c r="U151" s="8"/>
      <c r="V151" s="51"/>
      <c r="W151" s="43">
        <f>W152+W153</f>
        <v>10.991</v>
      </c>
      <c r="X151" s="4"/>
      <c r="Y151" s="4"/>
      <c r="Z151" s="23"/>
      <c r="AA151" s="23"/>
      <c r="AB151" s="4">
        <f t="shared" si="40"/>
        <v>10.991</v>
      </c>
      <c r="AC151" s="5">
        <v>0</v>
      </c>
      <c r="AD151" s="28">
        <v>42</v>
      </c>
      <c r="AE151" s="9">
        <f t="shared" si="41"/>
        <v>31.009</v>
      </c>
      <c r="AF151" s="157">
        <f>MIN(AE151:AE153)</f>
        <v>31.009</v>
      </c>
      <c r="AG151" s="160" t="s">
        <v>199</v>
      </c>
      <c r="AI151" s="121"/>
    </row>
    <row r="152" spans="1:33" s="2" customFormat="1" ht="11.25">
      <c r="A152" s="185"/>
      <c r="B152" s="65" t="s">
        <v>35</v>
      </c>
      <c r="C152" s="56" t="s">
        <v>28</v>
      </c>
      <c r="D152" s="56"/>
      <c r="E152" s="56"/>
      <c r="F152" s="23">
        <f t="shared" si="42"/>
        <v>0</v>
      </c>
      <c r="G152" s="23">
        <v>0</v>
      </c>
      <c r="H152" s="23">
        <v>0</v>
      </c>
      <c r="I152" s="23"/>
      <c r="J152" s="23"/>
      <c r="K152" s="66"/>
      <c r="L152" s="53"/>
      <c r="M152" s="53"/>
      <c r="N152" s="53"/>
      <c r="O152" s="188"/>
      <c r="P152" s="175"/>
      <c r="Q152" s="102"/>
      <c r="R152" s="185"/>
      <c r="S152" s="65" t="s">
        <v>35</v>
      </c>
      <c r="T152" s="34" t="s">
        <v>28</v>
      </c>
      <c r="U152" s="8"/>
      <c r="V152" s="51"/>
      <c r="W152" s="43"/>
      <c r="X152" s="4"/>
      <c r="Y152" s="4"/>
      <c r="Z152" s="23"/>
      <c r="AA152" s="23"/>
      <c r="AB152" s="5"/>
      <c r="AC152" s="5"/>
      <c r="AD152" s="28"/>
      <c r="AE152" s="14"/>
      <c r="AF152" s="158"/>
      <c r="AG152" s="161"/>
    </row>
    <row r="153" spans="1:33" s="2" customFormat="1" ht="11.25">
      <c r="A153" s="186"/>
      <c r="B153" s="65" t="s">
        <v>36</v>
      </c>
      <c r="C153" s="56" t="s">
        <v>28</v>
      </c>
      <c r="D153" s="56"/>
      <c r="E153" s="56"/>
      <c r="F153" s="23">
        <f t="shared" si="42"/>
        <v>10.75</v>
      </c>
      <c r="G153" s="23">
        <v>0</v>
      </c>
      <c r="H153" s="23">
        <v>10.75</v>
      </c>
      <c r="I153" s="23"/>
      <c r="J153" s="23"/>
      <c r="K153" s="58">
        <f t="shared" si="38"/>
        <v>10.75</v>
      </c>
      <c r="L153" s="53">
        <v>0</v>
      </c>
      <c r="M153" s="53">
        <v>42</v>
      </c>
      <c r="N153" s="53">
        <f t="shared" si="39"/>
        <v>31.25</v>
      </c>
      <c r="O153" s="189"/>
      <c r="P153" s="176"/>
      <c r="Q153" s="102"/>
      <c r="R153" s="186"/>
      <c r="S153" s="65" t="s">
        <v>36</v>
      </c>
      <c r="T153" s="34" t="s">
        <v>28</v>
      </c>
      <c r="U153" s="8"/>
      <c r="V153" s="29">
        <v>0.241</v>
      </c>
      <c r="W153" s="43">
        <f>F153+V153</f>
        <v>10.991</v>
      </c>
      <c r="X153" s="4"/>
      <c r="Y153" s="4"/>
      <c r="Z153" s="23"/>
      <c r="AA153" s="23"/>
      <c r="AB153" s="4">
        <f t="shared" si="40"/>
        <v>10.991</v>
      </c>
      <c r="AC153" s="5">
        <v>0</v>
      </c>
      <c r="AD153" s="28">
        <v>42</v>
      </c>
      <c r="AE153" s="9">
        <f>AD153-AC153-AB153</f>
        <v>31.009</v>
      </c>
      <c r="AF153" s="159"/>
      <c r="AG153" s="162"/>
    </row>
    <row r="154" spans="1:35" s="2" customFormat="1" ht="22.5">
      <c r="A154" s="163">
        <v>119</v>
      </c>
      <c r="B154" s="54" t="s">
        <v>158</v>
      </c>
      <c r="C154" s="56" t="s">
        <v>23</v>
      </c>
      <c r="D154" s="56">
        <v>16</v>
      </c>
      <c r="E154" s="56">
        <v>16</v>
      </c>
      <c r="F154" s="23">
        <f>F155+F156</f>
        <v>14.059999999999999</v>
      </c>
      <c r="G154" s="23"/>
      <c r="H154" s="23"/>
      <c r="I154" s="23"/>
      <c r="J154" s="23"/>
      <c r="K154" s="23">
        <f aca="true" t="shared" si="43" ref="K154:K196">F154-I154</f>
        <v>14.059999999999999</v>
      </c>
      <c r="L154" s="53">
        <v>0</v>
      </c>
      <c r="M154" s="23">
        <v>16.8</v>
      </c>
      <c r="N154" s="53">
        <f>M154-K154-L154</f>
        <v>2.740000000000002</v>
      </c>
      <c r="O154" s="187">
        <f>MIN(N154:N156)</f>
        <v>2.740000000000002</v>
      </c>
      <c r="P154" s="177" t="s">
        <v>199</v>
      </c>
      <c r="Q154" s="102"/>
      <c r="R154" s="163">
        <v>119</v>
      </c>
      <c r="S154" s="54" t="s">
        <v>158</v>
      </c>
      <c r="T154" s="34" t="s">
        <v>23</v>
      </c>
      <c r="U154" s="8"/>
      <c r="V154" s="51"/>
      <c r="W154" s="43">
        <f>W155+W156</f>
        <v>15.560500000000001</v>
      </c>
      <c r="X154" s="4"/>
      <c r="Y154" s="4"/>
      <c r="Z154" s="23"/>
      <c r="AA154" s="23"/>
      <c r="AB154" s="5">
        <f t="shared" si="40"/>
        <v>15.560500000000001</v>
      </c>
      <c r="AC154" s="5">
        <v>0</v>
      </c>
      <c r="AD154" s="35">
        <v>16.8</v>
      </c>
      <c r="AE154" s="5">
        <f>AD154-AB154-AC154</f>
        <v>1.2394999999999996</v>
      </c>
      <c r="AF154" s="157">
        <f>MIN(AE154:AE156)</f>
        <v>1.2394999999999996</v>
      </c>
      <c r="AG154" s="160" t="s">
        <v>199</v>
      </c>
      <c r="AI154" s="121"/>
    </row>
    <row r="155" spans="1:33" s="2" customFormat="1" ht="11.25">
      <c r="A155" s="164"/>
      <c r="B155" s="27" t="s">
        <v>35</v>
      </c>
      <c r="C155" s="56" t="s">
        <v>23</v>
      </c>
      <c r="D155" s="56"/>
      <c r="E155" s="56"/>
      <c r="F155" s="23">
        <f t="shared" si="42"/>
        <v>9.1</v>
      </c>
      <c r="G155" s="23">
        <v>2.68</v>
      </c>
      <c r="H155" s="23">
        <v>6.42</v>
      </c>
      <c r="I155" s="23"/>
      <c r="J155" s="23"/>
      <c r="K155" s="23">
        <f t="shared" si="43"/>
        <v>9.1</v>
      </c>
      <c r="L155" s="53">
        <v>0</v>
      </c>
      <c r="M155" s="23">
        <v>16.8</v>
      </c>
      <c r="N155" s="53">
        <f>M155-F155</f>
        <v>7.700000000000001</v>
      </c>
      <c r="O155" s="188"/>
      <c r="P155" s="175"/>
      <c r="Q155" s="102"/>
      <c r="R155" s="164"/>
      <c r="S155" s="27" t="s">
        <v>35</v>
      </c>
      <c r="T155" s="34" t="s">
        <v>23</v>
      </c>
      <c r="U155" s="8"/>
      <c r="V155" s="51"/>
      <c r="W155" s="25">
        <f>F155+V209+V166+V163+V65/2</f>
        <v>10.553500000000001</v>
      </c>
      <c r="X155" s="3"/>
      <c r="Y155" s="3"/>
      <c r="Z155" s="23"/>
      <c r="AA155" s="23"/>
      <c r="AB155" s="5">
        <f t="shared" si="40"/>
        <v>10.553500000000001</v>
      </c>
      <c r="AC155" s="5">
        <v>0</v>
      </c>
      <c r="AD155" s="35">
        <v>16.8</v>
      </c>
      <c r="AE155" s="5">
        <f>AD155-W155</f>
        <v>6.246499999999999</v>
      </c>
      <c r="AF155" s="158"/>
      <c r="AG155" s="161"/>
    </row>
    <row r="156" spans="1:33" s="2" customFormat="1" ht="11.25">
      <c r="A156" s="165"/>
      <c r="B156" s="27" t="s">
        <v>36</v>
      </c>
      <c r="C156" s="56" t="s">
        <v>23</v>
      </c>
      <c r="D156" s="56"/>
      <c r="E156" s="56"/>
      <c r="F156" s="23">
        <f t="shared" si="42"/>
        <v>4.96</v>
      </c>
      <c r="G156" s="23">
        <v>3.25</v>
      </c>
      <c r="H156" s="23">
        <v>1.71</v>
      </c>
      <c r="I156" s="23"/>
      <c r="J156" s="23"/>
      <c r="K156" s="23">
        <f t="shared" si="43"/>
        <v>4.96</v>
      </c>
      <c r="L156" s="53">
        <v>0</v>
      </c>
      <c r="M156" s="23">
        <v>16.8</v>
      </c>
      <c r="N156" s="53">
        <f>M156-K156-L156</f>
        <v>11.84</v>
      </c>
      <c r="O156" s="189"/>
      <c r="P156" s="176"/>
      <c r="Q156" s="102"/>
      <c r="R156" s="165"/>
      <c r="S156" s="27" t="s">
        <v>36</v>
      </c>
      <c r="T156" s="34" t="s">
        <v>23</v>
      </c>
      <c r="U156" s="8"/>
      <c r="V156" s="29">
        <v>0.047</v>
      </c>
      <c r="W156" s="25">
        <f>V156+F156</f>
        <v>5.007</v>
      </c>
      <c r="X156" s="3"/>
      <c r="Y156" s="3"/>
      <c r="Z156" s="23"/>
      <c r="AA156" s="23"/>
      <c r="AB156" s="5">
        <f t="shared" si="40"/>
        <v>5.007</v>
      </c>
      <c r="AC156" s="5">
        <v>0</v>
      </c>
      <c r="AD156" s="35">
        <v>16.8</v>
      </c>
      <c r="AE156" s="5">
        <f>AD156-AB156-AC156</f>
        <v>11.793000000000001</v>
      </c>
      <c r="AF156" s="159"/>
      <c r="AG156" s="162"/>
    </row>
    <row r="157" spans="1:35" s="2" customFormat="1" ht="22.5">
      <c r="A157" s="163">
        <v>120</v>
      </c>
      <c r="B157" s="77" t="s">
        <v>228</v>
      </c>
      <c r="C157" s="56" t="s">
        <v>42</v>
      </c>
      <c r="D157" s="56">
        <v>7.5</v>
      </c>
      <c r="E157" s="56">
        <v>7.5</v>
      </c>
      <c r="F157" s="23">
        <f>F158+F159</f>
        <v>1.96</v>
      </c>
      <c r="G157" s="23"/>
      <c r="H157" s="23"/>
      <c r="I157" s="23"/>
      <c r="J157" s="23"/>
      <c r="K157" s="23">
        <f t="shared" si="43"/>
        <v>1.96</v>
      </c>
      <c r="L157" s="53">
        <v>0</v>
      </c>
      <c r="M157" s="23">
        <v>7.88</v>
      </c>
      <c r="N157" s="53">
        <f>M157-K157-L157</f>
        <v>5.92</v>
      </c>
      <c r="O157" s="187">
        <f>MIN(N157:N159)</f>
        <v>5.92</v>
      </c>
      <c r="P157" s="177" t="s">
        <v>199</v>
      </c>
      <c r="Q157" s="102"/>
      <c r="R157" s="163">
        <v>120</v>
      </c>
      <c r="S157" s="130" t="s">
        <v>159</v>
      </c>
      <c r="T157" s="34" t="s">
        <v>42</v>
      </c>
      <c r="U157" s="8"/>
      <c r="V157" s="51"/>
      <c r="W157" s="43">
        <f>W158+W159</f>
        <v>1.96</v>
      </c>
      <c r="X157" s="4"/>
      <c r="Y157" s="4"/>
      <c r="Z157" s="23"/>
      <c r="AA157" s="23"/>
      <c r="AB157" s="5">
        <f t="shared" si="40"/>
        <v>1.96</v>
      </c>
      <c r="AC157" s="5">
        <v>0</v>
      </c>
      <c r="AD157" s="35">
        <v>7.88</v>
      </c>
      <c r="AE157" s="5">
        <f>AD157-AB157-AC157</f>
        <v>5.92</v>
      </c>
      <c r="AF157" s="157">
        <f>MIN(AE157:AE159)</f>
        <v>5.92</v>
      </c>
      <c r="AG157" s="160" t="s">
        <v>199</v>
      </c>
      <c r="AI157" s="121"/>
    </row>
    <row r="158" spans="1:33" s="2" customFormat="1" ht="11.25">
      <c r="A158" s="164"/>
      <c r="B158" s="27" t="s">
        <v>35</v>
      </c>
      <c r="C158" s="56" t="s">
        <v>42</v>
      </c>
      <c r="D158" s="56"/>
      <c r="E158" s="56"/>
      <c r="F158" s="23">
        <f t="shared" si="42"/>
        <v>1.18</v>
      </c>
      <c r="G158" s="23">
        <v>1.18</v>
      </c>
      <c r="H158" s="23">
        <v>0</v>
      </c>
      <c r="I158" s="23"/>
      <c r="J158" s="23"/>
      <c r="K158" s="23">
        <f t="shared" si="43"/>
        <v>1.18</v>
      </c>
      <c r="L158" s="53">
        <v>0</v>
      </c>
      <c r="M158" s="23">
        <v>7.88</v>
      </c>
      <c r="N158" s="53">
        <f>M158-F158</f>
        <v>6.7</v>
      </c>
      <c r="O158" s="188"/>
      <c r="P158" s="175"/>
      <c r="Q158" s="102"/>
      <c r="R158" s="164"/>
      <c r="S158" s="27" t="s">
        <v>35</v>
      </c>
      <c r="T158" s="34" t="s">
        <v>42</v>
      </c>
      <c r="U158" s="8"/>
      <c r="V158" s="51"/>
      <c r="W158" s="25">
        <f>F158</f>
        <v>1.18</v>
      </c>
      <c r="X158" s="3"/>
      <c r="Y158" s="3"/>
      <c r="Z158" s="23"/>
      <c r="AA158" s="23"/>
      <c r="AB158" s="5">
        <f t="shared" si="40"/>
        <v>1.18</v>
      </c>
      <c r="AC158" s="5">
        <v>0</v>
      </c>
      <c r="AD158" s="35">
        <v>7.88</v>
      </c>
      <c r="AE158" s="5">
        <f>AD158-W158</f>
        <v>6.7</v>
      </c>
      <c r="AF158" s="158"/>
      <c r="AG158" s="161"/>
    </row>
    <row r="159" spans="1:33" s="2" customFormat="1" ht="11.25">
      <c r="A159" s="165"/>
      <c r="B159" s="27" t="s">
        <v>36</v>
      </c>
      <c r="C159" s="56" t="s">
        <v>42</v>
      </c>
      <c r="D159" s="56"/>
      <c r="E159" s="56"/>
      <c r="F159" s="23">
        <f t="shared" si="42"/>
        <v>0.78</v>
      </c>
      <c r="G159" s="23">
        <v>0.65</v>
      </c>
      <c r="H159" s="23">
        <v>0.13</v>
      </c>
      <c r="I159" s="23"/>
      <c r="J159" s="23"/>
      <c r="K159" s="23">
        <f t="shared" si="43"/>
        <v>0.78</v>
      </c>
      <c r="L159" s="53">
        <v>0</v>
      </c>
      <c r="M159" s="23">
        <v>7.88</v>
      </c>
      <c r="N159" s="53">
        <f>M159-K159-L159</f>
        <v>7.1</v>
      </c>
      <c r="O159" s="189"/>
      <c r="P159" s="176"/>
      <c r="Q159" s="102"/>
      <c r="R159" s="165"/>
      <c r="S159" s="27" t="s">
        <v>36</v>
      </c>
      <c r="T159" s="34" t="s">
        <v>42</v>
      </c>
      <c r="U159" s="8"/>
      <c r="V159" s="29">
        <v>0</v>
      </c>
      <c r="W159" s="25">
        <f aca="true" t="shared" si="44" ref="W159:W182">V159+F159</f>
        <v>0.78</v>
      </c>
      <c r="X159" s="3"/>
      <c r="Y159" s="3"/>
      <c r="Z159" s="23"/>
      <c r="AA159" s="23"/>
      <c r="AB159" s="5">
        <f t="shared" si="40"/>
        <v>0.78</v>
      </c>
      <c r="AC159" s="5">
        <v>0</v>
      </c>
      <c r="AD159" s="35">
        <v>7.88</v>
      </c>
      <c r="AE159" s="5">
        <f>AD159-AB159-AC159</f>
        <v>7.1</v>
      </c>
      <c r="AF159" s="159"/>
      <c r="AG159" s="162"/>
    </row>
    <row r="160" spans="1:35" s="2" customFormat="1" ht="22.5">
      <c r="A160" s="64">
        <v>121</v>
      </c>
      <c r="B160" s="54" t="s">
        <v>160</v>
      </c>
      <c r="C160" s="56" t="s">
        <v>18</v>
      </c>
      <c r="D160" s="56">
        <v>10</v>
      </c>
      <c r="E160" s="56">
        <v>10</v>
      </c>
      <c r="F160" s="23">
        <f t="shared" si="42"/>
        <v>5.32</v>
      </c>
      <c r="G160" s="23">
        <v>3.71</v>
      </c>
      <c r="H160" s="23">
        <v>1.61</v>
      </c>
      <c r="I160" s="23"/>
      <c r="J160" s="23"/>
      <c r="K160" s="53">
        <f t="shared" si="43"/>
        <v>5.32</v>
      </c>
      <c r="L160" s="53">
        <v>0</v>
      </c>
      <c r="M160" s="23">
        <v>10.5</v>
      </c>
      <c r="N160" s="53">
        <f aca="true" t="shared" si="45" ref="N160:N182">M160-L160-K160</f>
        <v>5.18</v>
      </c>
      <c r="O160" s="59">
        <f aca="true" t="shared" si="46" ref="O160:O182">N160</f>
        <v>5.18</v>
      </c>
      <c r="P160" s="60" t="s">
        <v>199</v>
      </c>
      <c r="Q160" s="102"/>
      <c r="R160" s="64">
        <v>121</v>
      </c>
      <c r="S160" s="130" t="s">
        <v>160</v>
      </c>
      <c r="T160" s="34" t="s">
        <v>18</v>
      </c>
      <c r="U160" s="8"/>
      <c r="V160" s="29">
        <v>0.15900000000000003</v>
      </c>
      <c r="W160" s="43">
        <f t="shared" si="44"/>
        <v>5.479</v>
      </c>
      <c r="X160" s="4"/>
      <c r="Y160" s="4"/>
      <c r="Z160" s="23"/>
      <c r="AA160" s="23"/>
      <c r="AB160" s="5">
        <f t="shared" si="40"/>
        <v>5.479</v>
      </c>
      <c r="AC160" s="5">
        <v>0</v>
      </c>
      <c r="AD160" s="35">
        <v>10.5</v>
      </c>
      <c r="AE160" s="14">
        <f aca="true" t="shared" si="47" ref="AE160:AE182">AD160-AC160-AB160</f>
        <v>5.021</v>
      </c>
      <c r="AF160" s="13">
        <f aca="true" t="shared" si="48" ref="AF160:AF182">AE160</f>
        <v>5.021</v>
      </c>
      <c r="AG160" s="35" t="s">
        <v>199</v>
      </c>
      <c r="AI160" s="121"/>
    </row>
    <row r="161" spans="1:35" s="2" customFormat="1" ht="11.25">
      <c r="A161" s="64">
        <v>122</v>
      </c>
      <c r="B161" s="54" t="s">
        <v>161</v>
      </c>
      <c r="C161" s="56" t="s">
        <v>22</v>
      </c>
      <c r="D161" s="56">
        <v>6.3</v>
      </c>
      <c r="E161" s="56">
        <v>6.3</v>
      </c>
      <c r="F161" s="23">
        <f t="shared" si="42"/>
        <v>3.42</v>
      </c>
      <c r="G161" s="23">
        <v>1.14</v>
      </c>
      <c r="H161" s="23">
        <v>2.28</v>
      </c>
      <c r="I161" s="23"/>
      <c r="J161" s="23"/>
      <c r="K161" s="53">
        <f t="shared" si="43"/>
        <v>3.42</v>
      </c>
      <c r="L161" s="53">
        <v>0</v>
      </c>
      <c r="M161" s="23">
        <v>6.62</v>
      </c>
      <c r="N161" s="53">
        <f t="shared" si="45"/>
        <v>3.2</v>
      </c>
      <c r="O161" s="59">
        <f t="shared" si="46"/>
        <v>3.2</v>
      </c>
      <c r="P161" s="60" t="s">
        <v>199</v>
      </c>
      <c r="Q161" s="102"/>
      <c r="R161" s="64">
        <v>122</v>
      </c>
      <c r="S161" s="130" t="s">
        <v>161</v>
      </c>
      <c r="T161" s="34" t="s">
        <v>22</v>
      </c>
      <c r="U161" s="8"/>
      <c r="V161" s="29">
        <v>0.9550000000000005</v>
      </c>
      <c r="W161" s="43">
        <f t="shared" si="44"/>
        <v>4.375</v>
      </c>
      <c r="X161" s="4"/>
      <c r="Y161" s="4"/>
      <c r="Z161" s="23"/>
      <c r="AA161" s="23"/>
      <c r="AB161" s="5">
        <f t="shared" si="40"/>
        <v>4.375</v>
      </c>
      <c r="AC161" s="5">
        <v>0</v>
      </c>
      <c r="AD161" s="35">
        <v>6.62</v>
      </c>
      <c r="AE161" s="14">
        <f t="shared" si="47"/>
        <v>2.245</v>
      </c>
      <c r="AF161" s="13">
        <f t="shared" si="48"/>
        <v>2.245</v>
      </c>
      <c r="AG161" s="35" t="s">
        <v>199</v>
      </c>
      <c r="AI161" s="121"/>
    </row>
    <row r="162" spans="1:35" s="2" customFormat="1" ht="11.25">
      <c r="A162" s="64">
        <v>123</v>
      </c>
      <c r="B162" s="54" t="s">
        <v>162</v>
      </c>
      <c r="C162" s="56" t="s">
        <v>32</v>
      </c>
      <c r="D162" s="56">
        <v>4</v>
      </c>
      <c r="E162" s="56">
        <v>4</v>
      </c>
      <c r="F162" s="23">
        <f t="shared" si="42"/>
        <v>2.3</v>
      </c>
      <c r="G162" s="23">
        <v>1.19</v>
      </c>
      <c r="H162" s="23">
        <v>1.11</v>
      </c>
      <c r="I162" s="23"/>
      <c r="J162" s="23"/>
      <c r="K162" s="53">
        <f t="shared" si="43"/>
        <v>2.3</v>
      </c>
      <c r="L162" s="53">
        <v>0</v>
      </c>
      <c r="M162" s="23">
        <v>4.2</v>
      </c>
      <c r="N162" s="53">
        <f t="shared" si="45"/>
        <v>1.9000000000000004</v>
      </c>
      <c r="O162" s="59">
        <f t="shared" si="46"/>
        <v>1.9000000000000004</v>
      </c>
      <c r="P162" s="60" t="s">
        <v>199</v>
      </c>
      <c r="Q162" s="102"/>
      <c r="R162" s="64">
        <v>123</v>
      </c>
      <c r="S162" s="130" t="s">
        <v>162</v>
      </c>
      <c r="T162" s="34" t="s">
        <v>32</v>
      </c>
      <c r="U162" s="8"/>
      <c r="V162" s="29">
        <v>0.16399999999999998</v>
      </c>
      <c r="W162" s="43">
        <f t="shared" si="44"/>
        <v>2.464</v>
      </c>
      <c r="X162" s="4"/>
      <c r="Y162" s="4"/>
      <c r="Z162" s="23"/>
      <c r="AA162" s="23"/>
      <c r="AB162" s="5">
        <f t="shared" si="40"/>
        <v>2.464</v>
      </c>
      <c r="AC162" s="5">
        <v>0</v>
      </c>
      <c r="AD162" s="35">
        <v>4.2</v>
      </c>
      <c r="AE162" s="14">
        <f t="shared" si="47"/>
        <v>1.7360000000000002</v>
      </c>
      <c r="AF162" s="13">
        <f t="shared" si="48"/>
        <v>1.7360000000000002</v>
      </c>
      <c r="AG162" s="35" t="s">
        <v>199</v>
      </c>
      <c r="AI162" s="121"/>
    </row>
    <row r="163" spans="1:35" s="2" customFormat="1" ht="11.25">
      <c r="A163" s="64">
        <v>124</v>
      </c>
      <c r="B163" s="54" t="s">
        <v>163</v>
      </c>
      <c r="C163" s="56" t="s">
        <v>21</v>
      </c>
      <c r="D163" s="56">
        <v>1.6</v>
      </c>
      <c r="E163" s="56">
        <v>1.6</v>
      </c>
      <c r="F163" s="23">
        <f t="shared" si="42"/>
        <v>0.68</v>
      </c>
      <c r="G163" s="23">
        <v>0.52</v>
      </c>
      <c r="H163" s="23">
        <v>0.16</v>
      </c>
      <c r="I163" s="23"/>
      <c r="J163" s="23"/>
      <c r="K163" s="53">
        <f t="shared" si="43"/>
        <v>0.68</v>
      </c>
      <c r="L163" s="53">
        <v>0</v>
      </c>
      <c r="M163" s="23">
        <v>1.68</v>
      </c>
      <c r="N163" s="53">
        <f t="shared" si="45"/>
        <v>0.9999999999999999</v>
      </c>
      <c r="O163" s="59">
        <f t="shared" si="46"/>
        <v>0.9999999999999999</v>
      </c>
      <c r="P163" s="60" t="s">
        <v>199</v>
      </c>
      <c r="Q163" s="102"/>
      <c r="R163" s="64">
        <v>124</v>
      </c>
      <c r="S163" s="130" t="s">
        <v>163</v>
      </c>
      <c r="T163" s="34" t="s">
        <v>21</v>
      </c>
      <c r="U163" s="8"/>
      <c r="V163" s="29">
        <v>0.35800000000000026</v>
      </c>
      <c r="W163" s="43">
        <f t="shared" si="44"/>
        <v>1.0380000000000003</v>
      </c>
      <c r="X163" s="4"/>
      <c r="Y163" s="4"/>
      <c r="Z163" s="23"/>
      <c r="AA163" s="23"/>
      <c r="AB163" s="5">
        <f t="shared" si="40"/>
        <v>1.0380000000000003</v>
      </c>
      <c r="AC163" s="5">
        <v>0</v>
      </c>
      <c r="AD163" s="35">
        <v>1.68</v>
      </c>
      <c r="AE163" s="14">
        <f t="shared" si="47"/>
        <v>0.6419999999999997</v>
      </c>
      <c r="AF163" s="13">
        <f t="shared" si="48"/>
        <v>0.6419999999999997</v>
      </c>
      <c r="AG163" s="35" t="s">
        <v>199</v>
      </c>
      <c r="AI163" s="121"/>
    </row>
    <row r="164" spans="1:35" s="2" customFormat="1" ht="11.25">
      <c r="A164" s="64">
        <v>125</v>
      </c>
      <c r="B164" s="54" t="s">
        <v>164</v>
      </c>
      <c r="C164" s="56" t="s">
        <v>25</v>
      </c>
      <c r="D164" s="56">
        <v>25</v>
      </c>
      <c r="E164" s="56">
        <v>25</v>
      </c>
      <c r="F164" s="23">
        <f t="shared" si="42"/>
        <v>21.36</v>
      </c>
      <c r="G164" s="23">
        <v>10.73</v>
      </c>
      <c r="H164" s="23">
        <v>10.63</v>
      </c>
      <c r="I164" s="23"/>
      <c r="J164" s="23"/>
      <c r="K164" s="53">
        <f t="shared" si="43"/>
        <v>21.36</v>
      </c>
      <c r="L164" s="53">
        <v>0</v>
      </c>
      <c r="M164" s="23">
        <v>26.25</v>
      </c>
      <c r="N164" s="53">
        <f t="shared" si="45"/>
        <v>4.890000000000001</v>
      </c>
      <c r="O164" s="59">
        <f t="shared" si="46"/>
        <v>4.890000000000001</v>
      </c>
      <c r="P164" s="60" t="s">
        <v>199</v>
      </c>
      <c r="Q164" s="102"/>
      <c r="R164" s="64">
        <v>125</v>
      </c>
      <c r="S164" s="130" t="s">
        <v>164</v>
      </c>
      <c r="T164" s="34" t="s">
        <v>25</v>
      </c>
      <c r="U164" s="8"/>
      <c r="V164" s="29">
        <v>0.6651600000000002</v>
      </c>
      <c r="W164" s="43">
        <f t="shared" si="44"/>
        <v>22.02516</v>
      </c>
      <c r="X164" s="4"/>
      <c r="Y164" s="4"/>
      <c r="Z164" s="23"/>
      <c r="AA164" s="23"/>
      <c r="AB164" s="4">
        <f t="shared" si="40"/>
        <v>22.02516</v>
      </c>
      <c r="AC164" s="5">
        <v>0</v>
      </c>
      <c r="AD164" s="35">
        <v>26.25</v>
      </c>
      <c r="AE164" s="15">
        <f t="shared" si="47"/>
        <v>4.22484</v>
      </c>
      <c r="AF164" s="13">
        <f t="shared" si="48"/>
        <v>4.22484</v>
      </c>
      <c r="AG164" s="35" t="s">
        <v>199</v>
      </c>
      <c r="AI164" s="121"/>
    </row>
    <row r="165" spans="1:35" s="2" customFormat="1" ht="22.5">
      <c r="A165" s="64">
        <v>126</v>
      </c>
      <c r="B165" s="54" t="s">
        <v>165</v>
      </c>
      <c r="C165" s="56" t="s">
        <v>32</v>
      </c>
      <c r="D165" s="56">
        <v>4</v>
      </c>
      <c r="E165" s="56">
        <v>4</v>
      </c>
      <c r="F165" s="23">
        <f t="shared" si="42"/>
        <v>2.8</v>
      </c>
      <c r="G165" s="23">
        <v>1.8</v>
      </c>
      <c r="H165" s="23">
        <v>1</v>
      </c>
      <c r="I165" s="23">
        <v>0.554</v>
      </c>
      <c r="J165" s="23">
        <v>120</v>
      </c>
      <c r="K165" s="53">
        <f t="shared" si="43"/>
        <v>2.2459999999999996</v>
      </c>
      <c r="L165" s="53">
        <v>0</v>
      </c>
      <c r="M165" s="23">
        <v>4.2</v>
      </c>
      <c r="N165" s="53">
        <f t="shared" si="45"/>
        <v>1.9540000000000006</v>
      </c>
      <c r="O165" s="59">
        <f t="shared" si="46"/>
        <v>1.9540000000000006</v>
      </c>
      <c r="P165" s="60" t="s">
        <v>199</v>
      </c>
      <c r="Q165" s="102"/>
      <c r="R165" s="152">
        <v>126</v>
      </c>
      <c r="S165" s="153" t="s">
        <v>165</v>
      </c>
      <c r="T165" s="154" t="s">
        <v>32</v>
      </c>
      <c r="U165" s="154"/>
      <c r="V165" s="146">
        <v>2.474799999999997</v>
      </c>
      <c r="W165" s="147">
        <f t="shared" si="44"/>
        <v>5.274799999999997</v>
      </c>
      <c r="X165" s="147"/>
      <c r="Y165" s="147"/>
      <c r="Z165" s="148">
        <v>0.554</v>
      </c>
      <c r="AA165" s="148">
        <v>120</v>
      </c>
      <c r="AB165" s="145">
        <f t="shared" si="40"/>
        <v>4.720799999999997</v>
      </c>
      <c r="AC165" s="145">
        <v>0</v>
      </c>
      <c r="AD165" s="148">
        <v>4.2</v>
      </c>
      <c r="AE165" s="151">
        <f t="shared" si="47"/>
        <v>-0.5207999999999968</v>
      </c>
      <c r="AF165" s="150">
        <f t="shared" si="48"/>
        <v>-0.5207999999999968</v>
      </c>
      <c r="AG165" s="148" t="s">
        <v>78</v>
      </c>
      <c r="AI165" s="121"/>
    </row>
    <row r="166" spans="1:35" s="2" customFormat="1" ht="11.25">
      <c r="A166" s="64">
        <v>127</v>
      </c>
      <c r="B166" s="54" t="s">
        <v>166</v>
      </c>
      <c r="C166" s="56" t="s">
        <v>19</v>
      </c>
      <c r="D166" s="56">
        <v>2.5</v>
      </c>
      <c r="E166" s="56">
        <v>2.5</v>
      </c>
      <c r="F166" s="23">
        <f t="shared" si="42"/>
        <v>1.2000000000000002</v>
      </c>
      <c r="G166" s="23">
        <v>0.64</v>
      </c>
      <c r="H166" s="23">
        <v>0.56</v>
      </c>
      <c r="I166" s="23">
        <v>0.017</v>
      </c>
      <c r="J166" s="23">
        <v>120</v>
      </c>
      <c r="K166" s="53">
        <f t="shared" si="43"/>
        <v>1.1830000000000003</v>
      </c>
      <c r="L166" s="53">
        <v>0</v>
      </c>
      <c r="M166" s="23">
        <v>2.63</v>
      </c>
      <c r="N166" s="53">
        <f t="shared" si="45"/>
        <v>1.4469999999999996</v>
      </c>
      <c r="O166" s="59">
        <f t="shared" si="46"/>
        <v>1.4469999999999996</v>
      </c>
      <c r="P166" s="60" t="s">
        <v>199</v>
      </c>
      <c r="Q166" s="102"/>
      <c r="R166" s="64">
        <v>127</v>
      </c>
      <c r="S166" s="130" t="s">
        <v>166</v>
      </c>
      <c r="T166" s="34" t="s">
        <v>19</v>
      </c>
      <c r="U166" s="8"/>
      <c r="V166" s="29">
        <v>0.092</v>
      </c>
      <c r="W166" s="43">
        <f t="shared" si="44"/>
        <v>1.2920000000000003</v>
      </c>
      <c r="X166" s="4"/>
      <c r="Y166" s="4"/>
      <c r="Z166" s="23">
        <v>0.017</v>
      </c>
      <c r="AA166" s="23">
        <v>120</v>
      </c>
      <c r="AB166" s="5">
        <f t="shared" si="40"/>
        <v>1.2750000000000004</v>
      </c>
      <c r="AC166" s="5">
        <v>0</v>
      </c>
      <c r="AD166" s="35">
        <v>2.63</v>
      </c>
      <c r="AE166" s="14">
        <f t="shared" si="47"/>
        <v>1.3549999999999995</v>
      </c>
      <c r="AF166" s="13">
        <f t="shared" si="48"/>
        <v>1.3549999999999995</v>
      </c>
      <c r="AG166" s="35" t="s">
        <v>199</v>
      </c>
      <c r="AI166" s="121"/>
    </row>
    <row r="167" spans="1:35" s="2" customFormat="1" ht="11.25">
      <c r="A167" s="64">
        <v>128</v>
      </c>
      <c r="B167" s="54" t="s">
        <v>167</v>
      </c>
      <c r="C167" s="56" t="s">
        <v>20</v>
      </c>
      <c r="D167" s="56">
        <v>1.6</v>
      </c>
      <c r="E167" s="56">
        <v>2.5</v>
      </c>
      <c r="F167" s="23">
        <f t="shared" si="42"/>
        <v>0.82</v>
      </c>
      <c r="G167" s="23">
        <v>0.1</v>
      </c>
      <c r="H167" s="23">
        <v>0.72</v>
      </c>
      <c r="I167" s="23"/>
      <c r="J167" s="23"/>
      <c r="K167" s="53">
        <f t="shared" si="43"/>
        <v>0.82</v>
      </c>
      <c r="L167" s="53">
        <v>0</v>
      </c>
      <c r="M167" s="23">
        <v>1.68</v>
      </c>
      <c r="N167" s="53">
        <f t="shared" si="45"/>
        <v>0.86</v>
      </c>
      <c r="O167" s="59">
        <f t="shared" si="46"/>
        <v>0.86</v>
      </c>
      <c r="P167" s="60" t="s">
        <v>199</v>
      </c>
      <c r="Q167" s="102"/>
      <c r="R167" s="64">
        <v>128</v>
      </c>
      <c r="S167" s="130" t="s">
        <v>167</v>
      </c>
      <c r="T167" s="34" t="s">
        <v>20</v>
      </c>
      <c r="U167" s="8"/>
      <c r="V167" s="29">
        <v>0.10400000000000001</v>
      </c>
      <c r="W167" s="43">
        <f t="shared" si="44"/>
        <v>0.9239999999999999</v>
      </c>
      <c r="X167" s="4"/>
      <c r="Y167" s="4"/>
      <c r="Z167" s="23"/>
      <c r="AA167" s="23"/>
      <c r="AB167" s="5">
        <f t="shared" si="40"/>
        <v>0.9239999999999999</v>
      </c>
      <c r="AC167" s="5">
        <v>0</v>
      </c>
      <c r="AD167" s="35">
        <v>1.68</v>
      </c>
      <c r="AE167" s="14">
        <f t="shared" si="47"/>
        <v>0.756</v>
      </c>
      <c r="AF167" s="13">
        <f t="shared" si="48"/>
        <v>0.756</v>
      </c>
      <c r="AG167" s="35" t="s">
        <v>199</v>
      </c>
      <c r="AI167" s="121"/>
    </row>
    <row r="168" spans="1:35" s="2" customFormat="1" ht="11.25">
      <c r="A168" s="64">
        <v>129</v>
      </c>
      <c r="B168" s="54" t="s">
        <v>168</v>
      </c>
      <c r="C168" s="56" t="s">
        <v>21</v>
      </c>
      <c r="D168" s="56">
        <v>1.6</v>
      </c>
      <c r="E168" s="56">
        <v>1.6</v>
      </c>
      <c r="F168" s="23">
        <f t="shared" si="42"/>
        <v>0.5900000000000001</v>
      </c>
      <c r="G168" s="23">
        <v>0.34</v>
      </c>
      <c r="H168" s="23">
        <v>0.25</v>
      </c>
      <c r="I168" s="23">
        <v>0.294</v>
      </c>
      <c r="J168" s="23">
        <v>120</v>
      </c>
      <c r="K168" s="53">
        <f t="shared" si="43"/>
        <v>0.2960000000000001</v>
      </c>
      <c r="L168" s="53">
        <v>0</v>
      </c>
      <c r="M168" s="23">
        <v>1.68</v>
      </c>
      <c r="N168" s="53">
        <f t="shared" si="45"/>
        <v>1.384</v>
      </c>
      <c r="O168" s="59">
        <f t="shared" si="46"/>
        <v>1.384</v>
      </c>
      <c r="P168" s="60" t="s">
        <v>199</v>
      </c>
      <c r="Q168" s="102"/>
      <c r="R168" s="64">
        <v>129</v>
      </c>
      <c r="S168" s="130" t="s">
        <v>168</v>
      </c>
      <c r="T168" s="34" t="s">
        <v>21</v>
      </c>
      <c r="U168" s="8"/>
      <c r="V168" s="29">
        <v>0.017</v>
      </c>
      <c r="W168" s="43">
        <f t="shared" si="44"/>
        <v>0.6070000000000001</v>
      </c>
      <c r="X168" s="4"/>
      <c r="Y168" s="4"/>
      <c r="Z168" s="23">
        <v>0.294</v>
      </c>
      <c r="AA168" s="23">
        <v>120</v>
      </c>
      <c r="AB168" s="5">
        <f t="shared" si="40"/>
        <v>0.3130000000000001</v>
      </c>
      <c r="AC168" s="5">
        <v>0</v>
      </c>
      <c r="AD168" s="35">
        <v>1.68</v>
      </c>
      <c r="AE168" s="14">
        <f t="shared" si="47"/>
        <v>1.3669999999999998</v>
      </c>
      <c r="AF168" s="13">
        <f t="shared" si="48"/>
        <v>1.3669999999999998</v>
      </c>
      <c r="AG168" s="35" t="s">
        <v>199</v>
      </c>
      <c r="AI168" s="121"/>
    </row>
    <row r="169" spans="1:35" s="2" customFormat="1" ht="11.25">
      <c r="A169" s="64">
        <v>130</v>
      </c>
      <c r="B169" s="54" t="s">
        <v>169</v>
      </c>
      <c r="C169" s="56" t="s">
        <v>19</v>
      </c>
      <c r="D169" s="56">
        <v>2.5</v>
      </c>
      <c r="E169" s="56">
        <v>2.5</v>
      </c>
      <c r="F169" s="23">
        <f t="shared" si="42"/>
        <v>0.8300000000000001</v>
      </c>
      <c r="G169" s="23">
        <v>0.64</v>
      </c>
      <c r="H169" s="23">
        <v>0.19</v>
      </c>
      <c r="I169" s="23">
        <v>0.017</v>
      </c>
      <c r="J169" s="23">
        <v>120</v>
      </c>
      <c r="K169" s="53">
        <f t="shared" si="43"/>
        <v>0.8130000000000001</v>
      </c>
      <c r="L169" s="53">
        <v>0</v>
      </c>
      <c r="M169" s="23">
        <v>2.63</v>
      </c>
      <c r="N169" s="53">
        <f t="shared" si="45"/>
        <v>1.8169999999999997</v>
      </c>
      <c r="O169" s="59">
        <f t="shared" si="46"/>
        <v>1.8169999999999997</v>
      </c>
      <c r="P169" s="60" t="s">
        <v>199</v>
      </c>
      <c r="Q169" s="102"/>
      <c r="R169" s="64">
        <v>130</v>
      </c>
      <c r="S169" s="130" t="s">
        <v>169</v>
      </c>
      <c r="T169" s="34" t="s">
        <v>19</v>
      </c>
      <c r="U169" s="8"/>
      <c r="V169" s="29">
        <v>0.035</v>
      </c>
      <c r="W169" s="43">
        <f t="shared" si="44"/>
        <v>0.8650000000000001</v>
      </c>
      <c r="X169" s="4"/>
      <c r="Y169" s="4"/>
      <c r="Z169" s="23">
        <v>0.017</v>
      </c>
      <c r="AA169" s="23">
        <v>120</v>
      </c>
      <c r="AB169" s="5">
        <f t="shared" si="40"/>
        <v>0.8480000000000001</v>
      </c>
      <c r="AC169" s="5">
        <v>0</v>
      </c>
      <c r="AD169" s="35">
        <v>2.63</v>
      </c>
      <c r="AE169" s="14">
        <f t="shared" si="47"/>
        <v>1.7819999999999998</v>
      </c>
      <c r="AF169" s="13">
        <f t="shared" si="48"/>
        <v>1.7819999999999998</v>
      </c>
      <c r="AG169" s="35" t="s">
        <v>199</v>
      </c>
      <c r="AI169" s="121"/>
    </row>
    <row r="170" spans="1:35" s="2" customFormat="1" ht="22.5">
      <c r="A170" s="64">
        <v>131</v>
      </c>
      <c r="B170" s="54" t="s">
        <v>170</v>
      </c>
      <c r="C170" s="56" t="s">
        <v>19</v>
      </c>
      <c r="D170" s="56">
        <v>2.5</v>
      </c>
      <c r="E170" s="56">
        <v>2.5</v>
      </c>
      <c r="F170" s="23">
        <f t="shared" si="42"/>
        <v>1.31</v>
      </c>
      <c r="G170" s="23">
        <v>0.63</v>
      </c>
      <c r="H170" s="23">
        <v>0.68</v>
      </c>
      <c r="I170" s="23"/>
      <c r="J170" s="23"/>
      <c r="K170" s="53">
        <f t="shared" si="43"/>
        <v>1.31</v>
      </c>
      <c r="L170" s="53">
        <v>0</v>
      </c>
      <c r="M170" s="23">
        <v>2.63</v>
      </c>
      <c r="N170" s="53">
        <f t="shared" si="45"/>
        <v>1.3199999999999998</v>
      </c>
      <c r="O170" s="59">
        <f t="shared" si="46"/>
        <v>1.3199999999999998</v>
      </c>
      <c r="P170" s="60" t="s">
        <v>199</v>
      </c>
      <c r="Q170" s="102"/>
      <c r="R170" s="64">
        <v>131</v>
      </c>
      <c r="S170" s="130" t="s">
        <v>170</v>
      </c>
      <c r="T170" s="34" t="s">
        <v>19</v>
      </c>
      <c r="U170" s="8"/>
      <c r="V170" s="29">
        <v>0.6200000000000004</v>
      </c>
      <c r="W170" s="43">
        <f t="shared" si="44"/>
        <v>1.9300000000000006</v>
      </c>
      <c r="X170" s="4"/>
      <c r="Y170" s="4"/>
      <c r="Z170" s="23"/>
      <c r="AA170" s="23"/>
      <c r="AB170" s="5">
        <f t="shared" si="40"/>
        <v>1.9300000000000006</v>
      </c>
      <c r="AC170" s="5">
        <v>0</v>
      </c>
      <c r="AD170" s="35">
        <v>2.63</v>
      </c>
      <c r="AE170" s="14">
        <f t="shared" si="47"/>
        <v>0.6999999999999993</v>
      </c>
      <c r="AF170" s="13">
        <f t="shared" si="48"/>
        <v>0.6999999999999993</v>
      </c>
      <c r="AG170" s="35" t="s">
        <v>199</v>
      </c>
      <c r="AI170" s="121"/>
    </row>
    <row r="171" spans="1:35" s="2" customFormat="1" ht="22.5">
      <c r="A171" s="64">
        <v>132</v>
      </c>
      <c r="B171" s="54" t="s">
        <v>171</v>
      </c>
      <c r="C171" s="56" t="s">
        <v>22</v>
      </c>
      <c r="D171" s="56">
        <v>6.3</v>
      </c>
      <c r="E171" s="56">
        <v>6.3</v>
      </c>
      <c r="F171" s="23">
        <f t="shared" si="42"/>
        <v>4.31</v>
      </c>
      <c r="G171" s="23">
        <v>2.38</v>
      </c>
      <c r="H171" s="23">
        <v>1.93</v>
      </c>
      <c r="I171" s="23"/>
      <c r="J171" s="23"/>
      <c r="K171" s="53">
        <f t="shared" si="43"/>
        <v>4.31</v>
      </c>
      <c r="L171" s="53">
        <v>0</v>
      </c>
      <c r="M171" s="23">
        <v>6.62</v>
      </c>
      <c r="N171" s="53">
        <f t="shared" si="45"/>
        <v>2.3100000000000005</v>
      </c>
      <c r="O171" s="59">
        <f t="shared" si="46"/>
        <v>2.3100000000000005</v>
      </c>
      <c r="P171" s="60" t="s">
        <v>199</v>
      </c>
      <c r="Q171" s="102"/>
      <c r="R171" s="64">
        <v>132</v>
      </c>
      <c r="S171" s="130" t="s">
        <v>171</v>
      </c>
      <c r="T171" s="34" t="s">
        <v>22</v>
      </c>
      <c r="U171" s="8"/>
      <c r="V171" s="29">
        <v>1.1398999999999997</v>
      </c>
      <c r="W171" s="43">
        <f t="shared" si="44"/>
        <v>5.4498999999999995</v>
      </c>
      <c r="X171" s="4"/>
      <c r="Y171" s="4"/>
      <c r="Z171" s="23"/>
      <c r="AA171" s="23"/>
      <c r="AB171" s="4">
        <f t="shared" si="40"/>
        <v>5.4498999999999995</v>
      </c>
      <c r="AC171" s="5">
        <v>0</v>
      </c>
      <c r="AD171" s="35">
        <v>6.62</v>
      </c>
      <c r="AE171" s="15">
        <f t="shared" si="47"/>
        <v>1.1701000000000006</v>
      </c>
      <c r="AF171" s="13">
        <f t="shared" si="48"/>
        <v>1.1701000000000006</v>
      </c>
      <c r="AG171" s="35" t="s">
        <v>199</v>
      </c>
      <c r="AI171" s="121"/>
    </row>
    <row r="172" spans="1:36" s="83" customFormat="1" ht="11.25">
      <c r="A172" s="96">
        <v>133</v>
      </c>
      <c r="B172" s="80" t="s">
        <v>172</v>
      </c>
      <c r="C172" s="89" t="s">
        <v>215</v>
      </c>
      <c r="D172" s="56">
        <v>6.3</v>
      </c>
      <c r="E172" s="56">
        <v>4</v>
      </c>
      <c r="F172" s="82">
        <f t="shared" si="42"/>
        <v>4.6</v>
      </c>
      <c r="G172" s="23">
        <v>2.55</v>
      </c>
      <c r="H172" s="23">
        <v>2.05</v>
      </c>
      <c r="I172" s="82"/>
      <c r="J172" s="82"/>
      <c r="K172" s="81">
        <f t="shared" si="43"/>
        <v>4.6</v>
      </c>
      <c r="L172" s="81">
        <v>0</v>
      </c>
      <c r="M172" s="82">
        <v>4.2</v>
      </c>
      <c r="N172" s="81">
        <f t="shared" si="45"/>
        <v>-0.39999999999999947</v>
      </c>
      <c r="O172" s="87">
        <f t="shared" si="46"/>
        <v>-0.39999999999999947</v>
      </c>
      <c r="P172" s="90" t="s">
        <v>78</v>
      </c>
      <c r="Q172" s="102"/>
      <c r="R172" s="96">
        <v>133</v>
      </c>
      <c r="S172" s="80" t="s">
        <v>172</v>
      </c>
      <c r="T172" s="89" t="s">
        <v>215</v>
      </c>
      <c r="U172" s="19"/>
      <c r="V172" s="88">
        <v>1.6449999999999987</v>
      </c>
      <c r="W172" s="85">
        <f t="shared" si="44"/>
        <v>6.244999999999998</v>
      </c>
      <c r="X172" s="4"/>
      <c r="Y172" s="4"/>
      <c r="Z172" s="82"/>
      <c r="AA172" s="82"/>
      <c r="AB172" s="81">
        <f t="shared" si="40"/>
        <v>6.244999999999998</v>
      </c>
      <c r="AC172" s="81">
        <v>0</v>
      </c>
      <c r="AD172" s="82">
        <v>4.2</v>
      </c>
      <c r="AE172" s="87">
        <f t="shared" si="47"/>
        <v>-2.044999999999998</v>
      </c>
      <c r="AF172" s="93">
        <f t="shared" si="48"/>
        <v>-2.044999999999998</v>
      </c>
      <c r="AG172" s="82" t="s">
        <v>78</v>
      </c>
      <c r="AH172" s="79"/>
      <c r="AI172" s="79"/>
      <c r="AJ172" s="79"/>
    </row>
    <row r="173" spans="1:35" s="2" customFormat="1" ht="22.5">
      <c r="A173" s="64">
        <v>134</v>
      </c>
      <c r="B173" s="54" t="s">
        <v>173</v>
      </c>
      <c r="C173" s="56" t="s">
        <v>21</v>
      </c>
      <c r="D173" s="56">
        <v>1.6</v>
      </c>
      <c r="E173" s="56">
        <v>1.6</v>
      </c>
      <c r="F173" s="23">
        <f t="shared" si="42"/>
        <v>1.06</v>
      </c>
      <c r="G173" s="23">
        <v>0.35</v>
      </c>
      <c r="H173" s="23">
        <v>0.71</v>
      </c>
      <c r="I173" s="23">
        <v>0.208</v>
      </c>
      <c r="J173" s="23">
        <v>120</v>
      </c>
      <c r="K173" s="53">
        <f t="shared" si="43"/>
        <v>0.8520000000000001</v>
      </c>
      <c r="L173" s="53">
        <v>0</v>
      </c>
      <c r="M173" s="23">
        <v>1.68</v>
      </c>
      <c r="N173" s="53">
        <f t="shared" si="45"/>
        <v>0.8279999999999998</v>
      </c>
      <c r="O173" s="59">
        <f t="shared" si="46"/>
        <v>0.8279999999999998</v>
      </c>
      <c r="P173" s="60" t="s">
        <v>199</v>
      </c>
      <c r="Q173" s="102"/>
      <c r="R173" s="64">
        <v>134</v>
      </c>
      <c r="S173" s="130" t="s">
        <v>173</v>
      </c>
      <c r="T173" s="34" t="s">
        <v>21</v>
      </c>
      <c r="U173" s="8"/>
      <c r="V173" s="29">
        <v>0.027999999999999997</v>
      </c>
      <c r="W173" s="43">
        <f t="shared" si="44"/>
        <v>1.088</v>
      </c>
      <c r="X173" s="4"/>
      <c r="Y173" s="4"/>
      <c r="Z173" s="23">
        <v>0.208</v>
      </c>
      <c r="AA173" s="23">
        <v>120</v>
      </c>
      <c r="AB173" s="5">
        <f t="shared" si="40"/>
        <v>0.8800000000000001</v>
      </c>
      <c r="AC173" s="5">
        <v>0</v>
      </c>
      <c r="AD173" s="35">
        <v>1.68</v>
      </c>
      <c r="AE173" s="14">
        <f t="shared" si="47"/>
        <v>0.7999999999999998</v>
      </c>
      <c r="AF173" s="13">
        <f t="shared" si="48"/>
        <v>0.7999999999999998</v>
      </c>
      <c r="AG173" s="35" t="s">
        <v>199</v>
      </c>
      <c r="AI173" s="121"/>
    </row>
    <row r="174" spans="1:35" s="2" customFormat="1" ht="11.25">
      <c r="A174" s="64">
        <v>135</v>
      </c>
      <c r="B174" s="54" t="s">
        <v>174</v>
      </c>
      <c r="C174" s="56" t="s">
        <v>19</v>
      </c>
      <c r="D174" s="56">
        <v>2.5</v>
      </c>
      <c r="E174" s="56">
        <v>2.5</v>
      </c>
      <c r="F174" s="23">
        <f t="shared" si="42"/>
        <v>0.9099999999999999</v>
      </c>
      <c r="G174" s="23">
        <v>0.3</v>
      </c>
      <c r="H174" s="23">
        <v>0.61</v>
      </c>
      <c r="I174" s="23">
        <v>0.173</v>
      </c>
      <c r="J174" s="23">
        <v>120</v>
      </c>
      <c r="K174" s="53">
        <f t="shared" si="43"/>
        <v>0.7369999999999999</v>
      </c>
      <c r="L174" s="53">
        <v>0</v>
      </c>
      <c r="M174" s="23">
        <v>2.63</v>
      </c>
      <c r="N174" s="53">
        <f t="shared" si="45"/>
        <v>1.893</v>
      </c>
      <c r="O174" s="59">
        <f t="shared" si="46"/>
        <v>1.893</v>
      </c>
      <c r="P174" s="60" t="s">
        <v>199</v>
      </c>
      <c r="Q174" s="102"/>
      <c r="R174" s="64">
        <v>135</v>
      </c>
      <c r="S174" s="130" t="s">
        <v>174</v>
      </c>
      <c r="T174" s="34" t="s">
        <v>19</v>
      </c>
      <c r="U174" s="8"/>
      <c r="V174" s="29">
        <v>0.10400000000000001</v>
      </c>
      <c r="W174" s="43">
        <f t="shared" si="44"/>
        <v>1.014</v>
      </c>
      <c r="X174" s="4"/>
      <c r="Y174" s="4"/>
      <c r="Z174" s="23">
        <v>0.173</v>
      </c>
      <c r="AA174" s="23">
        <v>120</v>
      </c>
      <c r="AB174" s="5">
        <f t="shared" si="40"/>
        <v>0.841</v>
      </c>
      <c r="AC174" s="5">
        <v>0</v>
      </c>
      <c r="AD174" s="35">
        <v>2.63</v>
      </c>
      <c r="AE174" s="14">
        <f t="shared" si="47"/>
        <v>1.789</v>
      </c>
      <c r="AF174" s="13">
        <f t="shared" si="48"/>
        <v>1.789</v>
      </c>
      <c r="AG174" s="35" t="s">
        <v>199</v>
      </c>
      <c r="AI174" s="121"/>
    </row>
    <row r="175" spans="1:35" s="2" customFormat="1" ht="12.75" customHeight="1">
      <c r="A175" s="64">
        <v>136</v>
      </c>
      <c r="B175" s="54" t="s">
        <v>175</v>
      </c>
      <c r="C175" s="56" t="s">
        <v>19</v>
      </c>
      <c r="D175" s="56">
        <v>2.5</v>
      </c>
      <c r="E175" s="56">
        <v>2.5</v>
      </c>
      <c r="F175" s="23">
        <f t="shared" si="42"/>
        <v>0.96</v>
      </c>
      <c r="G175" s="23">
        <v>0.47</v>
      </c>
      <c r="H175" s="23">
        <v>0.49</v>
      </c>
      <c r="I175" s="23"/>
      <c r="J175" s="23"/>
      <c r="K175" s="53">
        <f t="shared" si="43"/>
        <v>0.96</v>
      </c>
      <c r="L175" s="53">
        <v>0</v>
      </c>
      <c r="M175" s="23">
        <v>2.63</v>
      </c>
      <c r="N175" s="53">
        <f t="shared" si="45"/>
        <v>1.67</v>
      </c>
      <c r="O175" s="59">
        <f t="shared" si="46"/>
        <v>1.67</v>
      </c>
      <c r="P175" s="60" t="s">
        <v>199</v>
      </c>
      <c r="Q175" s="102"/>
      <c r="R175" s="64">
        <v>136</v>
      </c>
      <c r="S175" s="130" t="s">
        <v>175</v>
      </c>
      <c r="T175" s="34" t="s">
        <v>19</v>
      </c>
      <c r="U175" s="8"/>
      <c r="V175" s="29">
        <v>0.073</v>
      </c>
      <c r="W175" s="43">
        <f t="shared" si="44"/>
        <v>1.033</v>
      </c>
      <c r="X175" s="4"/>
      <c r="Y175" s="4"/>
      <c r="Z175" s="23"/>
      <c r="AA175" s="23"/>
      <c r="AB175" s="5">
        <f t="shared" si="40"/>
        <v>1.033</v>
      </c>
      <c r="AC175" s="5">
        <v>0</v>
      </c>
      <c r="AD175" s="35">
        <v>2.63</v>
      </c>
      <c r="AE175" s="14">
        <f t="shared" si="47"/>
        <v>1.597</v>
      </c>
      <c r="AF175" s="13">
        <f t="shared" si="48"/>
        <v>1.597</v>
      </c>
      <c r="AG175" s="35" t="s">
        <v>199</v>
      </c>
      <c r="AI175" s="121"/>
    </row>
    <row r="176" spans="1:35" s="2" customFormat="1" ht="11.25">
      <c r="A176" s="64">
        <v>137</v>
      </c>
      <c r="B176" s="54" t="s">
        <v>176</v>
      </c>
      <c r="C176" s="56" t="s">
        <v>19</v>
      </c>
      <c r="D176" s="56">
        <v>2.5</v>
      </c>
      <c r="E176" s="56">
        <v>2.5</v>
      </c>
      <c r="F176" s="23">
        <f t="shared" si="42"/>
        <v>0.54</v>
      </c>
      <c r="G176" s="23">
        <v>0.23</v>
      </c>
      <c r="H176" s="23">
        <v>0.31</v>
      </c>
      <c r="I176" s="23"/>
      <c r="J176" s="23"/>
      <c r="K176" s="53">
        <f t="shared" si="43"/>
        <v>0.54</v>
      </c>
      <c r="L176" s="53">
        <v>0</v>
      </c>
      <c r="M176" s="23">
        <v>2.63</v>
      </c>
      <c r="N176" s="53">
        <f t="shared" si="45"/>
        <v>2.09</v>
      </c>
      <c r="O176" s="59">
        <f t="shared" si="46"/>
        <v>2.09</v>
      </c>
      <c r="P176" s="60" t="s">
        <v>199</v>
      </c>
      <c r="Q176" s="102"/>
      <c r="R176" s="64">
        <v>137</v>
      </c>
      <c r="S176" s="130" t="s">
        <v>176</v>
      </c>
      <c r="T176" s="34" t="s">
        <v>19</v>
      </c>
      <c r="U176" s="8"/>
      <c r="V176" s="29">
        <v>0.20200000000000007</v>
      </c>
      <c r="W176" s="43">
        <f t="shared" si="44"/>
        <v>0.7420000000000001</v>
      </c>
      <c r="X176" s="4"/>
      <c r="Y176" s="4"/>
      <c r="Z176" s="23"/>
      <c r="AA176" s="23"/>
      <c r="AB176" s="5">
        <f t="shared" si="40"/>
        <v>0.7420000000000001</v>
      </c>
      <c r="AC176" s="5">
        <v>0</v>
      </c>
      <c r="AD176" s="35">
        <v>2.63</v>
      </c>
      <c r="AE176" s="14">
        <f t="shared" si="47"/>
        <v>1.888</v>
      </c>
      <c r="AF176" s="13">
        <f t="shared" si="48"/>
        <v>1.888</v>
      </c>
      <c r="AG176" s="35" t="s">
        <v>199</v>
      </c>
      <c r="AI176" s="121"/>
    </row>
    <row r="177" spans="1:35" s="2" customFormat="1" ht="11.25">
      <c r="A177" s="64">
        <v>138</v>
      </c>
      <c r="B177" s="54" t="s">
        <v>177</v>
      </c>
      <c r="C177" s="56" t="s">
        <v>21</v>
      </c>
      <c r="D177" s="56">
        <v>1.6</v>
      </c>
      <c r="E177" s="56">
        <v>1.6</v>
      </c>
      <c r="F177" s="23">
        <f t="shared" si="42"/>
        <v>1.4</v>
      </c>
      <c r="G177" s="23">
        <v>0.68</v>
      </c>
      <c r="H177" s="23">
        <v>0.72</v>
      </c>
      <c r="I177" s="23">
        <v>0.364</v>
      </c>
      <c r="J177" s="23">
        <v>120</v>
      </c>
      <c r="K177" s="53">
        <f t="shared" si="43"/>
        <v>1.036</v>
      </c>
      <c r="L177" s="53">
        <v>0</v>
      </c>
      <c r="M177" s="23">
        <v>1.68</v>
      </c>
      <c r="N177" s="53">
        <f t="shared" si="45"/>
        <v>0.6439999999999999</v>
      </c>
      <c r="O177" s="59">
        <f t="shared" si="46"/>
        <v>0.6439999999999999</v>
      </c>
      <c r="P177" s="60" t="s">
        <v>199</v>
      </c>
      <c r="Q177" s="102"/>
      <c r="R177" s="64">
        <v>138</v>
      </c>
      <c r="S177" s="130" t="s">
        <v>177</v>
      </c>
      <c r="T177" s="34" t="s">
        <v>21</v>
      </c>
      <c r="U177" s="8"/>
      <c r="V177" s="29">
        <v>0.18100000000000008</v>
      </c>
      <c r="W177" s="43">
        <f t="shared" si="44"/>
        <v>1.581</v>
      </c>
      <c r="X177" s="4"/>
      <c r="Y177" s="4"/>
      <c r="Z177" s="23">
        <v>0.364</v>
      </c>
      <c r="AA177" s="23">
        <v>120</v>
      </c>
      <c r="AB177" s="4">
        <f t="shared" si="40"/>
        <v>1.217</v>
      </c>
      <c r="AC177" s="5">
        <v>0</v>
      </c>
      <c r="AD177" s="35">
        <v>1.68</v>
      </c>
      <c r="AE177" s="15">
        <f t="shared" si="47"/>
        <v>0.46299999999999986</v>
      </c>
      <c r="AF177" s="13">
        <f t="shared" si="48"/>
        <v>0.46299999999999986</v>
      </c>
      <c r="AG177" s="35" t="s">
        <v>199</v>
      </c>
      <c r="AI177" s="121"/>
    </row>
    <row r="178" spans="1:35" s="2" customFormat="1" ht="11.25">
      <c r="A178" s="64">
        <v>139</v>
      </c>
      <c r="B178" s="54" t="s">
        <v>178</v>
      </c>
      <c r="C178" s="56" t="s">
        <v>20</v>
      </c>
      <c r="D178" s="56">
        <v>1.6</v>
      </c>
      <c r="E178" s="56">
        <v>2.5</v>
      </c>
      <c r="F178" s="23">
        <f t="shared" si="42"/>
        <v>0.22</v>
      </c>
      <c r="G178" s="23">
        <v>0.13</v>
      </c>
      <c r="H178" s="23">
        <v>0.09</v>
      </c>
      <c r="I178" s="23">
        <v>0.017</v>
      </c>
      <c r="J178" s="23">
        <v>120</v>
      </c>
      <c r="K178" s="53">
        <f t="shared" si="43"/>
        <v>0.203</v>
      </c>
      <c r="L178" s="53">
        <v>0</v>
      </c>
      <c r="M178" s="23">
        <v>1.68</v>
      </c>
      <c r="N178" s="53">
        <f t="shared" si="45"/>
        <v>1.4769999999999999</v>
      </c>
      <c r="O178" s="59">
        <f t="shared" si="46"/>
        <v>1.4769999999999999</v>
      </c>
      <c r="P178" s="60" t="s">
        <v>199</v>
      </c>
      <c r="Q178" s="102"/>
      <c r="R178" s="64">
        <v>139</v>
      </c>
      <c r="S178" s="130" t="s">
        <v>178</v>
      </c>
      <c r="T178" s="34" t="s">
        <v>20</v>
      </c>
      <c r="U178" s="8"/>
      <c r="V178" s="29">
        <v>0.02</v>
      </c>
      <c r="W178" s="43">
        <f t="shared" si="44"/>
        <v>0.24</v>
      </c>
      <c r="X178" s="4"/>
      <c r="Y178" s="4"/>
      <c r="Z178" s="23">
        <v>0.017</v>
      </c>
      <c r="AA178" s="23">
        <v>120</v>
      </c>
      <c r="AB178" s="5">
        <f t="shared" si="40"/>
        <v>0.22299999999999998</v>
      </c>
      <c r="AC178" s="5">
        <v>0</v>
      </c>
      <c r="AD178" s="35">
        <v>1.68</v>
      </c>
      <c r="AE178" s="14">
        <f t="shared" si="47"/>
        <v>1.4569999999999999</v>
      </c>
      <c r="AF178" s="13">
        <f t="shared" si="48"/>
        <v>1.4569999999999999</v>
      </c>
      <c r="AG178" s="35" t="s">
        <v>199</v>
      </c>
      <c r="AI178" s="121"/>
    </row>
    <row r="179" spans="1:35" s="2" customFormat="1" ht="11.25">
      <c r="A179" s="64">
        <v>140</v>
      </c>
      <c r="B179" s="54" t="s">
        <v>179</v>
      </c>
      <c r="C179" s="56" t="s">
        <v>33</v>
      </c>
      <c r="D179" s="56">
        <v>2.5</v>
      </c>
      <c r="E179" s="56">
        <v>4</v>
      </c>
      <c r="F179" s="23">
        <f t="shared" si="42"/>
        <v>1.5599999999999998</v>
      </c>
      <c r="G179" s="23">
        <v>1.15</v>
      </c>
      <c r="H179" s="23">
        <v>0.41</v>
      </c>
      <c r="I179" s="23">
        <v>0.277</v>
      </c>
      <c r="J179" s="23">
        <v>120</v>
      </c>
      <c r="K179" s="53">
        <f t="shared" si="43"/>
        <v>1.283</v>
      </c>
      <c r="L179" s="53">
        <v>0</v>
      </c>
      <c r="M179" s="23">
        <v>2.63</v>
      </c>
      <c r="N179" s="53">
        <f t="shared" si="45"/>
        <v>1.347</v>
      </c>
      <c r="O179" s="59">
        <f t="shared" si="46"/>
        <v>1.347</v>
      </c>
      <c r="P179" s="60" t="s">
        <v>199</v>
      </c>
      <c r="Q179" s="102"/>
      <c r="R179" s="64">
        <v>140</v>
      </c>
      <c r="S179" s="130" t="s">
        <v>179</v>
      </c>
      <c r="T179" s="34" t="s">
        <v>33</v>
      </c>
      <c r="U179" s="8"/>
      <c r="V179" s="29">
        <v>0.42300000000000004</v>
      </c>
      <c r="W179" s="43">
        <f t="shared" si="44"/>
        <v>1.9829999999999999</v>
      </c>
      <c r="X179" s="4"/>
      <c r="Y179" s="4"/>
      <c r="Z179" s="23">
        <v>0.277</v>
      </c>
      <c r="AA179" s="23">
        <v>120</v>
      </c>
      <c r="AB179" s="5">
        <f t="shared" si="40"/>
        <v>1.706</v>
      </c>
      <c r="AC179" s="5">
        <v>0</v>
      </c>
      <c r="AD179" s="35">
        <v>2.63</v>
      </c>
      <c r="AE179" s="14">
        <f t="shared" si="47"/>
        <v>0.9239999999999999</v>
      </c>
      <c r="AF179" s="13">
        <f t="shared" si="48"/>
        <v>0.9239999999999999</v>
      </c>
      <c r="AG179" s="35" t="s">
        <v>199</v>
      </c>
      <c r="AI179" s="121"/>
    </row>
    <row r="180" spans="1:35" s="2" customFormat="1" ht="11.25">
      <c r="A180" s="64">
        <v>141</v>
      </c>
      <c r="B180" s="54" t="s">
        <v>180</v>
      </c>
      <c r="C180" s="56" t="s">
        <v>22</v>
      </c>
      <c r="D180" s="56">
        <v>6.3</v>
      </c>
      <c r="E180" s="56">
        <v>6.3</v>
      </c>
      <c r="F180" s="23">
        <f t="shared" si="42"/>
        <v>3.7600000000000002</v>
      </c>
      <c r="G180" s="23">
        <v>2.47</v>
      </c>
      <c r="H180" s="23">
        <v>1.29</v>
      </c>
      <c r="I180" s="23"/>
      <c r="J180" s="23"/>
      <c r="K180" s="53">
        <f t="shared" si="43"/>
        <v>3.7600000000000002</v>
      </c>
      <c r="L180" s="53">
        <v>0</v>
      </c>
      <c r="M180" s="23">
        <v>6.62</v>
      </c>
      <c r="N180" s="53">
        <f t="shared" si="45"/>
        <v>2.86</v>
      </c>
      <c r="O180" s="59">
        <f t="shared" si="46"/>
        <v>2.86</v>
      </c>
      <c r="P180" s="60" t="s">
        <v>199</v>
      </c>
      <c r="Q180" s="102"/>
      <c r="R180" s="64">
        <v>141</v>
      </c>
      <c r="S180" s="130" t="s">
        <v>180</v>
      </c>
      <c r="T180" s="34" t="s">
        <v>22</v>
      </c>
      <c r="U180" s="8"/>
      <c r="V180" s="29">
        <v>0.8830000000000005</v>
      </c>
      <c r="W180" s="43">
        <f t="shared" si="44"/>
        <v>4.643000000000001</v>
      </c>
      <c r="X180" s="4"/>
      <c r="Y180" s="4"/>
      <c r="Z180" s="23"/>
      <c r="AA180" s="23"/>
      <c r="AB180" s="4">
        <f t="shared" si="40"/>
        <v>4.643000000000001</v>
      </c>
      <c r="AC180" s="5">
        <v>0</v>
      </c>
      <c r="AD180" s="35">
        <v>6.62</v>
      </c>
      <c r="AE180" s="15">
        <f t="shared" si="47"/>
        <v>1.9769999999999994</v>
      </c>
      <c r="AF180" s="13">
        <f t="shared" si="48"/>
        <v>1.9769999999999994</v>
      </c>
      <c r="AG180" s="35" t="s">
        <v>199</v>
      </c>
      <c r="AI180" s="121"/>
    </row>
    <row r="181" spans="1:35" s="2" customFormat="1" ht="11.25">
      <c r="A181" s="64">
        <v>142</v>
      </c>
      <c r="B181" s="54" t="s">
        <v>181</v>
      </c>
      <c r="C181" s="56" t="s">
        <v>216</v>
      </c>
      <c r="D181" s="56">
        <v>5.6</v>
      </c>
      <c r="E181" s="56">
        <v>6.3</v>
      </c>
      <c r="F181" s="23">
        <f t="shared" si="42"/>
        <v>2.13</v>
      </c>
      <c r="G181" s="23">
        <v>0.73</v>
      </c>
      <c r="H181" s="23">
        <v>1.4</v>
      </c>
      <c r="I181" s="23"/>
      <c r="J181" s="23"/>
      <c r="K181" s="53">
        <f t="shared" si="43"/>
        <v>2.13</v>
      </c>
      <c r="L181" s="53">
        <v>0</v>
      </c>
      <c r="M181" s="23">
        <v>5.88</v>
      </c>
      <c r="N181" s="53">
        <f t="shared" si="45"/>
        <v>3.75</v>
      </c>
      <c r="O181" s="59">
        <f t="shared" si="46"/>
        <v>3.75</v>
      </c>
      <c r="P181" s="60" t="s">
        <v>199</v>
      </c>
      <c r="Q181" s="102"/>
      <c r="R181" s="64">
        <v>142</v>
      </c>
      <c r="S181" s="130" t="s">
        <v>181</v>
      </c>
      <c r="T181" s="34" t="s">
        <v>216</v>
      </c>
      <c r="U181" s="8"/>
      <c r="V181" s="29">
        <v>0.19</v>
      </c>
      <c r="W181" s="43">
        <f t="shared" si="44"/>
        <v>2.32</v>
      </c>
      <c r="X181" s="4"/>
      <c r="Y181" s="4"/>
      <c r="Z181" s="23"/>
      <c r="AA181" s="23"/>
      <c r="AB181" s="5">
        <f t="shared" si="40"/>
        <v>2.32</v>
      </c>
      <c r="AC181" s="5">
        <v>0</v>
      </c>
      <c r="AD181" s="35">
        <v>5.88</v>
      </c>
      <c r="AE181" s="14">
        <f t="shared" si="47"/>
        <v>3.56</v>
      </c>
      <c r="AF181" s="13">
        <f t="shared" si="48"/>
        <v>3.56</v>
      </c>
      <c r="AG181" s="35" t="s">
        <v>199</v>
      </c>
      <c r="AI181" s="121"/>
    </row>
    <row r="182" spans="1:35" s="2" customFormat="1" ht="22.5">
      <c r="A182" s="64">
        <v>143</v>
      </c>
      <c r="B182" s="54" t="s">
        <v>182</v>
      </c>
      <c r="C182" s="56" t="s">
        <v>95</v>
      </c>
      <c r="D182" s="56">
        <v>4</v>
      </c>
      <c r="E182" s="56">
        <v>2.5</v>
      </c>
      <c r="F182" s="23">
        <f t="shared" si="42"/>
        <v>2.09</v>
      </c>
      <c r="G182" s="48">
        <v>1.14</v>
      </c>
      <c r="H182" s="48">
        <v>0.95</v>
      </c>
      <c r="I182" s="23">
        <v>0.104</v>
      </c>
      <c r="J182" s="23">
        <v>120</v>
      </c>
      <c r="K182" s="53">
        <f t="shared" si="43"/>
        <v>1.9859999999999998</v>
      </c>
      <c r="L182" s="53">
        <v>0</v>
      </c>
      <c r="M182" s="23">
        <v>2.63</v>
      </c>
      <c r="N182" s="53">
        <f t="shared" si="45"/>
        <v>0.6440000000000001</v>
      </c>
      <c r="O182" s="59">
        <f t="shared" si="46"/>
        <v>0.6440000000000001</v>
      </c>
      <c r="P182" s="60" t="s">
        <v>199</v>
      </c>
      <c r="Q182" s="102"/>
      <c r="R182" s="152">
        <v>143</v>
      </c>
      <c r="S182" s="153" t="s">
        <v>182</v>
      </c>
      <c r="T182" s="154" t="s">
        <v>95</v>
      </c>
      <c r="U182" s="154"/>
      <c r="V182" s="146">
        <v>0.8610000000000007</v>
      </c>
      <c r="W182" s="147">
        <f t="shared" si="44"/>
        <v>2.9510000000000005</v>
      </c>
      <c r="X182" s="147"/>
      <c r="Y182" s="147"/>
      <c r="Z182" s="148">
        <v>0.104</v>
      </c>
      <c r="AA182" s="148">
        <v>120</v>
      </c>
      <c r="AB182" s="145">
        <f t="shared" si="40"/>
        <v>2.8470000000000004</v>
      </c>
      <c r="AC182" s="145">
        <v>0</v>
      </c>
      <c r="AD182" s="148">
        <v>2.63</v>
      </c>
      <c r="AE182" s="151">
        <f t="shared" si="47"/>
        <v>-0.21700000000000053</v>
      </c>
      <c r="AF182" s="150">
        <f t="shared" si="48"/>
        <v>-0.21700000000000053</v>
      </c>
      <c r="AG182" s="148" t="s">
        <v>78</v>
      </c>
      <c r="AI182" s="121"/>
    </row>
    <row r="183" spans="1:35" s="2" customFormat="1" ht="22.5">
      <c r="A183" s="163">
        <v>144</v>
      </c>
      <c r="B183" s="54" t="s">
        <v>183</v>
      </c>
      <c r="C183" s="56" t="s">
        <v>25</v>
      </c>
      <c r="D183" s="56">
        <v>25</v>
      </c>
      <c r="E183" s="56">
        <v>25</v>
      </c>
      <c r="F183" s="23">
        <f>F184+F185</f>
        <v>20.08</v>
      </c>
      <c r="G183" s="25"/>
      <c r="H183" s="25"/>
      <c r="I183" s="23"/>
      <c r="J183" s="23"/>
      <c r="K183" s="23">
        <f t="shared" si="43"/>
        <v>20.08</v>
      </c>
      <c r="L183" s="53">
        <v>0</v>
      </c>
      <c r="M183" s="23">
        <v>26.25</v>
      </c>
      <c r="N183" s="53">
        <f>M183-K183-L183</f>
        <v>6.170000000000002</v>
      </c>
      <c r="O183" s="187">
        <f>MIN(N183:N185)</f>
        <v>6.170000000000002</v>
      </c>
      <c r="P183" s="177" t="s">
        <v>199</v>
      </c>
      <c r="Q183" s="102"/>
      <c r="R183" s="163">
        <v>144</v>
      </c>
      <c r="S183" s="130" t="s">
        <v>183</v>
      </c>
      <c r="T183" s="34" t="s">
        <v>25</v>
      </c>
      <c r="U183" s="8"/>
      <c r="V183" s="51"/>
      <c r="W183" s="43">
        <f>W184+W185</f>
        <v>22.77882</v>
      </c>
      <c r="X183" s="4"/>
      <c r="Y183" s="4"/>
      <c r="Z183" s="23"/>
      <c r="AA183" s="23"/>
      <c r="AB183" s="4">
        <f t="shared" si="40"/>
        <v>22.77882</v>
      </c>
      <c r="AC183" s="5">
        <v>0</v>
      </c>
      <c r="AD183" s="35">
        <v>26.25</v>
      </c>
      <c r="AE183" s="4">
        <f>AD183-AB183-AC183</f>
        <v>3.4711800000000004</v>
      </c>
      <c r="AF183" s="157">
        <f>MIN(AE183:AE185)</f>
        <v>3.4711800000000004</v>
      </c>
      <c r="AG183" s="160" t="s">
        <v>199</v>
      </c>
      <c r="AI183" s="121"/>
    </row>
    <row r="184" spans="1:33" s="2" customFormat="1" ht="11.25">
      <c r="A184" s="164"/>
      <c r="B184" s="27" t="s">
        <v>35</v>
      </c>
      <c r="C184" s="56" t="s">
        <v>25</v>
      </c>
      <c r="D184" s="56"/>
      <c r="E184" s="56"/>
      <c r="F184" s="23">
        <f t="shared" si="42"/>
        <v>3.67</v>
      </c>
      <c r="G184" s="23">
        <v>3.67</v>
      </c>
      <c r="H184" s="23">
        <v>0</v>
      </c>
      <c r="I184" s="23"/>
      <c r="J184" s="23"/>
      <c r="K184" s="23">
        <f t="shared" si="43"/>
        <v>3.67</v>
      </c>
      <c r="L184" s="53">
        <v>0</v>
      </c>
      <c r="M184" s="23">
        <v>26.25</v>
      </c>
      <c r="N184" s="53">
        <f>M184-F184</f>
        <v>22.58</v>
      </c>
      <c r="O184" s="188"/>
      <c r="P184" s="175"/>
      <c r="Q184" s="102"/>
      <c r="R184" s="164"/>
      <c r="S184" s="27" t="s">
        <v>35</v>
      </c>
      <c r="T184" s="34" t="s">
        <v>25</v>
      </c>
      <c r="U184" s="8"/>
      <c r="V184" s="51"/>
      <c r="W184" s="25">
        <f>F184+V182+V176+V165/2</f>
        <v>5.970399999999999</v>
      </c>
      <c r="X184" s="3"/>
      <c r="Y184" s="3"/>
      <c r="Z184" s="23"/>
      <c r="AA184" s="23"/>
      <c r="AB184" s="5">
        <f t="shared" si="40"/>
        <v>5.970399999999999</v>
      </c>
      <c r="AC184" s="5">
        <v>0</v>
      </c>
      <c r="AD184" s="35">
        <v>26.25</v>
      </c>
      <c r="AE184" s="5">
        <f>AD184-W184</f>
        <v>20.279600000000002</v>
      </c>
      <c r="AF184" s="158"/>
      <c r="AG184" s="161"/>
    </row>
    <row r="185" spans="1:33" s="2" customFormat="1" ht="11.25">
      <c r="A185" s="165"/>
      <c r="B185" s="27" t="s">
        <v>36</v>
      </c>
      <c r="C185" s="56" t="s">
        <v>25</v>
      </c>
      <c r="D185" s="56"/>
      <c r="E185" s="56"/>
      <c r="F185" s="23">
        <f t="shared" si="42"/>
        <v>16.41</v>
      </c>
      <c r="G185" s="23">
        <v>8.03</v>
      </c>
      <c r="H185" s="23">
        <v>8.38</v>
      </c>
      <c r="I185" s="23"/>
      <c r="J185" s="23"/>
      <c r="K185" s="23">
        <f t="shared" si="43"/>
        <v>16.41</v>
      </c>
      <c r="L185" s="53">
        <v>0</v>
      </c>
      <c r="M185" s="23">
        <v>26.25</v>
      </c>
      <c r="N185" s="53">
        <f>M185-K185-L185</f>
        <v>9.84</v>
      </c>
      <c r="O185" s="189"/>
      <c r="P185" s="176"/>
      <c r="Q185" s="102"/>
      <c r="R185" s="165"/>
      <c r="S185" s="27" t="s">
        <v>36</v>
      </c>
      <c r="T185" s="34" t="s">
        <v>25</v>
      </c>
      <c r="U185" s="8"/>
      <c r="V185" s="29">
        <v>0.39842</v>
      </c>
      <c r="W185" s="25">
        <f>V185+F185</f>
        <v>16.80842</v>
      </c>
      <c r="X185" s="3"/>
      <c r="Y185" s="3"/>
      <c r="Z185" s="23"/>
      <c r="AA185" s="23"/>
      <c r="AB185" s="4">
        <f t="shared" si="40"/>
        <v>16.80842</v>
      </c>
      <c r="AC185" s="5">
        <v>0</v>
      </c>
      <c r="AD185" s="35">
        <v>26.25</v>
      </c>
      <c r="AE185" s="4">
        <f>AD185-AB185-AC185</f>
        <v>9.441579999999998</v>
      </c>
      <c r="AF185" s="159"/>
      <c r="AG185" s="162"/>
    </row>
    <row r="186" spans="1:35" s="2" customFormat="1" ht="22.5">
      <c r="A186" s="163">
        <v>145</v>
      </c>
      <c r="B186" s="54" t="s">
        <v>184</v>
      </c>
      <c r="C186" s="56" t="s">
        <v>18</v>
      </c>
      <c r="D186" s="56">
        <v>10</v>
      </c>
      <c r="E186" s="56">
        <v>10</v>
      </c>
      <c r="F186" s="23">
        <f>F187+F188</f>
        <v>8.03</v>
      </c>
      <c r="G186" s="23"/>
      <c r="H186" s="23"/>
      <c r="I186" s="23">
        <f>I188</f>
        <v>1.212</v>
      </c>
      <c r="J186" s="23">
        <v>120</v>
      </c>
      <c r="K186" s="23">
        <f t="shared" si="43"/>
        <v>6.818</v>
      </c>
      <c r="L186" s="53">
        <v>0</v>
      </c>
      <c r="M186" s="23">
        <v>10.5</v>
      </c>
      <c r="N186" s="53">
        <f>M186-K186-L186</f>
        <v>3.6820000000000004</v>
      </c>
      <c r="O186" s="187">
        <f>MIN(N186:N188)</f>
        <v>3.6820000000000004</v>
      </c>
      <c r="P186" s="177" t="s">
        <v>199</v>
      </c>
      <c r="Q186" s="102"/>
      <c r="R186" s="163">
        <v>145</v>
      </c>
      <c r="S186" s="130" t="s">
        <v>184</v>
      </c>
      <c r="T186" s="34" t="s">
        <v>18</v>
      </c>
      <c r="U186" s="8"/>
      <c r="V186" s="51"/>
      <c r="W186" s="43">
        <f>W187+W188</f>
        <v>8.219</v>
      </c>
      <c r="X186" s="4"/>
      <c r="Y186" s="4"/>
      <c r="Z186" s="23">
        <f>Z188</f>
        <v>1.212</v>
      </c>
      <c r="AA186" s="23">
        <v>120</v>
      </c>
      <c r="AB186" s="5">
        <f t="shared" si="40"/>
        <v>7.007</v>
      </c>
      <c r="AC186" s="5">
        <v>0</v>
      </c>
      <c r="AD186" s="35">
        <v>10.5</v>
      </c>
      <c r="AE186" s="5">
        <f>AD186-AB186-AC186</f>
        <v>3.4930000000000003</v>
      </c>
      <c r="AF186" s="157">
        <f>MIN(AE186:AE188)</f>
        <v>3.4930000000000003</v>
      </c>
      <c r="AG186" s="160" t="s">
        <v>199</v>
      </c>
      <c r="AI186" s="121"/>
    </row>
    <row r="187" spans="1:33" s="2" customFormat="1" ht="11.25">
      <c r="A187" s="164"/>
      <c r="B187" s="27" t="s">
        <v>35</v>
      </c>
      <c r="C187" s="56" t="s">
        <v>18</v>
      </c>
      <c r="D187" s="56"/>
      <c r="E187" s="56"/>
      <c r="F187" s="23">
        <f t="shared" si="42"/>
        <v>0.78</v>
      </c>
      <c r="G187" s="23">
        <v>0.44</v>
      </c>
      <c r="H187" s="23">
        <v>0.34</v>
      </c>
      <c r="I187" s="23"/>
      <c r="J187" s="23"/>
      <c r="K187" s="23">
        <f t="shared" si="43"/>
        <v>0.78</v>
      </c>
      <c r="L187" s="53">
        <v>0</v>
      </c>
      <c r="M187" s="23">
        <v>10.5</v>
      </c>
      <c r="N187" s="53">
        <f>M187-F187</f>
        <v>9.72</v>
      </c>
      <c r="O187" s="188"/>
      <c r="P187" s="175"/>
      <c r="Q187" s="102"/>
      <c r="R187" s="164"/>
      <c r="S187" s="27" t="s">
        <v>35</v>
      </c>
      <c r="T187" s="34" t="s">
        <v>18</v>
      </c>
      <c r="U187" s="8"/>
      <c r="V187" s="51"/>
      <c r="W187" s="25">
        <f>F187+V174</f>
        <v>0.884</v>
      </c>
      <c r="X187" s="3"/>
      <c r="Y187" s="3"/>
      <c r="Z187" s="23"/>
      <c r="AA187" s="23"/>
      <c r="AB187" s="5">
        <f t="shared" si="40"/>
        <v>0.884</v>
      </c>
      <c r="AC187" s="5">
        <v>0</v>
      </c>
      <c r="AD187" s="35">
        <v>10.5</v>
      </c>
      <c r="AE187" s="5">
        <f>AD187-W187</f>
        <v>9.616</v>
      </c>
      <c r="AF187" s="158"/>
      <c r="AG187" s="161"/>
    </row>
    <row r="188" spans="1:33" s="2" customFormat="1" ht="11.25">
      <c r="A188" s="165"/>
      <c r="B188" s="27" t="s">
        <v>36</v>
      </c>
      <c r="C188" s="56" t="s">
        <v>18</v>
      </c>
      <c r="D188" s="56"/>
      <c r="E188" s="56"/>
      <c r="F188" s="23">
        <f t="shared" si="42"/>
        <v>7.25</v>
      </c>
      <c r="G188" s="23">
        <v>4.57</v>
      </c>
      <c r="H188" s="23">
        <v>2.68</v>
      </c>
      <c r="I188" s="23">
        <v>1.212</v>
      </c>
      <c r="J188" s="23">
        <v>120</v>
      </c>
      <c r="K188" s="23">
        <f t="shared" si="43"/>
        <v>6.038</v>
      </c>
      <c r="L188" s="53">
        <v>0</v>
      </c>
      <c r="M188" s="23">
        <v>10.5</v>
      </c>
      <c r="N188" s="53">
        <f>M188-K188-L188</f>
        <v>4.462</v>
      </c>
      <c r="O188" s="189"/>
      <c r="P188" s="176"/>
      <c r="Q188" s="102"/>
      <c r="R188" s="165"/>
      <c r="S188" s="27" t="s">
        <v>36</v>
      </c>
      <c r="T188" s="34" t="s">
        <v>18</v>
      </c>
      <c r="U188" s="8"/>
      <c r="V188" s="29">
        <v>0.08500000000000002</v>
      </c>
      <c r="W188" s="25">
        <f>V188+F188</f>
        <v>7.335</v>
      </c>
      <c r="X188" s="3"/>
      <c r="Y188" s="3"/>
      <c r="Z188" s="23">
        <v>1.212</v>
      </c>
      <c r="AA188" s="23">
        <v>120</v>
      </c>
      <c r="AB188" s="5">
        <f t="shared" si="40"/>
        <v>6.123</v>
      </c>
      <c r="AC188" s="5">
        <v>0</v>
      </c>
      <c r="AD188" s="35">
        <v>10.5</v>
      </c>
      <c r="AE188" s="5">
        <f>AD188-AB188-AC188</f>
        <v>4.377</v>
      </c>
      <c r="AF188" s="159"/>
      <c r="AG188" s="162"/>
    </row>
    <row r="189" spans="1:35" s="2" customFormat="1" ht="11.25">
      <c r="A189" s="64">
        <v>146</v>
      </c>
      <c r="B189" s="54" t="s">
        <v>185</v>
      </c>
      <c r="C189" s="56" t="s">
        <v>22</v>
      </c>
      <c r="D189" s="56">
        <v>6.3</v>
      </c>
      <c r="E189" s="56">
        <v>6.3</v>
      </c>
      <c r="F189" s="23">
        <f t="shared" si="42"/>
        <v>2.8499999999999996</v>
      </c>
      <c r="G189" s="23">
        <v>1.18</v>
      </c>
      <c r="H189" s="23">
        <v>1.67</v>
      </c>
      <c r="I189" s="23"/>
      <c r="J189" s="23"/>
      <c r="K189" s="53">
        <f t="shared" si="43"/>
        <v>2.8499999999999996</v>
      </c>
      <c r="L189" s="53">
        <v>0</v>
      </c>
      <c r="M189" s="23">
        <v>6.62</v>
      </c>
      <c r="N189" s="53">
        <f>M189-L189-K189</f>
        <v>3.7700000000000005</v>
      </c>
      <c r="O189" s="59">
        <f>N189</f>
        <v>3.7700000000000005</v>
      </c>
      <c r="P189" s="60" t="s">
        <v>199</v>
      </c>
      <c r="Q189" s="102"/>
      <c r="R189" s="64">
        <v>146</v>
      </c>
      <c r="S189" s="130" t="s">
        <v>185</v>
      </c>
      <c r="T189" s="34" t="s">
        <v>22</v>
      </c>
      <c r="U189" s="8"/>
      <c r="V189" s="29">
        <v>0.3890000000000001</v>
      </c>
      <c r="W189" s="43">
        <f>V189+F189</f>
        <v>3.239</v>
      </c>
      <c r="X189" s="4"/>
      <c r="Y189" s="4"/>
      <c r="Z189" s="23"/>
      <c r="AA189" s="23"/>
      <c r="AB189" s="5">
        <f t="shared" si="40"/>
        <v>3.239</v>
      </c>
      <c r="AC189" s="5">
        <v>0</v>
      </c>
      <c r="AD189" s="35">
        <v>6.62</v>
      </c>
      <c r="AE189" s="14">
        <f>AD189-AC189-AB189</f>
        <v>3.3810000000000002</v>
      </c>
      <c r="AF189" s="13">
        <f>AE189</f>
        <v>3.3810000000000002</v>
      </c>
      <c r="AG189" s="35" t="s">
        <v>199</v>
      </c>
      <c r="AI189" s="121"/>
    </row>
    <row r="190" spans="1:35" s="2" customFormat="1" ht="11.25">
      <c r="A190" s="163">
        <v>147</v>
      </c>
      <c r="B190" s="54" t="s">
        <v>186</v>
      </c>
      <c r="C190" s="56" t="s">
        <v>18</v>
      </c>
      <c r="D190" s="56">
        <v>10</v>
      </c>
      <c r="E190" s="56">
        <v>10</v>
      </c>
      <c r="F190" s="23">
        <f>F191+F192</f>
        <v>7.550000000000001</v>
      </c>
      <c r="G190" s="23"/>
      <c r="H190" s="23"/>
      <c r="I190" s="23">
        <f>I192</f>
        <v>1.368</v>
      </c>
      <c r="J190" s="23">
        <f>J192</f>
        <v>120</v>
      </c>
      <c r="K190" s="23">
        <f t="shared" si="43"/>
        <v>6.182</v>
      </c>
      <c r="L190" s="53">
        <v>0</v>
      </c>
      <c r="M190" s="23">
        <v>10.5</v>
      </c>
      <c r="N190" s="53">
        <f>M190-K190-L190</f>
        <v>4.318</v>
      </c>
      <c r="O190" s="187">
        <f>MIN(N190:N192)</f>
        <v>4.318</v>
      </c>
      <c r="P190" s="177" t="s">
        <v>199</v>
      </c>
      <c r="Q190" s="102"/>
      <c r="R190" s="163">
        <v>147</v>
      </c>
      <c r="S190" s="54" t="s">
        <v>186</v>
      </c>
      <c r="T190" s="34" t="s">
        <v>18</v>
      </c>
      <c r="U190" s="8"/>
      <c r="V190" s="51"/>
      <c r="W190" s="43">
        <f>W191+W192</f>
        <v>10.2981</v>
      </c>
      <c r="X190" s="4"/>
      <c r="Y190" s="4"/>
      <c r="Z190" s="23">
        <f>Z192</f>
        <v>1.368</v>
      </c>
      <c r="AA190" s="23">
        <f>AA192</f>
        <v>120</v>
      </c>
      <c r="AB190" s="4">
        <f t="shared" si="40"/>
        <v>8.9301</v>
      </c>
      <c r="AC190" s="5">
        <v>0</v>
      </c>
      <c r="AD190" s="35">
        <v>10.5</v>
      </c>
      <c r="AE190" s="4">
        <f>AD190-AB190-AC190</f>
        <v>1.5699000000000005</v>
      </c>
      <c r="AF190" s="157">
        <f>MIN(AE190:AE192)</f>
        <v>1.5699000000000005</v>
      </c>
      <c r="AG190" s="160" t="s">
        <v>199</v>
      </c>
      <c r="AI190" s="121"/>
    </row>
    <row r="191" spans="1:33" s="2" customFormat="1" ht="11.25">
      <c r="A191" s="164"/>
      <c r="B191" s="27" t="s">
        <v>35</v>
      </c>
      <c r="C191" s="56" t="s">
        <v>18</v>
      </c>
      <c r="D191" s="56"/>
      <c r="E191" s="56"/>
      <c r="F191" s="23">
        <f t="shared" si="42"/>
        <v>6.07</v>
      </c>
      <c r="G191" s="48">
        <v>4.03</v>
      </c>
      <c r="H191" s="48">
        <v>2.04</v>
      </c>
      <c r="I191" s="23"/>
      <c r="J191" s="23"/>
      <c r="K191" s="23">
        <f t="shared" si="43"/>
        <v>6.07</v>
      </c>
      <c r="L191" s="53">
        <v>0</v>
      </c>
      <c r="M191" s="23">
        <v>10.5</v>
      </c>
      <c r="N191" s="53">
        <f>M191-F191</f>
        <v>4.43</v>
      </c>
      <c r="O191" s="188"/>
      <c r="P191" s="175"/>
      <c r="Q191" s="102"/>
      <c r="R191" s="164"/>
      <c r="S191" s="27" t="s">
        <v>35</v>
      </c>
      <c r="T191" s="34" t="s">
        <v>18</v>
      </c>
      <c r="U191" s="8"/>
      <c r="V191" s="51"/>
      <c r="W191" s="25">
        <f>F191+V193+V171+V170</f>
        <v>8.1615</v>
      </c>
      <c r="X191" s="3"/>
      <c r="Y191" s="3"/>
      <c r="Z191" s="23"/>
      <c r="AA191" s="23"/>
      <c r="AB191" s="4">
        <f t="shared" si="40"/>
        <v>8.1615</v>
      </c>
      <c r="AC191" s="5">
        <v>0</v>
      </c>
      <c r="AD191" s="35">
        <v>10.5</v>
      </c>
      <c r="AE191" s="4">
        <f>AD191-W191</f>
        <v>2.3385</v>
      </c>
      <c r="AF191" s="158"/>
      <c r="AG191" s="161"/>
    </row>
    <row r="192" spans="1:33" s="2" customFormat="1" ht="11.25">
      <c r="A192" s="165"/>
      <c r="B192" s="27" t="s">
        <v>36</v>
      </c>
      <c r="C192" s="56" t="s">
        <v>18</v>
      </c>
      <c r="D192" s="56"/>
      <c r="E192" s="56"/>
      <c r="F192" s="23">
        <f t="shared" si="42"/>
        <v>1.48</v>
      </c>
      <c r="G192" s="23">
        <v>1.08</v>
      </c>
      <c r="H192" s="23">
        <v>0.4</v>
      </c>
      <c r="I192" s="23">
        <v>1.368</v>
      </c>
      <c r="J192" s="23">
        <v>120</v>
      </c>
      <c r="K192" s="23">
        <f t="shared" si="43"/>
        <v>0.11199999999999988</v>
      </c>
      <c r="L192" s="53">
        <v>0</v>
      </c>
      <c r="M192" s="23">
        <v>10.5</v>
      </c>
      <c r="N192" s="53">
        <f>M192-K192-L192</f>
        <v>10.388</v>
      </c>
      <c r="O192" s="189"/>
      <c r="P192" s="176"/>
      <c r="Q192" s="102"/>
      <c r="R192" s="165"/>
      <c r="S192" s="27" t="s">
        <v>36</v>
      </c>
      <c r="T192" s="34" t="s">
        <v>18</v>
      </c>
      <c r="U192" s="8"/>
      <c r="V192" s="29">
        <v>0.6566</v>
      </c>
      <c r="W192" s="25">
        <f>V192+F192</f>
        <v>2.1366</v>
      </c>
      <c r="X192" s="3"/>
      <c r="Y192" s="3"/>
      <c r="Z192" s="23">
        <v>1.368</v>
      </c>
      <c r="AA192" s="23">
        <v>120</v>
      </c>
      <c r="AB192" s="5">
        <f t="shared" si="40"/>
        <v>0.7686</v>
      </c>
      <c r="AC192" s="5">
        <v>0</v>
      </c>
      <c r="AD192" s="35">
        <v>10.5</v>
      </c>
      <c r="AE192" s="5">
        <f>AD192-AB192-AC192</f>
        <v>9.7314</v>
      </c>
      <c r="AF192" s="159"/>
      <c r="AG192" s="162"/>
    </row>
    <row r="193" spans="1:35" s="2" customFormat="1" ht="11.25">
      <c r="A193" s="64">
        <v>148</v>
      </c>
      <c r="B193" s="54" t="s">
        <v>187</v>
      </c>
      <c r="C193" s="56" t="s">
        <v>20</v>
      </c>
      <c r="D193" s="56">
        <v>1.6</v>
      </c>
      <c r="E193" s="56">
        <v>2.5</v>
      </c>
      <c r="F193" s="23">
        <f t="shared" si="42"/>
        <v>0.8</v>
      </c>
      <c r="G193" s="23">
        <v>0.52</v>
      </c>
      <c r="H193" s="23">
        <v>0.28</v>
      </c>
      <c r="I193" s="23"/>
      <c r="J193" s="23"/>
      <c r="K193" s="53">
        <f t="shared" si="43"/>
        <v>0.8</v>
      </c>
      <c r="L193" s="53">
        <v>0</v>
      </c>
      <c r="M193" s="23">
        <v>1.68</v>
      </c>
      <c r="N193" s="53">
        <f>M193-L193-K193</f>
        <v>0.8799999999999999</v>
      </c>
      <c r="O193" s="59">
        <f>N193</f>
        <v>0.8799999999999999</v>
      </c>
      <c r="P193" s="60" t="s">
        <v>199</v>
      </c>
      <c r="Q193" s="102"/>
      <c r="R193" s="64">
        <v>148</v>
      </c>
      <c r="S193" s="130" t="s">
        <v>187</v>
      </c>
      <c r="T193" s="34" t="s">
        <v>20</v>
      </c>
      <c r="U193" s="8"/>
      <c r="V193" s="29">
        <v>0.33160000000000006</v>
      </c>
      <c r="W193" s="43">
        <f>V193+F193</f>
        <v>1.1316000000000002</v>
      </c>
      <c r="X193" s="4"/>
      <c r="Y193" s="4"/>
      <c r="Z193" s="23"/>
      <c r="AA193" s="23"/>
      <c r="AB193" s="5">
        <f t="shared" si="40"/>
        <v>1.1316000000000002</v>
      </c>
      <c r="AC193" s="5">
        <v>0</v>
      </c>
      <c r="AD193" s="35">
        <v>1.68</v>
      </c>
      <c r="AE193" s="14">
        <f>AD193-AC193-AB193</f>
        <v>0.5483999999999998</v>
      </c>
      <c r="AF193" s="13">
        <f>AE193</f>
        <v>0.5483999999999998</v>
      </c>
      <c r="AG193" s="35" t="s">
        <v>199</v>
      </c>
      <c r="AI193" s="121"/>
    </row>
    <row r="194" spans="1:35" s="2" customFormat="1" ht="22.5">
      <c r="A194" s="163">
        <v>149</v>
      </c>
      <c r="B194" s="54" t="s">
        <v>188</v>
      </c>
      <c r="C194" s="56" t="s">
        <v>18</v>
      </c>
      <c r="D194" s="56">
        <v>10</v>
      </c>
      <c r="E194" s="56">
        <v>10</v>
      </c>
      <c r="F194" s="23">
        <f>F195+F196</f>
        <v>7.78</v>
      </c>
      <c r="G194" s="23"/>
      <c r="H194" s="23"/>
      <c r="I194" s="23">
        <f>I196</f>
        <v>0.242</v>
      </c>
      <c r="J194" s="23">
        <f>J196</f>
        <v>120</v>
      </c>
      <c r="K194" s="23">
        <f t="shared" si="43"/>
        <v>7.538</v>
      </c>
      <c r="L194" s="53">
        <v>0</v>
      </c>
      <c r="M194" s="23">
        <v>10.5</v>
      </c>
      <c r="N194" s="53">
        <f>M194-K194-L194</f>
        <v>2.9619999999999997</v>
      </c>
      <c r="O194" s="187">
        <f>MIN(N194:N196)</f>
        <v>2.9619999999999997</v>
      </c>
      <c r="P194" s="177" t="s">
        <v>199</v>
      </c>
      <c r="Q194" s="102"/>
      <c r="R194" s="163">
        <v>149</v>
      </c>
      <c r="S194" s="130" t="s">
        <v>188</v>
      </c>
      <c r="T194" s="34" t="s">
        <v>18</v>
      </c>
      <c r="U194" s="8"/>
      <c r="V194" s="51"/>
      <c r="W194" s="43">
        <f>W195+W196</f>
        <v>10.350500000000002</v>
      </c>
      <c r="X194" s="4"/>
      <c r="Y194" s="4"/>
      <c r="Z194" s="23">
        <f>Z196</f>
        <v>0.242</v>
      </c>
      <c r="AA194" s="23">
        <f>AA196</f>
        <v>120</v>
      </c>
      <c r="AB194" s="4">
        <f t="shared" si="40"/>
        <v>10.108500000000003</v>
      </c>
      <c r="AC194" s="5">
        <v>0</v>
      </c>
      <c r="AD194" s="35">
        <v>10.5</v>
      </c>
      <c r="AE194" s="4">
        <f>AD194-AB194-AC194</f>
        <v>0.3914999999999971</v>
      </c>
      <c r="AF194" s="157">
        <f>MIN(AE194:AE196)</f>
        <v>0.3914999999999971</v>
      </c>
      <c r="AG194" s="160" t="s">
        <v>199</v>
      </c>
      <c r="AI194" s="121"/>
    </row>
    <row r="195" spans="1:33" s="2" customFormat="1" ht="11.25">
      <c r="A195" s="164"/>
      <c r="B195" s="27" t="s">
        <v>35</v>
      </c>
      <c r="C195" s="56" t="s">
        <v>18</v>
      </c>
      <c r="D195" s="56"/>
      <c r="E195" s="56"/>
      <c r="F195" s="23">
        <f t="shared" si="42"/>
        <v>7.16</v>
      </c>
      <c r="G195" s="23">
        <v>2.2</v>
      </c>
      <c r="H195" s="23">
        <v>4.96</v>
      </c>
      <c r="I195" s="23"/>
      <c r="J195" s="23"/>
      <c r="K195" s="23">
        <f t="shared" si="43"/>
        <v>7.16</v>
      </c>
      <c r="L195" s="53">
        <v>0</v>
      </c>
      <c r="M195" s="23">
        <v>10.5</v>
      </c>
      <c r="N195" s="53">
        <f>M195-F195</f>
        <v>3.34</v>
      </c>
      <c r="O195" s="188"/>
      <c r="P195" s="175"/>
      <c r="Q195" s="102"/>
      <c r="R195" s="164"/>
      <c r="S195" s="27" t="s">
        <v>35</v>
      </c>
      <c r="T195" s="34" t="s">
        <v>18</v>
      </c>
      <c r="U195" s="8"/>
      <c r="V195" s="51"/>
      <c r="W195" s="25">
        <f>F195+V175/2+V180/2+V173/2+V179+V212+V172/2</f>
        <v>9.485500000000002</v>
      </c>
      <c r="X195" s="3"/>
      <c r="Y195" s="3"/>
      <c r="Z195" s="23"/>
      <c r="AA195" s="23"/>
      <c r="AB195" s="4">
        <f t="shared" si="40"/>
        <v>9.485500000000002</v>
      </c>
      <c r="AC195" s="5">
        <v>0</v>
      </c>
      <c r="AD195" s="35">
        <v>10.5</v>
      </c>
      <c r="AE195" s="4">
        <f>AD195-W195</f>
        <v>1.0144999999999982</v>
      </c>
      <c r="AF195" s="158"/>
      <c r="AG195" s="161"/>
    </row>
    <row r="196" spans="1:33" s="2" customFormat="1" ht="11.25">
      <c r="A196" s="165"/>
      <c r="B196" s="27" t="s">
        <v>36</v>
      </c>
      <c r="C196" s="56" t="s">
        <v>18</v>
      </c>
      <c r="D196" s="56"/>
      <c r="E196" s="56"/>
      <c r="F196" s="23">
        <f t="shared" si="42"/>
        <v>0.62</v>
      </c>
      <c r="G196" s="23">
        <v>0.27</v>
      </c>
      <c r="H196" s="23">
        <v>0.35</v>
      </c>
      <c r="I196" s="23">
        <v>0.242</v>
      </c>
      <c r="J196" s="23">
        <v>120</v>
      </c>
      <c r="K196" s="23">
        <f t="shared" si="43"/>
        <v>0.378</v>
      </c>
      <c r="L196" s="53">
        <v>0</v>
      </c>
      <c r="M196" s="23">
        <v>10.5</v>
      </c>
      <c r="N196" s="53">
        <f>M196-K196-L196</f>
        <v>10.122</v>
      </c>
      <c r="O196" s="189"/>
      <c r="P196" s="176"/>
      <c r="Q196" s="102"/>
      <c r="R196" s="165"/>
      <c r="S196" s="27" t="s">
        <v>36</v>
      </c>
      <c r="T196" s="34" t="s">
        <v>18</v>
      </c>
      <c r="U196" s="8"/>
      <c r="V196" s="29">
        <v>0.2450000000000001</v>
      </c>
      <c r="W196" s="25">
        <f>V196+F196</f>
        <v>0.8650000000000001</v>
      </c>
      <c r="X196" s="3"/>
      <c r="Y196" s="3"/>
      <c r="Z196" s="23">
        <v>0.242</v>
      </c>
      <c r="AA196" s="23">
        <v>120</v>
      </c>
      <c r="AB196" s="5">
        <f t="shared" si="40"/>
        <v>0.6230000000000001</v>
      </c>
      <c r="AC196" s="5">
        <v>0</v>
      </c>
      <c r="AD196" s="35">
        <v>10.5</v>
      </c>
      <c r="AE196" s="5">
        <f>AD196-AB196-AC196</f>
        <v>9.877</v>
      </c>
      <c r="AF196" s="159"/>
      <c r="AG196" s="162"/>
    </row>
    <row r="197" spans="1:35" s="2" customFormat="1" ht="22.5">
      <c r="A197" s="163">
        <v>150</v>
      </c>
      <c r="B197" s="54" t="s">
        <v>189</v>
      </c>
      <c r="C197" s="56">
        <v>6.3</v>
      </c>
      <c r="D197" s="56">
        <v>6.3</v>
      </c>
      <c r="E197" s="56"/>
      <c r="F197" s="23">
        <f>F198+F199</f>
        <v>3.21</v>
      </c>
      <c r="G197" s="23"/>
      <c r="H197" s="23"/>
      <c r="I197" s="48"/>
      <c r="J197" s="23"/>
      <c r="K197" s="23"/>
      <c r="L197" s="53"/>
      <c r="M197" s="48"/>
      <c r="N197" s="53"/>
      <c r="O197" s="187">
        <f>MIN(N197:N199)</f>
        <v>1.432</v>
      </c>
      <c r="P197" s="177" t="s">
        <v>199</v>
      </c>
      <c r="Q197" s="102"/>
      <c r="R197" s="163">
        <v>150</v>
      </c>
      <c r="S197" s="130" t="s">
        <v>189</v>
      </c>
      <c r="T197" s="34">
        <v>6.3</v>
      </c>
      <c r="U197" s="8"/>
      <c r="V197" s="51"/>
      <c r="W197" s="43">
        <f>W198+W199</f>
        <v>3.6665000000000005</v>
      </c>
      <c r="X197" s="4"/>
      <c r="Y197" s="4"/>
      <c r="Z197" s="48"/>
      <c r="AA197" s="23"/>
      <c r="AB197" s="4"/>
      <c r="AC197" s="5">
        <v>0</v>
      </c>
      <c r="AD197" s="42"/>
      <c r="AE197" s="4"/>
      <c r="AF197" s="157">
        <f>MIN(AE197:AE199)</f>
        <v>1.417</v>
      </c>
      <c r="AG197" s="160" t="s">
        <v>199</v>
      </c>
      <c r="AI197" s="121"/>
    </row>
    <row r="198" spans="1:33" s="2" customFormat="1" ht="11.25">
      <c r="A198" s="164"/>
      <c r="B198" s="27" t="s">
        <v>35</v>
      </c>
      <c r="C198" s="56">
        <v>6.3</v>
      </c>
      <c r="D198" s="56"/>
      <c r="E198" s="56"/>
      <c r="F198" s="23">
        <f t="shared" si="42"/>
        <v>2.91</v>
      </c>
      <c r="G198" s="23">
        <v>2.91</v>
      </c>
      <c r="H198" s="23"/>
      <c r="I198" s="23"/>
      <c r="J198" s="23"/>
      <c r="K198" s="23"/>
      <c r="L198" s="53"/>
      <c r="M198" s="48"/>
      <c r="N198" s="58"/>
      <c r="O198" s="188"/>
      <c r="P198" s="175"/>
      <c r="Q198" s="102"/>
      <c r="R198" s="164"/>
      <c r="S198" s="27" t="s">
        <v>35</v>
      </c>
      <c r="T198" s="34">
        <v>6.3</v>
      </c>
      <c r="U198" s="8"/>
      <c r="V198" s="52"/>
      <c r="W198" s="25">
        <f>F198+V180/2</f>
        <v>3.3515000000000006</v>
      </c>
      <c r="X198" s="3"/>
      <c r="Y198" s="3"/>
      <c r="Z198" s="23"/>
      <c r="AA198" s="23"/>
      <c r="AB198" s="4"/>
      <c r="AC198" s="5">
        <v>0</v>
      </c>
      <c r="AD198" s="42"/>
      <c r="AE198" s="4"/>
      <c r="AF198" s="158"/>
      <c r="AG198" s="161"/>
    </row>
    <row r="199" spans="1:33" s="2" customFormat="1" ht="11.25">
      <c r="A199" s="165"/>
      <c r="B199" s="27" t="s">
        <v>36</v>
      </c>
      <c r="C199" s="56">
        <v>6.3</v>
      </c>
      <c r="D199" s="56"/>
      <c r="E199" s="56"/>
      <c r="F199" s="23">
        <f t="shared" si="42"/>
        <v>0.3</v>
      </c>
      <c r="G199" s="23">
        <v>0.3</v>
      </c>
      <c r="H199" s="23"/>
      <c r="I199" s="25">
        <v>1.732</v>
      </c>
      <c r="J199" s="23" t="s">
        <v>11</v>
      </c>
      <c r="K199" s="23">
        <f>F199</f>
        <v>0.3</v>
      </c>
      <c r="L199" s="53">
        <v>0</v>
      </c>
      <c r="M199" s="25">
        <f>I199</f>
        <v>1.732</v>
      </c>
      <c r="N199" s="43">
        <f>M199-K199-L199</f>
        <v>1.432</v>
      </c>
      <c r="O199" s="189"/>
      <c r="P199" s="176"/>
      <c r="Q199" s="102"/>
      <c r="R199" s="165"/>
      <c r="S199" s="27" t="s">
        <v>36</v>
      </c>
      <c r="T199" s="34">
        <v>6.3</v>
      </c>
      <c r="U199" s="8"/>
      <c r="V199" s="31">
        <v>0.015</v>
      </c>
      <c r="W199" s="25">
        <f>V199+F199</f>
        <v>0.315</v>
      </c>
      <c r="X199" s="3"/>
      <c r="Y199" s="3"/>
      <c r="Z199" s="25">
        <v>1.732</v>
      </c>
      <c r="AA199" s="23" t="s">
        <v>11</v>
      </c>
      <c r="AB199" s="5">
        <f>W199</f>
        <v>0.315</v>
      </c>
      <c r="AC199" s="5">
        <v>0</v>
      </c>
      <c r="AD199" s="40">
        <f>Z199</f>
        <v>1.732</v>
      </c>
      <c r="AE199" s="5">
        <f>AD199-AB199-AC199</f>
        <v>1.417</v>
      </c>
      <c r="AF199" s="159"/>
      <c r="AG199" s="162"/>
    </row>
    <row r="200" spans="1:35" s="2" customFormat="1" ht="11.25">
      <c r="A200" s="54">
        <v>151</v>
      </c>
      <c r="B200" s="54" t="s">
        <v>190</v>
      </c>
      <c r="C200" s="56">
        <v>2.5</v>
      </c>
      <c r="D200" s="56">
        <v>2.5</v>
      </c>
      <c r="E200" s="56"/>
      <c r="F200" s="23">
        <f t="shared" si="42"/>
        <v>0.71</v>
      </c>
      <c r="G200" s="23">
        <v>0.71</v>
      </c>
      <c r="H200" s="23"/>
      <c r="I200" s="23">
        <v>1.472</v>
      </c>
      <c r="J200" s="23" t="s">
        <v>11</v>
      </c>
      <c r="K200" s="53">
        <f>F200</f>
        <v>0.71</v>
      </c>
      <c r="L200" s="53">
        <v>0</v>
      </c>
      <c r="M200" s="53">
        <f>I200</f>
        <v>1.472</v>
      </c>
      <c r="N200" s="53">
        <f>M200-K200-L200</f>
        <v>0.762</v>
      </c>
      <c r="O200" s="53">
        <f>N200</f>
        <v>0.762</v>
      </c>
      <c r="P200" s="23" t="s">
        <v>199</v>
      </c>
      <c r="Q200" s="102"/>
      <c r="R200" s="54">
        <v>151</v>
      </c>
      <c r="S200" s="130" t="s">
        <v>190</v>
      </c>
      <c r="T200" s="34">
        <v>2.5</v>
      </c>
      <c r="U200" s="8"/>
      <c r="V200" s="29">
        <v>0.065</v>
      </c>
      <c r="W200" s="43">
        <f>V200+F200</f>
        <v>0.7749999999999999</v>
      </c>
      <c r="X200" s="4"/>
      <c r="Y200" s="4"/>
      <c r="Z200" s="23">
        <v>1.472</v>
      </c>
      <c r="AA200" s="23" t="s">
        <v>11</v>
      </c>
      <c r="AB200" s="5">
        <f>W200</f>
        <v>0.7749999999999999</v>
      </c>
      <c r="AC200" s="5">
        <v>0</v>
      </c>
      <c r="AD200" s="28">
        <f>Z200</f>
        <v>1.472</v>
      </c>
      <c r="AE200" s="5">
        <f>AD200-AB200-AC200</f>
        <v>0.6970000000000001</v>
      </c>
      <c r="AF200" s="17">
        <f>AE200</f>
        <v>0.6970000000000001</v>
      </c>
      <c r="AG200" s="35" t="s">
        <v>199</v>
      </c>
      <c r="AI200" s="121"/>
    </row>
    <row r="201" spans="1:36" s="83" customFormat="1" ht="22.5">
      <c r="A201" s="170">
        <v>152</v>
      </c>
      <c r="B201" s="80" t="s">
        <v>191</v>
      </c>
      <c r="C201" s="89">
        <v>10</v>
      </c>
      <c r="D201" s="89">
        <v>10</v>
      </c>
      <c r="E201" s="89"/>
      <c r="F201" s="82">
        <f>F202+F203</f>
        <v>6.050000000000001</v>
      </c>
      <c r="G201" s="82"/>
      <c r="H201" s="82"/>
      <c r="I201" s="97"/>
      <c r="J201" s="82"/>
      <c r="K201" s="82"/>
      <c r="L201" s="81"/>
      <c r="M201" s="82"/>
      <c r="N201" s="81"/>
      <c r="O201" s="190">
        <f>MIN(N201:N203)</f>
        <v>-2.505</v>
      </c>
      <c r="P201" s="174" t="s">
        <v>78</v>
      </c>
      <c r="Q201" s="102"/>
      <c r="R201" s="170">
        <v>152</v>
      </c>
      <c r="S201" s="80" t="s">
        <v>191</v>
      </c>
      <c r="T201" s="89">
        <v>10</v>
      </c>
      <c r="U201" s="89"/>
      <c r="V201" s="88"/>
      <c r="W201" s="85">
        <f>W202+W203</f>
        <v>9.47739999999999</v>
      </c>
      <c r="X201" s="85"/>
      <c r="Y201" s="85"/>
      <c r="Z201" s="97"/>
      <c r="AA201" s="82"/>
      <c r="AB201" s="85"/>
      <c r="AC201" s="81">
        <v>0</v>
      </c>
      <c r="AD201" s="82"/>
      <c r="AE201" s="85"/>
      <c r="AF201" s="166">
        <f>MIN(AE201:AE203)</f>
        <v>-4.513999999999992</v>
      </c>
      <c r="AG201" s="169" t="s">
        <v>78</v>
      </c>
      <c r="AH201" s="79"/>
      <c r="AI201" s="79"/>
      <c r="AJ201" s="79"/>
    </row>
    <row r="202" spans="1:33" s="2" customFormat="1" ht="11.25">
      <c r="A202" s="164"/>
      <c r="B202" s="101" t="s">
        <v>35</v>
      </c>
      <c r="C202" s="89">
        <v>10</v>
      </c>
      <c r="D202" s="89"/>
      <c r="E202" s="89"/>
      <c r="F202" s="82">
        <f t="shared" si="42"/>
        <v>2.87</v>
      </c>
      <c r="G202" s="82">
        <v>2.87</v>
      </c>
      <c r="H202" s="82"/>
      <c r="I202" s="105"/>
      <c r="J202" s="82"/>
      <c r="K202" s="82"/>
      <c r="L202" s="81"/>
      <c r="M202" s="82"/>
      <c r="N202" s="81"/>
      <c r="O202" s="188"/>
      <c r="P202" s="175"/>
      <c r="Q202" s="102"/>
      <c r="R202" s="171"/>
      <c r="S202" s="101" t="s">
        <v>35</v>
      </c>
      <c r="T202" s="89">
        <v>10</v>
      </c>
      <c r="U202" s="89"/>
      <c r="V202" s="99"/>
      <c r="W202" s="97">
        <f>F202+V177+V165/2</f>
        <v>4.288399999999998</v>
      </c>
      <c r="X202" s="97"/>
      <c r="Y202" s="97"/>
      <c r="Z202" s="105"/>
      <c r="AA202" s="82"/>
      <c r="AB202" s="85"/>
      <c r="AC202" s="81">
        <v>0</v>
      </c>
      <c r="AD202" s="82"/>
      <c r="AE202" s="85"/>
      <c r="AF202" s="167"/>
      <c r="AG202" s="161"/>
    </row>
    <row r="203" spans="1:33" s="2" customFormat="1" ht="11.25">
      <c r="A203" s="165"/>
      <c r="B203" s="101" t="s">
        <v>36</v>
      </c>
      <c r="C203" s="89">
        <v>10</v>
      </c>
      <c r="D203" s="89"/>
      <c r="E203" s="89"/>
      <c r="F203" s="82">
        <f t="shared" si="42"/>
        <v>3.18</v>
      </c>
      <c r="G203" s="82">
        <v>3.18</v>
      </c>
      <c r="H203" s="82"/>
      <c r="I203" s="82">
        <v>0.675</v>
      </c>
      <c r="J203" s="82" t="s">
        <v>11</v>
      </c>
      <c r="K203" s="82">
        <f>F203</f>
        <v>3.18</v>
      </c>
      <c r="L203" s="81">
        <v>0</v>
      </c>
      <c r="M203" s="82">
        <f>I203</f>
        <v>0.675</v>
      </c>
      <c r="N203" s="81">
        <f>M203-K203-L203</f>
        <v>-2.505</v>
      </c>
      <c r="O203" s="189"/>
      <c r="P203" s="176"/>
      <c r="Q203" s="102"/>
      <c r="R203" s="172"/>
      <c r="S203" s="101" t="s">
        <v>36</v>
      </c>
      <c r="T203" s="89">
        <v>10</v>
      </c>
      <c r="U203" s="89"/>
      <c r="V203" s="88">
        <v>2.008999999999992</v>
      </c>
      <c r="W203" s="97">
        <f aca="true" t="shared" si="49" ref="W203:W215">V203+F203</f>
        <v>5.188999999999992</v>
      </c>
      <c r="X203" s="97"/>
      <c r="Y203" s="97"/>
      <c r="Z203" s="82">
        <v>0.675</v>
      </c>
      <c r="AA203" s="82" t="s">
        <v>11</v>
      </c>
      <c r="AB203" s="81">
        <f>W203</f>
        <v>5.188999999999992</v>
      </c>
      <c r="AC203" s="81">
        <v>0</v>
      </c>
      <c r="AD203" s="82">
        <f>Z203</f>
        <v>0.675</v>
      </c>
      <c r="AE203" s="81">
        <f>AD203-AB203-AC203</f>
        <v>-4.513999999999992</v>
      </c>
      <c r="AF203" s="168"/>
      <c r="AG203" s="162"/>
    </row>
    <row r="204" spans="1:35" s="2" customFormat="1" ht="11.25">
      <c r="A204" s="67">
        <v>153</v>
      </c>
      <c r="B204" s="54" t="s">
        <v>208</v>
      </c>
      <c r="C204" s="56" t="s">
        <v>24</v>
      </c>
      <c r="D204" s="56">
        <v>1.8</v>
      </c>
      <c r="E204" s="56">
        <v>1.8</v>
      </c>
      <c r="F204" s="23">
        <f t="shared" si="42"/>
        <v>1.59</v>
      </c>
      <c r="G204" s="23">
        <v>0.79</v>
      </c>
      <c r="H204" s="23">
        <v>0.8</v>
      </c>
      <c r="I204" s="23"/>
      <c r="J204" s="23"/>
      <c r="K204" s="23">
        <f>F204-I204</f>
        <v>1.59</v>
      </c>
      <c r="L204" s="53">
        <v>0</v>
      </c>
      <c r="M204" s="23">
        <v>1.89</v>
      </c>
      <c r="N204" s="53">
        <f>M204-L204-K204</f>
        <v>0.2999999999999998</v>
      </c>
      <c r="O204" s="59">
        <f>N204</f>
        <v>0.2999999999999998</v>
      </c>
      <c r="P204" s="23" t="s">
        <v>199</v>
      </c>
      <c r="Q204" s="102"/>
      <c r="R204" s="67">
        <v>153</v>
      </c>
      <c r="S204" s="130" t="s">
        <v>208</v>
      </c>
      <c r="T204" s="34" t="s">
        <v>24</v>
      </c>
      <c r="U204" s="8"/>
      <c r="V204" s="29">
        <v>0</v>
      </c>
      <c r="W204" s="25">
        <f t="shared" si="49"/>
        <v>1.59</v>
      </c>
      <c r="X204" s="3"/>
      <c r="Y204" s="3"/>
      <c r="Z204" s="23"/>
      <c r="AA204" s="23"/>
      <c r="AB204" s="5">
        <f>W204-Z204</f>
        <v>1.59</v>
      </c>
      <c r="AC204" s="5"/>
      <c r="AD204" s="35">
        <v>1.89</v>
      </c>
      <c r="AE204" s="5">
        <f>AD204-AC204-AB204</f>
        <v>0.2999999999999998</v>
      </c>
      <c r="AF204" s="15">
        <f>AE204</f>
        <v>0.2999999999999998</v>
      </c>
      <c r="AG204" s="55" t="s">
        <v>199</v>
      </c>
      <c r="AI204" s="121"/>
    </row>
    <row r="205" spans="1:35" s="2" customFormat="1" ht="11.25">
      <c r="A205" s="67">
        <v>154</v>
      </c>
      <c r="B205" s="54" t="s">
        <v>218</v>
      </c>
      <c r="C205" s="56" t="s">
        <v>19</v>
      </c>
      <c r="D205" s="56">
        <v>2.5</v>
      </c>
      <c r="E205" s="56">
        <v>2.5</v>
      </c>
      <c r="F205" s="23">
        <f t="shared" si="42"/>
        <v>0.72</v>
      </c>
      <c r="G205" s="23">
        <v>0.18</v>
      </c>
      <c r="H205" s="23">
        <v>0.54</v>
      </c>
      <c r="I205" s="23">
        <v>0.052</v>
      </c>
      <c r="J205" s="23"/>
      <c r="K205" s="23">
        <f>F205-I205</f>
        <v>0.6679999999999999</v>
      </c>
      <c r="L205" s="53">
        <v>0</v>
      </c>
      <c r="M205" s="23">
        <v>2.63</v>
      </c>
      <c r="N205" s="53">
        <f>M205-L205-K205</f>
        <v>1.962</v>
      </c>
      <c r="O205" s="59">
        <f>N205</f>
        <v>1.962</v>
      </c>
      <c r="P205" s="23" t="s">
        <v>199</v>
      </c>
      <c r="Q205" s="102"/>
      <c r="R205" s="67">
        <v>154</v>
      </c>
      <c r="S205" s="130" t="s">
        <v>218</v>
      </c>
      <c r="T205" s="34" t="s">
        <v>19</v>
      </c>
      <c r="U205" s="8"/>
      <c r="V205" s="29">
        <v>0</v>
      </c>
      <c r="W205" s="25">
        <f t="shared" si="49"/>
        <v>0.72</v>
      </c>
      <c r="X205" s="3"/>
      <c r="Y205" s="3"/>
      <c r="Z205" s="23">
        <v>0.052</v>
      </c>
      <c r="AA205" s="23"/>
      <c r="AB205" s="5">
        <f>W205-Z205</f>
        <v>0.6679999999999999</v>
      </c>
      <c r="AC205" s="5"/>
      <c r="AD205" s="35">
        <v>2.63</v>
      </c>
      <c r="AE205" s="5">
        <f>AD205-AC205-AB205</f>
        <v>1.962</v>
      </c>
      <c r="AF205" s="15">
        <f>AE205</f>
        <v>1.962</v>
      </c>
      <c r="AG205" s="55" t="s">
        <v>199</v>
      </c>
      <c r="AI205" s="121"/>
    </row>
    <row r="206" spans="1:35" s="2" customFormat="1" ht="11.25">
      <c r="A206" s="67">
        <v>155</v>
      </c>
      <c r="B206" s="54" t="s">
        <v>227</v>
      </c>
      <c r="C206" s="56" t="s">
        <v>30</v>
      </c>
      <c r="D206" s="56">
        <v>63</v>
      </c>
      <c r="E206" s="56">
        <v>63</v>
      </c>
      <c r="F206" s="48">
        <f>G206+H206</f>
        <v>23.71</v>
      </c>
      <c r="G206" s="23">
        <v>8.29</v>
      </c>
      <c r="H206" s="48">
        <v>15.42</v>
      </c>
      <c r="I206" s="23"/>
      <c r="J206" s="23"/>
      <c r="K206" s="23">
        <f>F206-I206</f>
        <v>23.71</v>
      </c>
      <c r="L206" s="53">
        <v>0</v>
      </c>
      <c r="M206" s="23">
        <v>66.15</v>
      </c>
      <c r="N206" s="53">
        <f>M206-L206-K206</f>
        <v>42.440000000000005</v>
      </c>
      <c r="O206" s="59">
        <f>N206</f>
        <v>42.440000000000005</v>
      </c>
      <c r="P206" s="23" t="s">
        <v>199</v>
      </c>
      <c r="Q206" s="102"/>
      <c r="R206" s="67">
        <v>155</v>
      </c>
      <c r="S206" s="130" t="s">
        <v>227</v>
      </c>
      <c r="T206" s="34" t="s">
        <v>30</v>
      </c>
      <c r="U206" s="8"/>
      <c r="V206" s="29">
        <v>0</v>
      </c>
      <c r="W206" s="25">
        <f t="shared" si="49"/>
        <v>23.71</v>
      </c>
      <c r="X206" s="3"/>
      <c r="Y206" s="3"/>
      <c r="Z206" s="23"/>
      <c r="AA206" s="23"/>
      <c r="AB206" s="4">
        <f>W206-Z206</f>
        <v>23.71</v>
      </c>
      <c r="AC206" s="5">
        <v>0</v>
      </c>
      <c r="AD206" s="35">
        <v>66.15</v>
      </c>
      <c r="AE206" s="5">
        <f>AD206-AC206-AB206</f>
        <v>42.440000000000005</v>
      </c>
      <c r="AF206" s="15">
        <f>AE206</f>
        <v>42.440000000000005</v>
      </c>
      <c r="AG206" s="55" t="s">
        <v>199</v>
      </c>
      <c r="AI206" s="121"/>
    </row>
    <row r="207" spans="1:35" s="79" customFormat="1" ht="11.25">
      <c r="A207" s="111">
        <v>156</v>
      </c>
      <c r="B207" s="110" t="s">
        <v>209</v>
      </c>
      <c r="C207" s="8">
        <v>1.6</v>
      </c>
      <c r="D207" s="8">
        <v>1.6</v>
      </c>
      <c r="E207" s="8"/>
      <c r="F207" s="1">
        <f t="shared" si="42"/>
        <v>0.31</v>
      </c>
      <c r="G207" s="1">
        <v>0.31</v>
      </c>
      <c r="H207" s="1"/>
      <c r="I207" s="1">
        <v>1.68</v>
      </c>
      <c r="J207" s="1" t="s">
        <v>11</v>
      </c>
      <c r="K207" s="5">
        <f>F207</f>
        <v>0.31</v>
      </c>
      <c r="L207" s="5">
        <v>0</v>
      </c>
      <c r="M207" s="1">
        <f>I207</f>
        <v>1.68</v>
      </c>
      <c r="N207" s="5">
        <f>M207-K207-L207</f>
        <v>1.3699999999999999</v>
      </c>
      <c r="O207" s="14">
        <f>N207</f>
        <v>1.3699999999999999</v>
      </c>
      <c r="P207" s="1" t="s">
        <v>199</v>
      </c>
      <c r="Q207" s="102"/>
      <c r="R207" s="111">
        <v>156</v>
      </c>
      <c r="S207" s="110" t="s">
        <v>209</v>
      </c>
      <c r="T207" s="34">
        <v>1.6</v>
      </c>
      <c r="U207" s="34"/>
      <c r="V207" s="29">
        <v>0</v>
      </c>
      <c r="W207" s="3">
        <f t="shared" si="49"/>
        <v>0.31</v>
      </c>
      <c r="X207" s="3"/>
      <c r="Y207" s="3"/>
      <c r="Z207" s="1">
        <v>1.68</v>
      </c>
      <c r="AA207" s="1" t="s">
        <v>11</v>
      </c>
      <c r="AB207" s="5">
        <f>W207</f>
        <v>0.31</v>
      </c>
      <c r="AC207" s="5"/>
      <c r="AD207" s="35">
        <f>Z207</f>
        <v>1.68</v>
      </c>
      <c r="AE207" s="5">
        <f>AD207-AB207-AC207</f>
        <v>1.3699999999999999</v>
      </c>
      <c r="AF207" s="15">
        <f>AE207</f>
        <v>1.3699999999999999</v>
      </c>
      <c r="AG207" s="115" t="s">
        <v>199</v>
      </c>
      <c r="AH207" s="2"/>
      <c r="AI207" s="121"/>
    </row>
    <row r="208" spans="1:35" s="2" customFormat="1" ht="11.25">
      <c r="A208" s="67">
        <v>157</v>
      </c>
      <c r="B208" s="54" t="s">
        <v>192</v>
      </c>
      <c r="C208" s="56">
        <v>1.6</v>
      </c>
      <c r="D208" s="56">
        <v>1.6</v>
      </c>
      <c r="E208" s="56"/>
      <c r="F208" s="23">
        <f t="shared" si="42"/>
        <v>1.02</v>
      </c>
      <c r="G208" s="23">
        <v>1.02</v>
      </c>
      <c r="H208" s="23"/>
      <c r="I208" s="23">
        <v>1.212</v>
      </c>
      <c r="J208" s="23" t="s">
        <v>11</v>
      </c>
      <c r="K208" s="53">
        <f aca="true" t="shared" si="50" ref="K208:K215">F208</f>
        <v>1.02</v>
      </c>
      <c r="L208" s="53">
        <v>0</v>
      </c>
      <c r="M208" s="23">
        <f aca="true" t="shared" si="51" ref="M208:M215">I208</f>
        <v>1.212</v>
      </c>
      <c r="N208" s="53">
        <f aca="true" t="shared" si="52" ref="N208:N215">M208-K208-L208</f>
        <v>0.19199999999999995</v>
      </c>
      <c r="O208" s="53">
        <f aca="true" t="shared" si="53" ref="O208:O215">N208</f>
        <v>0.19199999999999995</v>
      </c>
      <c r="P208" s="23" t="s">
        <v>199</v>
      </c>
      <c r="Q208" s="102"/>
      <c r="R208" s="155">
        <v>157</v>
      </c>
      <c r="S208" s="153" t="s">
        <v>192</v>
      </c>
      <c r="T208" s="154">
        <v>1.6</v>
      </c>
      <c r="U208" s="154"/>
      <c r="V208" s="146">
        <v>0.25100000000000006</v>
      </c>
      <c r="W208" s="147">
        <f t="shared" si="49"/>
        <v>1.2710000000000001</v>
      </c>
      <c r="X208" s="147"/>
      <c r="Y208" s="147"/>
      <c r="Z208" s="148">
        <v>1.212</v>
      </c>
      <c r="AA208" s="148" t="s">
        <v>11</v>
      </c>
      <c r="AB208" s="145">
        <f aca="true" t="shared" si="54" ref="AB208:AB215">W208</f>
        <v>1.2710000000000001</v>
      </c>
      <c r="AC208" s="145">
        <v>0</v>
      </c>
      <c r="AD208" s="148">
        <f aca="true" t="shared" si="55" ref="AD208:AD215">Z208</f>
        <v>1.212</v>
      </c>
      <c r="AE208" s="145">
        <f aca="true" t="shared" si="56" ref="AE208:AE215">AD208-AB208-AC208</f>
        <v>-0.05900000000000016</v>
      </c>
      <c r="AF208" s="156">
        <f aca="true" t="shared" si="57" ref="AF208:AF215">AE208</f>
        <v>-0.05900000000000016</v>
      </c>
      <c r="AG208" s="148" t="s">
        <v>78</v>
      </c>
      <c r="AI208" s="121"/>
    </row>
    <row r="209" spans="1:34" s="2" customFormat="1" ht="11.25">
      <c r="A209" s="67">
        <v>158</v>
      </c>
      <c r="B209" s="54" t="s">
        <v>193</v>
      </c>
      <c r="C209" s="56">
        <v>1.6</v>
      </c>
      <c r="D209" s="56">
        <v>1.6</v>
      </c>
      <c r="E209" s="56"/>
      <c r="F209" s="23">
        <f aca="true" t="shared" si="58" ref="F209:F214">G209+H209</f>
        <v>0.84</v>
      </c>
      <c r="G209" s="23">
        <v>0.84</v>
      </c>
      <c r="H209" s="23"/>
      <c r="I209" s="23">
        <v>0.918</v>
      </c>
      <c r="J209" s="23" t="s">
        <v>11</v>
      </c>
      <c r="K209" s="53">
        <f t="shared" si="50"/>
        <v>0.84</v>
      </c>
      <c r="L209" s="53">
        <v>0</v>
      </c>
      <c r="M209" s="23">
        <f t="shared" si="51"/>
        <v>0.918</v>
      </c>
      <c r="N209" s="53">
        <f t="shared" si="52"/>
        <v>0.07800000000000007</v>
      </c>
      <c r="O209" s="53">
        <f t="shared" si="53"/>
        <v>0.07800000000000007</v>
      </c>
      <c r="P209" s="23" t="s">
        <v>199</v>
      </c>
      <c r="Q209" s="102"/>
      <c r="R209" s="98">
        <v>158</v>
      </c>
      <c r="S209" s="80" t="s">
        <v>193</v>
      </c>
      <c r="T209" s="89">
        <v>1.6</v>
      </c>
      <c r="U209" s="8"/>
      <c r="V209" s="88">
        <v>0.7610000000000006</v>
      </c>
      <c r="W209" s="85">
        <f t="shared" si="49"/>
        <v>1.6010000000000004</v>
      </c>
      <c r="X209" s="4"/>
      <c r="Y209" s="4"/>
      <c r="Z209" s="82">
        <v>0.918</v>
      </c>
      <c r="AA209" s="82" t="s">
        <v>11</v>
      </c>
      <c r="AB209" s="81">
        <f t="shared" si="54"/>
        <v>1.6010000000000004</v>
      </c>
      <c r="AC209" s="81">
        <v>0</v>
      </c>
      <c r="AD209" s="82">
        <f t="shared" si="55"/>
        <v>0.918</v>
      </c>
      <c r="AE209" s="81">
        <f t="shared" si="56"/>
        <v>-0.6830000000000004</v>
      </c>
      <c r="AF209" s="94">
        <f t="shared" si="57"/>
        <v>-0.6830000000000004</v>
      </c>
      <c r="AG209" s="82" t="s">
        <v>78</v>
      </c>
      <c r="AH209" s="79"/>
    </row>
    <row r="210" spans="1:36" s="83" customFormat="1" ht="11.25">
      <c r="A210" s="98">
        <v>159</v>
      </c>
      <c r="B210" s="80" t="s">
        <v>194</v>
      </c>
      <c r="C210" s="89">
        <v>2.5</v>
      </c>
      <c r="D210" s="56">
        <v>2.5</v>
      </c>
      <c r="E210" s="56"/>
      <c r="F210" s="82">
        <f t="shared" si="58"/>
        <v>0.74</v>
      </c>
      <c r="G210" s="23">
        <v>0.74</v>
      </c>
      <c r="H210" s="23"/>
      <c r="I210" s="82">
        <v>0.554</v>
      </c>
      <c r="J210" s="82" t="s">
        <v>11</v>
      </c>
      <c r="K210" s="81">
        <f t="shared" si="50"/>
        <v>0.74</v>
      </c>
      <c r="L210" s="81">
        <v>0</v>
      </c>
      <c r="M210" s="82">
        <f t="shared" si="51"/>
        <v>0.554</v>
      </c>
      <c r="N210" s="81">
        <f t="shared" si="52"/>
        <v>-0.18599999999999994</v>
      </c>
      <c r="O210" s="81">
        <f t="shared" si="53"/>
        <v>-0.18599999999999994</v>
      </c>
      <c r="P210" s="82" t="s">
        <v>78</v>
      </c>
      <c r="Q210" s="102"/>
      <c r="R210" s="98">
        <v>159</v>
      </c>
      <c r="S210" s="80" t="s">
        <v>194</v>
      </c>
      <c r="T210" s="89">
        <v>2.5</v>
      </c>
      <c r="U210" s="8"/>
      <c r="V210" s="88">
        <v>0.039</v>
      </c>
      <c r="W210" s="85">
        <f t="shared" si="49"/>
        <v>0.779</v>
      </c>
      <c r="X210" s="4"/>
      <c r="Y210" s="4"/>
      <c r="Z210" s="82">
        <v>0.554</v>
      </c>
      <c r="AA210" s="82" t="s">
        <v>11</v>
      </c>
      <c r="AB210" s="81">
        <f t="shared" si="54"/>
        <v>0.779</v>
      </c>
      <c r="AC210" s="81">
        <v>0</v>
      </c>
      <c r="AD210" s="82">
        <f t="shared" si="55"/>
        <v>0.554</v>
      </c>
      <c r="AE210" s="81">
        <f t="shared" si="56"/>
        <v>-0.22499999999999998</v>
      </c>
      <c r="AF210" s="94">
        <f t="shared" si="57"/>
        <v>-0.22499999999999998</v>
      </c>
      <c r="AG210" s="82" t="s">
        <v>78</v>
      </c>
      <c r="AH210" s="79"/>
      <c r="AI210" s="79"/>
      <c r="AJ210" s="79"/>
    </row>
    <row r="211" spans="1:36" s="83" customFormat="1" ht="11.25">
      <c r="A211" s="111">
        <v>160</v>
      </c>
      <c r="B211" s="112" t="s">
        <v>195</v>
      </c>
      <c r="C211" s="8">
        <v>1.6</v>
      </c>
      <c r="D211" s="8">
        <v>1.6</v>
      </c>
      <c r="E211" s="8"/>
      <c r="F211" s="1">
        <f t="shared" si="58"/>
        <v>0.67</v>
      </c>
      <c r="G211" s="1">
        <v>0.67</v>
      </c>
      <c r="H211" s="1"/>
      <c r="I211" s="1">
        <v>0.68</v>
      </c>
      <c r="J211" s="1" t="s">
        <v>11</v>
      </c>
      <c r="K211" s="5">
        <f t="shared" si="50"/>
        <v>0.67</v>
      </c>
      <c r="L211" s="5">
        <v>0</v>
      </c>
      <c r="M211" s="1">
        <f t="shared" si="51"/>
        <v>0.68</v>
      </c>
      <c r="N211" s="5">
        <f t="shared" si="52"/>
        <v>0.010000000000000009</v>
      </c>
      <c r="O211" s="5">
        <f t="shared" si="53"/>
        <v>0.010000000000000009</v>
      </c>
      <c r="P211" s="23" t="s">
        <v>199</v>
      </c>
      <c r="Q211" s="102"/>
      <c r="R211" s="98">
        <v>160</v>
      </c>
      <c r="S211" s="80" t="s">
        <v>195</v>
      </c>
      <c r="T211" s="89">
        <v>1.6</v>
      </c>
      <c r="U211" s="8"/>
      <c r="V211" s="88">
        <v>0.5210000000000004</v>
      </c>
      <c r="W211" s="85">
        <f t="shared" si="49"/>
        <v>1.1910000000000003</v>
      </c>
      <c r="X211" s="4"/>
      <c r="Y211" s="4"/>
      <c r="Z211" s="82">
        <v>0.68</v>
      </c>
      <c r="AA211" s="82" t="s">
        <v>11</v>
      </c>
      <c r="AB211" s="81">
        <f t="shared" si="54"/>
        <v>1.1910000000000003</v>
      </c>
      <c r="AC211" s="81">
        <v>0</v>
      </c>
      <c r="AD211" s="82">
        <f t="shared" si="55"/>
        <v>0.68</v>
      </c>
      <c r="AE211" s="85">
        <f t="shared" si="56"/>
        <v>-0.5110000000000002</v>
      </c>
      <c r="AF211" s="94">
        <f t="shared" si="57"/>
        <v>-0.5110000000000002</v>
      </c>
      <c r="AG211" s="82" t="s">
        <v>78</v>
      </c>
      <c r="AH211" s="79"/>
      <c r="AI211" s="79"/>
      <c r="AJ211" s="79"/>
    </row>
    <row r="212" spans="1:36" s="83" customFormat="1" ht="11.25">
      <c r="A212" s="98">
        <v>161</v>
      </c>
      <c r="B212" s="80" t="s">
        <v>196</v>
      </c>
      <c r="C212" s="89">
        <v>1.6</v>
      </c>
      <c r="D212" s="56">
        <v>1.6</v>
      </c>
      <c r="E212" s="56"/>
      <c r="F212" s="82">
        <f t="shared" si="58"/>
        <v>1.2</v>
      </c>
      <c r="G212" s="23">
        <v>1.2</v>
      </c>
      <c r="H212" s="23"/>
      <c r="I212" s="82">
        <v>0.901</v>
      </c>
      <c r="J212" s="82" t="s">
        <v>11</v>
      </c>
      <c r="K212" s="81">
        <f t="shared" si="50"/>
        <v>1.2</v>
      </c>
      <c r="L212" s="81">
        <v>0</v>
      </c>
      <c r="M212" s="82">
        <f t="shared" si="51"/>
        <v>0.901</v>
      </c>
      <c r="N212" s="81">
        <f t="shared" si="52"/>
        <v>-0.29899999999999993</v>
      </c>
      <c r="O212" s="81">
        <f t="shared" si="53"/>
        <v>-0.29899999999999993</v>
      </c>
      <c r="P212" s="82" t="s">
        <v>78</v>
      </c>
      <c r="Q212" s="102"/>
      <c r="R212" s="98">
        <v>161</v>
      </c>
      <c r="S212" s="80" t="s">
        <v>196</v>
      </c>
      <c r="T212" s="89">
        <v>1.6</v>
      </c>
      <c r="U212" s="8"/>
      <c r="V212" s="88">
        <v>0.5880000000000002</v>
      </c>
      <c r="W212" s="85">
        <f t="shared" si="49"/>
        <v>1.7880000000000003</v>
      </c>
      <c r="X212" s="4"/>
      <c r="Y212" s="4"/>
      <c r="Z212" s="82">
        <v>0.901</v>
      </c>
      <c r="AA212" s="82" t="s">
        <v>11</v>
      </c>
      <c r="AB212" s="81">
        <f t="shared" si="54"/>
        <v>1.7880000000000003</v>
      </c>
      <c r="AC212" s="81">
        <v>0</v>
      </c>
      <c r="AD212" s="82">
        <f t="shared" si="55"/>
        <v>0.901</v>
      </c>
      <c r="AE212" s="81">
        <f t="shared" si="56"/>
        <v>-0.8870000000000002</v>
      </c>
      <c r="AF212" s="94">
        <f t="shared" si="57"/>
        <v>-0.8870000000000002</v>
      </c>
      <c r="AG212" s="82" t="s">
        <v>78</v>
      </c>
      <c r="AH212" s="79"/>
      <c r="AI212" s="79"/>
      <c r="AJ212" s="79"/>
    </row>
    <row r="213" spans="1:35" s="79" customFormat="1" ht="11.25">
      <c r="A213" s="111">
        <v>162</v>
      </c>
      <c r="B213" s="111" t="s">
        <v>197</v>
      </c>
      <c r="C213" s="8">
        <v>1.6</v>
      </c>
      <c r="D213" s="8">
        <v>1.6</v>
      </c>
      <c r="E213" s="8"/>
      <c r="F213" s="1">
        <f t="shared" si="58"/>
        <v>0.74</v>
      </c>
      <c r="G213" s="1">
        <v>0.74</v>
      </c>
      <c r="H213" s="1"/>
      <c r="I213" s="1">
        <v>1.68</v>
      </c>
      <c r="J213" s="1" t="s">
        <v>11</v>
      </c>
      <c r="K213" s="5">
        <f t="shared" si="50"/>
        <v>0.74</v>
      </c>
      <c r="L213" s="5">
        <v>0</v>
      </c>
      <c r="M213" s="1">
        <f t="shared" si="51"/>
        <v>1.68</v>
      </c>
      <c r="N213" s="5">
        <f t="shared" si="52"/>
        <v>0.94</v>
      </c>
      <c r="O213" s="5">
        <f t="shared" si="53"/>
        <v>0.94</v>
      </c>
      <c r="P213" s="23" t="s">
        <v>199</v>
      </c>
      <c r="Q213" s="102"/>
      <c r="R213" s="111">
        <v>162</v>
      </c>
      <c r="S213" s="111" t="s">
        <v>197</v>
      </c>
      <c r="T213" s="34">
        <v>1.6</v>
      </c>
      <c r="U213" s="34"/>
      <c r="V213" s="31">
        <v>0</v>
      </c>
      <c r="W213" s="4">
        <f t="shared" si="49"/>
        <v>0.74</v>
      </c>
      <c r="X213" s="4"/>
      <c r="Y213" s="4"/>
      <c r="Z213" s="1">
        <v>1.68</v>
      </c>
      <c r="AA213" s="1" t="s">
        <v>11</v>
      </c>
      <c r="AB213" s="5">
        <f t="shared" si="54"/>
        <v>0.74</v>
      </c>
      <c r="AC213" s="5">
        <v>0</v>
      </c>
      <c r="AD213" s="35">
        <f t="shared" si="55"/>
        <v>1.68</v>
      </c>
      <c r="AE213" s="5">
        <f t="shared" si="56"/>
        <v>0.94</v>
      </c>
      <c r="AF213" s="17">
        <f t="shared" si="57"/>
        <v>0.94</v>
      </c>
      <c r="AG213" s="35" t="s">
        <v>199</v>
      </c>
      <c r="AH213" s="2"/>
      <c r="AI213" s="121"/>
    </row>
    <row r="214" spans="1:35" s="79" customFormat="1" ht="11.25">
      <c r="A214" s="111">
        <v>163</v>
      </c>
      <c r="B214" s="111" t="s">
        <v>198</v>
      </c>
      <c r="C214" s="8">
        <v>1.6</v>
      </c>
      <c r="D214" s="8">
        <v>1.6</v>
      </c>
      <c r="E214" s="8"/>
      <c r="F214" s="1">
        <f t="shared" si="58"/>
        <v>0.02</v>
      </c>
      <c r="G214" s="1">
        <v>0.02</v>
      </c>
      <c r="H214" s="1"/>
      <c r="I214" s="1">
        <v>1.68</v>
      </c>
      <c r="J214" s="1" t="s">
        <v>11</v>
      </c>
      <c r="K214" s="5">
        <f t="shared" si="50"/>
        <v>0.02</v>
      </c>
      <c r="L214" s="5">
        <v>0</v>
      </c>
      <c r="M214" s="1">
        <f t="shared" si="51"/>
        <v>1.68</v>
      </c>
      <c r="N214" s="5">
        <f t="shared" si="52"/>
        <v>1.66</v>
      </c>
      <c r="O214" s="5">
        <f t="shared" si="53"/>
        <v>1.66</v>
      </c>
      <c r="P214" s="23" t="s">
        <v>199</v>
      </c>
      <c r="Q214" s="102"/>
      <c r="R214" s="111">
        <v>163</v>
      </c>
      <c r="S214" s="111" t="s">
        <v>198</v>
      </c>
      <c r="T214" s="34">
        <v>1.6</v>
      </c>
      <c r="U214" s="34"/>
      <c r="V214" s="31">
        <v>0</v>
      </c>
      <c r="W214" s="4">
        <f t="shared" si="49"/>
        <v>0.02</v>
      </c>
      <c r="X214" s="4"/>
      <c r="Y214" s="4"/>
      <c r="Z214" s="1">
        <v>1.68</v>
      </c>
      <c r="AA214" s="1" t="s">
        <v>11</v>
      </c>
      <c r="AB214" s="5">
        <f t="shared" si="54"/>
        <v>0.02</v>
      </c>
      <c r="AC214" s="5">
        <v>0</v>
      </c>
      <c r="AD214" s="35">
        <f t="shared" si="55"/>
        <v>1.68</v>
      </c>
      <c r="AE214" s="5">
        <f t="shared" si="56"/>
        <v>1.66</v>
      </c>
      <c r="AF214" s="17">
        <f t="shared" si="57"/>
        <v>1.66</v>
      </c>
      <c r="AG214" s="35" t="s">
        <v>199</v>
      </c>
      <c r="AH214" s="2"/>
      <c r="AI214" s="121"/>
    </row>
    <row r="215" spans="1:34" s="2" customFormat="1" ht="22.5">
      <c r="A215" s="67">
        <v>164</v>
      </c>
      <c r="B215" s="67" t="s">
        <v>217</v>
      </c>
      <c r="C215" s="56">
        <v>4</v>
      </c>
      <c r="D215" s="56">
        <v>4</v>
      </c>
      <c r="E215" s="56"/>
      <c r="F215" s="23">
        <f>G215+H215</f>
        <v>1.31</v>
      </c>
      <c r="G215" s="23">
        <v>1.31</v>
      </c>
      <c r="H215" s="23"/>
      <c r="I215" s="23">
        <v>1.334</v>
      </c>
      <c r="J215" s="23" t="s">
        <v>11</v>
      </c>
      <c r="K215" s="53">
        <f t="shared" si="50"/>
        <v>1.31</v>
      </c>
      <c r="L215" s="53">
        <v>0</v>
      </c>
      <c r="M215" s="23">
        <f t="shared" si="51"/>
        <v>1.334</v>
      </c>
      <c r="N215" s="53">
        <f t="shared" si="52"/>
        <v>0.02400000000000002</v>
      </c>
      <c r="O215" s="53">
        <f t="shared" si="53"/>
        <v>0.02400000000000002</v>
      </c>
      <c r="P215" s="23" t="s">
        <v>199</v>
      </c>
      <c r="Q215" s="102"/>
      <c r="R215" s="98">
        <v>164</v>
      </c>
      <c r="S215" s="129" t="s">
        <v>217</v>
      </c>
      <c r="T215" s="89">
        <v>4</v>
      </c>
      <c r="U215" s="8"/>
      <c r="V215" s="99">
        <v>1.1376</v>
      </c>
      <c r="W215" s="85">
        <f t="shared" si="49"/>
        <v>2.4476</v>
      </c>
      <c r="X215" s="4"/>
      <c r="Y215" s="4"/>
      <c r="Z215" s="82">
        <v>1.334</v>
      </c>
      <c r="AA215" s="82" t="s">
        <v>11</v>
      </c>
      <c r="AB215" s="81">
        <f t="shared" si="54"/>
        <v>2.4476</v>
      </c>
      <c r="AC215" s="81"/>
      <c r="AD215" s="82">
        <f t="shared" si="55"/>
        <v>1.334</v>
      </c>
      <c r="AE215" s="81">
        <f t="shared" si="56"/>
        <v>-1.1136</v>
      </c>
      <c r="AF215" s="94">
        <f t="shared" si="57"/>
        <v>-1.1136</v>
      </c>
      <c r="AG215" s="82" t="s">
        <v>78</v>
      </c>
      <c r="AH215" s="79"/>
    </row>
    <row r="216" spans="1:33" s="2" customFormat="1" ht="17.25" customHeight="1">
      <c r="A216" s="163"/>
      <c r="B216" s="68" t="s">
        <v>17</v>
      </c>
      <c r="C216" s="62">
        <f>D216+E216</f>
        <v>2858.699999999997</v>
      </c>
      <c r="D216" s="23">
        <f>SUM(D6:D215)</f>
        <v>1456.2999999999981</v>
      </c>
      <c r="E216" s="23">
        <f>SUM(E6:E215)</f>
        <v>1402.3999999999992</v>
      </c>
      <c r="F216" s="48">
        <f>SUM(F6:F215)-F11-F36-F44-F48-F54-F68-F79-F82-F88-F91-F94-F98-F101-F104-F151-F154-F157-F183-F186-F190-F194-F197-F201</f>
        <v>885.6479999999999</v>
      </c>
      <c r="G216" s="48"/>
      <c r="H216" s="48"/>
      <c r="I216" s="23"/>
      <c r="J216" s="23"/>
      <c r="K216" s="23"/>
      <c r="L216" s="23"/>
      <c r="M216" s="23"/>
      <c r="N216" s="23"/>
      <c r="O216" s="23"/>
      <c r="P216" s="23"/>
      <c r="Q216" s="102"/>
      <c r="R216" s="163"/>
      <c r="S216" s="68" t="s">
        <v>17</v>
      </c>
      <c r="T216" s="35">
        <v>2857.9</v>
      </c>
      <c r="U216" s="1"/>
      <c r="V216" s="32" t="s">
        <v>230</v>
      </c>
      <c r="W216" s="25">
        <f>W214+W213+W212+W211+W210+W209+W208+W201+W200+W197+W194+W193+W190+W189+W186+W183+W182+W181+W180+W179+W178+W177+W176+W175+W174+W173+W172+W171+W170+W169+W168+W167+W166+W165+W164+W163+W162+W161+W160+W157+W154+W151+W150+W149+W148+W147+W146+W145+W143+W142+W141+W140+W139+W138+W137+W136+W135+W134+W133+W132+W131+W130+W129+W128+W127+W126+W125+W124+W123+W122+W121+W120+W119+W118+W117+W116+W115+W114+W113+W112+W111+W110+W109+W108+W107+W104+W101+W98+W97+W94+W91+W88+W87+W86+W85+W82+W79+W78+W75+W74+W73+W72+W71+W68+W67+W66+W65+W64+W63+W62+W61+W60+W59+W58+W57+W54+W53+W52+W51+W48+W47+W44+W43+W42+W41+W40+W39+W36+W35+W34+W33+W32+W31+W30+W29+W28+W27+W26+W25+W24+W23+W22+W21+W20+W19+W18+W17+W16+W15+W14+W11+W10+W9+W8+W7+W6</f>
        <v>1065.9941332299998</v>
      </c>
      <c r="X216" s="3"/>
      <c r="Y216" s="3"/>
      <c r="Z216" s="44"/>
      <c r="AA216" s="44"/>
      <c r="AB216" s="7"/>
      <c r="AC216" s="7"/>
      <c r="AD216" s="41"/>
      <c r="AE216" s="7"/>
      <c r="AF216" s="122"/>
      <c r="AG216" s="35"/>
    </row>
    <row r="217" spans="1:33" s="2" customFormat="1" ht="11.25">
      <c r="A217" s="164"/>
      <c r="B217" s="69" t="s">
        <v>14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>
        <v>15.144</v>
      </c>
      <c r="P217" s="23"/>
      <c r="Q217" s="102"/>
      <c r="R217" s="164"/>
      <c r="S217" s="69" t="s">
        <v>14</v>
      </c>
      <c r="T217" s="35"/>
      <c r="U217" s="1"/>
      <c r="V217" s="32"/>
      <c r="W217" s="44"/>
      <c r="X217" s="7"/>
      <c r="Y217" s="7"/>
      <c r="Z217" s="44"/>
      <c r="AA217" s="44"/>
      <c r="AB217" s="7"/>
      <c r="AC217" s="7"/>
      <c r="AD217" s="41"/>
      <c r="AE217" s="7"/>
      <c r="AF217" s="40">
        <v>119.776</v>
      </c>
      <c r="AG217" s="35"/>
    </row>
    <row r="218" spans="1:33" s="2" customFormat="1" ht="11.25">
      <c r="A218" s="165"/>
      <c r="B218" s="69" t="s">
        <v>15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5">
        <v>654.125</v>
      </c>
      <c r="P218" s="23"/>
      <c r="Q218" s="102"/>
      <c r="R218" s="165"/>
      <c r="S218" s="69" t="s">
        <v>15</v>
      </c>
      <c r="T218" s="35"/>
      <c r="U218" s="1"/>
      <c r="V218" s="32"/>
      <c r="W218" s="44"/>
      <c r="X218" s="7"/>
      <c r="Y218" s="7"/>
      <c r="Z218" s="44"/>
      <c r="AA218" s="44"/>
      <c r="AB218" s="7"/>
      <c r="AC218" s="7"/>
      <c r="AD218" s="41"/>
      <c r="AE218" s="7"/>
      <c r="AF218" s="40">
        <v>523.867</v>
      </c>
      <c r="AG218" s="35"/>
    </row>
    <row r="219" spans="1:22" ht="15">
      <c r="A219" s="70"/>
      <c r="B219" s="70"/>
      <c r="C219" s="181"/>
      <c r="D219" s="181"/>
      <c r="E219" s="181"/>
      <c r="F219" s="181"/>
      <c r="G219" s="181"/>
      <c r="H219" s="181"/>
      <c r="I219" s="181"/>
      <c r="J219" s="181"/>
      <c r="K219" s="71"/>
      <c r="L219" s="71"/>
      <c r="M219" s="71"/>
      <c r="N219" s="182"/>
      <c r="O219" s="183"/>
      <c r="P219" s="71"/>
      <c r="Q219" s="103"/>
      <c r="T219" s="10"/>
      <c r="V219" s="118"/>
    </row>
    <row r="220" spans="3:22" ht="15">
      <c r="C220" s="78">
        <f>O217/C216*100</f>
        <v>0.5297512855493761</v>
      </c>
      <c r="Q220" s="103"/>
      <c r="T220" s="10">
        <f>AF217/T216*100</f>
        <v>4.191049371916441</v>
      </c>
      <c r="V220" s="118"/>
    </row>
    <row r="221" spans="2:33" ht="15.75">
      <c r="B221" s="74"/>
      <c r="C221" s="45">
        <f>650.045/2858.7*100</f>
        <v>22.739182145730577</v>
      </c>
      <c r="Q221" s="103"/>
      <c r="T221" s="10">
        <f>539.685/T216*100</f>
        <v>18.883970747751842</v>
      </c>
      <c r="V221" s="118"/>
      <c r="AE221" s="11"/>
      <c r="AF221" s="123"/>
      <c r="AG221" s="39"/>
    </row>
    <row r="222" spans="2:33" ht="15.75">
      <c r="B222" s="74"/>
      <c r="O222" s="75"/>
      <c r="Q222" s="104"/>
      <c r="T222" s="10"/>
      <c r="V222" s="118"/>
      <c r="AE222" s="11"/>
      <c r="AF222" s="123"/>
      <c r="AG222" s="39"/>
    </row>
    <row r="223" spans="2:22" ht="15">
      <c r="B223" s="74"/>
      <c r="T223" s="10"/>
      <c r="V223" s="118"/>
    </row>
    <row r="224" spans="2:22" ht="15">
      <c r="B224" s="74"/>
      <c r="T224" s="10"/>
      <c r="V224" s="118"/>
    </row>
    <row r="225" spans="20:22" ht="15">
      <c r="T225" s="10"/>
      <c r="V225" s="118"/>
    </row>
    <row r="226" spans="20:22" ht="15">
      <c r="T226" s="10"/>
      <c r="V226" s="118"/>
    </row>
    <row r="227" spans="20:22" ht="15">
      <c r="T227" s="10"/>
      <c r="V227" s="118"/>
    </row>
    <row r="228" spans="20:22" ht="15">
      <c r="T228" s="10"/>
      <c r="V228" s="118"/>
    </row>
    <row r="229" spans="20:22" ht="15">
      <c r="T229" s="10"/>
      <c r="V229" s="118"/>
    </row>
    <row r="230" spans="20:22" ht="15">
      <c r="T230" s="10"/>
      <c r="V230" s="118"/>
    </row>
    <row r="231" spans="20:22" ht="15">
      <c r="T231" s="10"/>
      <c r="V231" s="118"/>
    </row>
    <row r="232" spans="20:22" ht="15">
      <c r="T232" s="10"/>
      <c r="V232" s="118"/>
    </row>
    <row r="233" spans="20:22" ht="15">
      <c r="T233" s="10"/>
      <c r="V233" s="118"/>
    </row>
    <row r="234" spans="19:30" ht="18.75">
      <c r="S234" s="76" t="s">
        <v>201</v>
      </c>
      <c r="T234" s="12"/>
      <c r="U234" s="12"/>
      <c r="V234" s="119"/>
      <c r="W234" s="46"/>
      <c r="X234" s="12"/>
      <c r="Y234" s="12"/>
      <c r="Z234" s="46"/>
      <c r="AA234" s="46"/>
      <c r="AB234" s="12"/>
      <c r="AC234" s="12"/>
      <c r="AD234" s="37"/>
    </row>
    <row r="235" spans="19:32" ht="18.75">
      <c r="S235" s="76" t="s">
        <v>202</v>
      </c>
      <c r="T235" s="12"/>
      <c r="U235" s="12"/>
      <c r="V235" s="119"/>
      <c r="W235" s="46"/>
      <c r="X235" s="12"/>
      <c r="Y235" s="12"/>
      <c r="Z235" s="46"/>
      <c r="AA235" s="46"/>
      <c r="AB235" s="12"/>
      <c r="AE235" s="12" t="s">
        <v>203</v>
      </c>
      <c r="AF235" s="124"/>
    </row>
    <row r="236" spans="20:22" ht="15">
      <c r="T236" s="10"/>
      <c r="V236" s="118"/>
    </row>
    <row r="237" spans="20:22" ht="15">
      <c r="T237" s="10"/>
      <c r="V237" s="118"/>
    </row>
    <row r="238" spans="20:22" ht="15">
      <c r="T238" s="10"/>
      <c r="V238" s="118"/>
    </row>
    <row r="239" spans="20:22" ht="15">
      <c r="T239" s="10"/>
      <c r="V239" s="118"/>
    </row>
    <row r="240" spans="20:22" ht="15">
      <c r="T240" s="10"/>
      <c r="V240" s="118"/>
    </row>
    <row r="241" spans="20:22" ht="15">
      <c r="T241" s="10"/>
      <c r="V241" s="118"/>
    </row>
    <row r="242" spans="20:22" ht="15">
      <c r="T242" s="10"/>
      <c r="V242" s="118"/>
    </row>
    <row r="243" spans="20:22" ht="15">
      <c r="T243" s="10"/>
      <c r="V243" s="118"/>
    </row>
    <row r="244" spans="20:22" ht="15">
      <c r="T244" s="10"/>
      <c r="V244" s="118"/>
    </row>
    <row r="245" spans="20:22" ht="15">
      <c r="T245" s="10"/>
      <c r="V245" s="118"/>
    </row>
    <row r="246" spans="20:22" ht="15">
      <c r="T246" s="10"/>
      <c r="V246" s="118"/>
    </row>
    <row r="247" spans="20:22" ht="15">
      <c r="T247" s="10"/>
      <c r="V247" s="118"/>
    </row>
    <row r="248" spans="20:22" ht="15">
      <c r="T248" s="10"/>
      <c r="V248" s="118"/>
    </row>
    <row r="249" spans="20:22" ht="15">
      <c r="T249" s="10"/>
      <c r="V249" s="118"/>
    </row>
    <row r="250" spans="20:22" ht="15">
      <c r="T250" s="10"/>
      <c r="V250" s="118"/>
    </row>
    <row r="251" spans="20:22" ht="15">
      <c r="T251" s="10"/>
      <c r="V251" s="118"/>
    </row>
    <row r="252" spans="20:22" ht="15">
      <c r="T252" s="10"/>
      <c r="V252" s="118"/>
    </row>
    <row r="253" spans="20:22" ht="15">
      <c r="T253" s="10"/>
      <c r="V253" s="118"/>
    </row>
    <row r="254" spans="20:22" ht="15">
      <c r="T254" s="10"/>
      <c r="V254" s="118"/>
    </row>
    <row r="255" spans="20:22" ht="15">
      <c r="T255" s="10"/>
      <c r="V255" s="118"/>
    </row>
    <row r="256" spans="20:22" ht="15">
      <c r="T256" s="10"/>
      <c r="V256" s="118"/>
    </row>
    <row r="257" spans="20:22" ht="15">
      <c r="T257" s="10"/>
      <c r="V257" s="118"/>
    </row>
    <row r="258" spans="20:22" ht="15">
      <c r="T258" s="10"/>
      <c r="V258" s="118"/>
    </row>
    <row r="259" spans="20:22" ht="15">
      <c r="T259" s="10"/>
      <c r="V259" s="118"/>
    </row>
    <row r="260" spans="20:22" ht="15">
      <c r="T260" s="10"/>
      <c r="V260" s="118"/>
    </row>
    <row r="261" spans="20:22" ht="15">
      <c r="T261" s="10"/>
      <c r="V261" s="118"/>
    </row>
    <row r="262" spans="20:22" ht="15">
      <c r="T262" s="10"/>
      <c r="V262" s="118"/>
    </row>
    <row r="263" spans="20:22" ht="15">
      <c r="T263" s="10"/>
      <c r="V263" s="118"/>
    </row>
    <row r="264" spans="20:22" ht="15">
      <c r="T264" s="10"/>
      <c r="V264" s="118"/>
    </row>
    <row r="265" spans="20:22" ht="15">
      <c r="T265" s="10"/>
      <c r="V265" s="118"/>
    </row>
    <row r="266" spans="20:22" ht="15">
      <c r="T266" s="10"/>
      <c r="V266" s="118"/>
    </row>
    <row r="267" spans="20:22" ht="15">
      <c r="T267" s="10"/>
      <c r="V267" s="118"/>
    </row>
    <row r="268" spans="20:22" ht="15">
      <c r="T268" s="10"/>
      <c r="V268" s="118"/>
    </row>
    <row r="269" spans="20:22" ht="15">
      <c r="T269" s="10"/>
      <c r="V269" s="118"/>
    </row>
    <row r="270" spans="20:22" ht="15">
      <c r="T270" s="10"/>
      <c r="V270" s="118"/>
    </row>
    <row r="271" spans="20:22" ht="15">
      <c r="T271" s="10"/>
      <c r="V271" s="118"/>
    </row>
    <row r="272" spans="20:22" ht="15">
      <c r="T272" s="10"/>
      <c r="V272" s="118"/>
    </row>
    <row r="273" spans="20:22" ht="15">
      <c r="T273" s="10"/>
      <c r="V273" s="118"/>
    </row>
    <row r="274" spans="20:22" ht="15">
      <c r="T274" s="10"/>
      <c r="V274" s="118"/>
    </row>
    <row r="275" spans="20:22" ht="15">
      <c r="T275" s="10"/>
      <c r="V275" s="118"/>
    </row>
    <row r="276" spans="20:22" ht="15">
      <c r="T276" s="10"/>
      <c r="V276" s="118"/>
    </row>
    <row r="277" spans="20:22" ht="15">
      <c r="T277" s="10"/>
      <c r="V277" s="118"/>
    </row>
    <row r="278" spans="20:22" ht="15">
      <c r="T278" s="10"/>
      <c r="V278" s="118"/>
    </row>
    <row r="279" spans="20:22" ht="15">
      <c r="T279" s="10"/>
      <c r="V279" s="118"/>
    </row>
    <row r="280" spans="20:22" ht="15">
      <c r="T280" s="10"/>
      <c r="V280" s="118"/>
    </row>
    <row r="281" spans="20:22" ht="15">
      <c r="T281" s="10"/>
      <c r="V281" s="118"/>
    </row>
    <row r="282" spans="20:22" ht="15">
      <c r="T282" s="10"/>
      <c r="V282" s="118"/>
    </row>
    <row r="283" spans="20:22" ht="15">
      <c r="T283" s="10"/>
      <c r="V283" s="118"/>
    </row>
    <row r="284" spans="20:22" ht="15">
      <c r="T284" s="10"/>
      <c r="V284" s="118"/>
    </row>
    <row r="285" spans="20:22" ht="15">
      <c r="T285" s="10"/>
      <c r="V285" s="118"/>
    </row>
    <row r="286" spans="20:22" ht="15">
      <c r="T286" s="10"/>
      <c r="V286" s="118"/>
    </row>
    <row r="287" spans="20:22" ht="15">
      <c r="T287" s="10"/>
      <c r="V287" s="118"/>
    </row>
    <row r="288" spans="20:22" ht="15">
      <c r="T288" s="10"/>
      <c r="V288" s="118"/>
    </row>
    <row r="289" spans="20:22" ht="15">
      <c r="T289" s="10"/>
      <c r="V289" s="118"/>
    </row>
    <row r="290" spans="20:22" ht="15">
      <c r="T290" s="10"/>
      <c r="V290" s="118"/>
    </row>
    <row r="291" spans="20:22" ht="15">
      <c r="T291" s="10"/>
      <c r="V291" s="118"/>
    </row>
    <row r="292" spans="20:22" ht="15">
      <c r="T292" s="10"/>
      <c r="V292" s="118"/>
    </row>
    <row r="293" spans="20:22" ht="15">
      <c r="T293" s="10"/>
      <c r="V293" s="118"/>
    </row>
    <row r="294" spans="20:22" ht="15">
      <c r="T294" s="10"/>
      <c r="V294" s="118"/>
    </row>
    <row r="295" spans="20:22" ht="15">
      <c r="T295" s="10"/>
      <c r="V295" s="118"/>
    </row>
    <row r="296" spans="20:22" ht="15">
      <c r="T296" s="10"/>
      <c r="V296" s="118"/>
    </row>
    <row r="297" spans="20:22" ht="15">
      <c r="T297" s="10"/>
      <c r="V297" s="118"/>
    </row>
    <row r="298" spans="20:22" ht="15">
      <c r="T298" s="10"/>
      <c r="V298" s="118"/>
    </row>
    <row r="299" spans="20:22" ht="15">
      <c r="T299" s="10"/>
      <c r="V299" s="118"/>
    </row>
    <row r="300" spans="20:22" ht="15">
      <c r="T300" s="10"/>
      <c r="V300" s="118"/>
    </row>
    <row r="301" spans="20:22" ht="15">
      <c r="T301" s="10"/>
      <c r="V301" s="118"/>
    </row>
    <row r="302" spans="20:22" ht="15">
      <c r="T302" s="10"/>
      <c r="V302" s="118"/>
    </row>
    <row r="303" spans="20:22" ht="15">
      <c r="T303" s="10"/>
      <c r="V303" s="118"/>
    </row>
    <row r="304" spans="20:22" ht="15">
      <c r="T304" s="10"/>
      <c r="V304" s="118"/>
    </row>
    <row r="305" spans="20:22" ht="15">
      <c r="T305" s="10"/>
      <c r="V305" s="118"/>
    </row>
    <row r="306" spans="20:22" ht="15">
      <c r="T306" s="10"/>
      <c r="V306" s="118"/>
    </row>
    <row r="307" spans="20:22" ht="15">
      <c r="T307" s="10"/>
      <c r="V307" s="118"/>
    </row>
    <row r="308" spans="20:22" ht="15">
      <c r="T308" s="10"/>
      <c r="V308" s="118"/>
    </row>
    <row r="309" spans="20:22" ht="15">
      <c r="T309" s="10"/>
      <c r="V309" s="118"/>
    </row>
    <row r="310" spans="20:22" ht="15">
      <c r="T310" s="10"/>
      <c r="V310" s="118"/>
    </row>
    <row r="311" spans="20:22" ht="15">
      <c r="T311" s="10"/>
      <c r="V311" s="118"/>
    </row>
    <row r="312" spans="20:22" ht="15">
      <c r="T312" s="10"/>
      <c r="V312" s="118"/>
    </row>
    <row r="313" spans="20:22" ht="15">
      <c r="T313" s="10"/>
      <c r="V313" s="118"/>
    </row>
    <row r="314" spans="20:22" ht="15">
      <c r="T314" s="10"/>
      <c r="V314" s="118"/>
    </row>
    <row r="315" spans="20:22" ht="15">
      <c r="T315" s="10"/>
      <c r="V315" s="118"/>
    </row>
    <row r="316" spans="20:22" ht="15">
      <c r="T316" s="10"/>
      <c r="V316" s="118"/>
    </row>
    <row r="317" spans="20:22" ht="15">
      <c r="T317" s="10"/>
      <c r="V317" s="118"/>
    </row>
    <row r="318" spans="20:22" ht="15">
      <c r="T318" s="10"/>
      <c r="V318" s="118"/>
    </row>
    <row r="319" spans="20:22" ht="15">
      <c r="T319" s="10"/>
      <c r="V319" s="118"/>
    </row>
    <row r="320" spans="20:22" ht="15">
      <c r="T320" s="10"/>
      <c r="V320" s="118"/>
    </row>
    <row r="321" spans="20:22" ht="15">
      <c r="T321" s="10"/>
      <c r="V321" s="118"/>
    </row>
    <row r="322" spans="20:22" ht="15">
      <c r="T322" s="10"/>
      <c r="V322" s="118"/>
    </row>
    <row r="323" spans="20:22" ht="15">
      <c r="T323" s="10"/>
      <c r="V323" s="118"/>
    </row>
    <row r="324" spans="20:22" ht="15">
      <c r="T324" s="10"/>
      <c r="V324" s="118"/>
    </row>
    <row r="325" spans="20:22" ht="15">
      <c r="T325" s="10"/>
      <c r="V325" s="118"/>
    </row>
    <row r="326" spans="20:22" ht="15">
      <c r="T326" s="10"/>
      <c r="V326" s="118"/>
    </row>
    <row r="327" spans="20:22" ht="15">
      <c r="T327" s="10"/>
      <c r="V327" s="118"/>
    </row>
    <row r="328" spans="20:22" ht="15">
      <c r="T328" s="10"/>
      <c r="V328" s="118"/>
    </row>
    <row r="329" spans="20:22" ht="15">
      <c r="T329" s="10"/>
      <c r="V329" s="118"/>
    </row>
    <row r="330" spans="20:22" ht="15">
      <c r="T330" s="10"/>
      <c r="V330" s="118"/>
    </row>
    <row r="331" spans="20:22" ht="15">
      <c r="T331" s="10"/>
      <c r="V331" s="118"/>
    </row>
    <row r="332" spans="20:22" ht="15">
      <c r="T332" s="10"/>
      <c r="V332" s="118"/>
    </row>
    <row r="333" spans="20:22" ht="15">
      <c r="T333" s="10"/>
      <c r="V333" s="118"/>
    </row>
    <row r="334" spans="20:22" ht="15">
      <c r="T334" s="10"/>
      <c r="V334" s="118"/>
    </row>
    <row r="335" spans="20:22" ht="15">
      <c r="T335" s="10"/>
      <c r="V335" s="118"/>
    </row>
    <row r="336" spans="20:22" ht="15">
      <c r="T336" s="10"/>
      <c r="V336" s="118"/>
    </row>
    <row r="337" spans="20:22" ht="15">
      <c r="T337" s="10"/>
      <c r="V337" s="118"/>
    </row>
    <row r="338" spans="20:22" ht="15">
      <c r="T338" s="10"/>
      <c r="V338" s="118"/>
    </row>
    <row r="339" spans="20:22" ht="15">
      <c r="T339" s="10"/>
      <c r="V339" s="118"/>
    </row>
    <row r="340" spans="20:22" ht="15">
      <c r="T340" s="10"/>
      <c r="V340" s="118"/>
    </row>
    <row r="341" spans="20:22" ht="15">
      <c r="T341" s="10"/>
      <c r="V341" s="118"/>
    </row>
    <row r="342" spans="20:22" ht="15">
      <c r="T342" s="10"/>
      <c r="V342" s="118"/>
    </row>
    <row r="343" spans="20:22" ht="15">
      <c r="T343" s="10"/>
      <c r="V343" s="118"/>
    </row>
    <row r="344" spans="20:22" ht="15">
      <c r="T344" s="10"/>
      <c r="V344" s="118"/>
    </row>
    <row r="345" spans="20:22" ht="15">
      <c r="T345" s="10"/>
      <c r="V345" s="118"/>
    </row>
    <row r="346" spans="20:22" ht="15">
      <c r="T346" s="10"/>
      <c r="V346" s="118"/>
    </row>
    <row r="347" spans="20:22" ht="15">
      <c r="T347" s="10"/>
      <c r="V347" s="118"/>
    </row>
    <row r="348" spans="20:22" ht="15">
      <c r="T348" s="10"/>
      <c r="V348" s="118"/>
    </row>
    <row r="349" spans="20:22" ht="15">
      <c r="T349" s="10"/>
      <c r="V349" s="118"/>
    </row>
    <row r="350" spans="20:22" ht="15">
      <c r="T350" s="10"/>
      <c r="V350" s="118"/>
    </row>
    <row r="351" spans="20:22" ht="15">
      <c r="T351" s="10"/>
      <c r="V351" s="118"/>
    </row>
    <row r="352" spans="20:22" ht="15">
      <c r="T352" s="10"/>
      <c r="V352" s="118"/>
    </row>
    <row r="353" spans="20:22" ht="15">
      <c r="T353" s="10"/>
      <c r="V353" s="118"/>
    </row>
    <row r="354" spans="20:22" ht="15">
      <c r="T354" s="10"/>
      <c r="V354" s="118"/>
    </row>
    <row r="355" spans="20:22" ht="15">
      <c r="T355" s="10"/>
      <c r="V355" s="118"/>
    </row>
    <row r="356" spans="20:22" ht="15">
      <c r="T356" s="10"/>
      <c r="V356" s="118"/>
    </row>
    <row r="357" spans="20:22" ht="15">
      <c r="T357" s="10"/>
      <c r="V357" s="118"/>
    </row>
    <row r="358" spans="20:22" ht="15">
      <c r="T358" s="10"/>
      <c r="V358" s="118"/>
    </row>
    <row r="359" spans="20:22" ht="15">
      <c r="T359" s="10"/>
      <c r="V359" s="118"/>
    </row>
    <row r="360" spans="20:22" ht="15">
      <c r="T360" s="10"/>
      <c r="V360" s="118"/>
    </row>
    <row r="361" spans="20:22" ht="15">
      <c r="T361" s="10"/>
      <c r="V361" s="118"/>
    </row>
    <row r="362" spans="20:22" ht="15">
      <c r="T362" s="10"/>
      <c r="V362" s="118"/>
    </row>
    <row r="363" spans="20:22" ht="15">
      <c r="T363" s="10"/>
      <c r="V363" s="118"/>
    </row>
    <row r="364" spans="20:22" ht="15">
      <c r="T364" s="10"/>
      <c r="V364" s="118"/>
    </row>
    <row r="365" spans="20:22" ht="15">
      <c r="T365" s="10"/>
      <c r="V365" s="118"/>
    </row>
    <row r="366" spans="20:22" ht="15">
      <c r="T366" s="10"/>
      <c r="V366" s="118"/>
    </row>
    <row r="367" spans="20:22" ht="15">
      <c r="T367" s="10"/>
      <c r="V367" s="118"/>
    </row>
    <row r="368" spans="20:22" ht="15">
      <c r="T368" s="10"/>
      <c r="V368" s="118"/>
    </row>
    <row r="369" spans="20:22" ht="15">
      <c r="T369" s="10"/>
      <c r="V369" s="118"/>
    </row>
    <row r="370" spans="20:22" ht="15">
      <c r="T370" s="10"/>
      <c r="V370" s="118"/>
    </row>
    <row r="371" spans="20:22" ht="15">
      <c r="T371" s="10"/>
      <c r="V371" s="118"/>
    </row>
    <row r="372" spans="20:22" ht="15">
      <c r="T372" s="10"/>
      <c r="V372" s="118"/>
    </row>
    <row r="373" spans="20:22" ht="15">
      <c r="T373" s="10"/>
      <c r="V373" s="118"/>
    </row>
    <row r="374" spans="20:22" ht="15">
      <c r="T374" s="10"/>
      <c r="V374" s="118"/>
    </row>
    <row r="375" spans="20:22" ht="15">
      <c r="T375" s="10"/>
      <c r="V375" s="118"/>
    </row>
    <row r="376" spans="20:22" ht="15">
      <c r="T376" s="10"/>
      <c r="V376" s="118"/>
    </row>
    <row r="377" spans="20:22" ht="15">
      <c r="T377" s="10"/>
      <c r="V377" s="118"/>
    </row>
    <row r="378" spans="20:22" ht="15">
      <c r="T378" s="10"/>
      <c r="V378" s="118"/>
    </row>
    <row r="379" spans="20:22" ht="15">
      <c r="T379" s="10"/>
      <c r="V379" s="118"/>
    </row>
    <row r="380" spans="20:22" ht="15">
      <c r="T380" s="10"/>
      <c r="V380" s="118"/>
    </row>
    <row r="381" spans="20:22" ht="15">
      <c r="T381" s="10"/>
      <c r="V381" s="118"/>
    </row>
    <row r="382" spans="20:22" ht="15">
      <c r="T382" s="10"/>
      <c r="V382" s="118"/>
    </row>
    <row r="383" spans="20:22" ht="15">
      <c r="T383" s="10"/>
      <c r="V383" s="118"/>
    </row>
    <row r="384" spans="20:22" ht="15">
      <c r="T384" s="10"/>
      <c r="V384" s="118"/>
    </row>
    <row r="385" spans="20:22" ht="15">
      <c r="T385" s="10"/>
      <c r="V385" s="118"/>
    </row>
    <row r="386" spans="20:22" ht="15">
      <c r="T386" s="10"/>
      <c r="V386" s="118"/>
    </row>
    <row r="387" spans="20:22" ht="15">
      <c r="T387" s="10"/>
      <c r="V387" s="118"/>
    </row>
    <row r="388" spans="20:22" ht="15">
      <c r="T388" s="10"/>
      <c r="V388" s="118"/>
    </row>
    <row r="389" spans="20:22" ht="15">
      <c r="T389" s="10"/>
      <c r="V389" s="118"/>
    </row>
    <row r="390" spans="20:22" ht="15">
      <c r="T390" s="10"/>
      <c r="V390" s="118"/>
    </row>
    <row r="391" spans="20:22" ht="15">
      <c r="T391" s="10"/>
      <c r="V391" s="118"/>
    </row>
    <row r="392" spans="20:22" ht="15">
      <c r="T392" s="10"/>
      <c r="V392" s="118"/>
    </row>
    <row r="393" spans="20:22" ht="15">
      <c r="T393" s="10"/>
      <c r="V393" s="118"/>
    </row>
    <row r="394" spans="20:22" ht="15">
      <c r="T394" s="10"/>
      <c r="V394" s="118"/>
    </row>
    <row r="395" spans="20:22" ht="15">
      <c r="T395" s="10"/>
      <c r="V395" s="118"/>
    </row>
    <row r="396" spans="20:22" ht="15">
      <c r="T396" s="10"/>
      <c r="V396" s="118"/>
    </row>
    <row r="397" spans="20:22" ht="15">
      <c r="T397" s="10"/>
      <c r="V397" s="118"/>
    </row>
    <row r="398" spans="20:22" ht="15">
      <c r="T398" s="10"/>
      <c r="V398" s="118"/>
    </row>
    <row r="399" spans="20:22" ht="15">
      <c r="T399" s="10"/>
      <c r="V399" s="118"/>
    </row>
    <row r="400" spans="20:22" ht="15">
      <c r="T400" s="10"/>
      <c r="V400" s="118"/>
    </row>
    <row r="401" spans="20:22" ht="15">
      <c r="T401" s="10"/>
      <c r="V401" s="118"/>
    </row>
    <row r="402" spans="20:22" ht="15">
      <c r="T402" s="10"/>
      <c r="V402" s="118"/>
    </row>
    <row r="403" spans="20:22" ht="15">
      <c r="T403" s="10"/>
      <c r="V403" s="118"/>
    </row>
    <row r="404" spans="20:22" ht="15">
      <c r="T404" s="10"/>
      <c r="V404" s="118"/>
    </row>
    <row r="405" spans="20:22" ht="15">
      <c r="T405" s="10"/>
      <c r="V405" s="118"/>
    </row>
    <row r="406" spans="20:22" ht="15">
      <c r="T406" s="10"/>
      <c r="V406" s="118"/>
    </row>
    <row r="407" spans="20:22" ht="15">
      <c r="T407" s="10"/>
      <c r="V407" s="118"/>
    </row>
    <row r="408" spans="20:22" ht="15">
      <c r="T408" s="10"/>
      <c r="V408" s="118"/>
    </row>
    <row r="409" spans="20:22" ht="15">
      <c r="T409" s="10"/>
      <c r="V409" s="118"/>
    </row>
    <row r="410" spans="20:22" ht="15">
      <c r="T410" s="10"/>
      <c r="V410" s="118"/>
    </row>
    <row r="411" spans="20:22" ht="15">
      <c r="T411" s="10"/>
      <c r="V411" s="118"/>
    </row>
    <row r="412" spans="20:22" ht="15">
      <c r="T412" s="10"/>
      <c r="V412" s="118"/>
    </row>
    <row r="413" spans="20:22" ht="15">
      <c r="T413" s="10"/>
      <c r="V413" s="118"/>
    </row>
    <row r="414" spans="20:22" ht="15">
      <c r="T414" s="10"/>
      <c r="V414" s="118"/>
    </row>
    <row r="415" spans="20:22" ht="15">
      <c r="T415" s="10"/>
      <c r="V415" s="118"/>
    </row>
    <row r="416" spans="20:22" ht="15">
      <c r="T416" s="10"/>
      <c r="V416" s="118"/>
    </row>
    <row r="417" spans="20:22" ht="15">
      <c r="T417" s="10"/>
      <c r="V417" s="118"/>
    </row>
    <row r="418" spans="20:22" ht="15">
      <c r="T418" s="10"/>
      <c r="V418" s="118"/>
    </row>
    <row r="419" spans="20:22" ht="15">
      <c r="T419" s="10"/>
      <c r="V419" s="118"/>
    </row>
    <row r="420" spans="20:22" ht="15">
      <c r="T420" s="10"/>
      <c r="V420" s="118"/>
    </row>
    <row r="421" spans="20:22" ht="15">
      <c r="T421" s="10"/>
      <c r="V421" s="118"/>
    </row>
    <row r="422" spans="20:22" ht="15">
      <c r="T422" s="10"/>
      <c r="V422" s="118"/>
    </row>
    <row r="423" spans="20:22" ht="15">
      <c r="T423" s="10"/>
      <c r="V423" s="118"/>
    </row>
    <row r="424" spans="20:22" ht="15">
      <c r="T424" s="10"/>
      <c r="V424" s="118"/>
    </row>
    <row r="425" spans="20:22" ht="15">
      <c r="T425" s="10"/>
      <c r="V425" s="118"/>
    </row>
    <row r="426" spans="20:22" ht="15">
      <c r="T426" s="10"/>
      <c r="V426" s="118"/>
    </row>
    <row r="427" spans="20:22" ht="15">
      <c r="T427" s="10"/>
      <c r="V427" s="118"/>
    </row>
    <row r="428" spans="20:22" ht="15">
      <c r="T428" s="10"/>
      <c r="V428" s="118"/>
    </row>
    <row r="429" spans="20:22" ht="15">
      <c r="T429" s="10"/>
      <c r="V429" s="118"/>
    </row>
    <row r="430" spans="20:22" ht="15">
      <c r="T430" s="10"/>
      <c r="V430" s="118"/>
    </row>
    <row r="431" spans="20:22" ht="15">
      <c r="T431" s="10"/>
      <c r="V431" s="118"/>
    </row>
    <row r="432" spans="20:22" ht="15">
      <c r="T432" s="10"/>
      <c r="V432" s="118"/>
    </row>
    <row r="433" spans="20:22" ht="15">
      <c r="T433" s="10"/>
      <c r="V433" s="118"/>
    </row>
    <row r="434" spans="20:22" ht="15">
      <c r="T434" s="10"/>
      <c r="V434" s="118"/>
    </row>
    <row r="435" spans="20:22" ht="15">
      <c r="T435" s="10"/>
      <c r="V435" s="118"/>
    </row>
    <row r="436" spans="20:22" ht="15">
      <c r="T436" s="10"/>
      <c r="V436" s="118"/>
    </row>
    <row r="437" spans="20:22" ht="15">
      <c r="T437" s="10"/>
      <c r="V437" s="118"/>
    </row>
    <row r="438" spans="20:22" ht="15">
      <c r="T438" s="10"/>
      <c r="V438" s="118"/>
    </row>
    <row r="439" spans="20:22" ht="15">
      <c r="T439" s="10"/>
      <c r="V439" s="118"/>
    </row>
    <row r="440" spans="20:22" ht="15">
      <c r="T440" s="10"/>
      <c r="V440" s="118"/>
    </row>
    <row r="441" spans="20:22" ht="15">
      <c r="T441" s="10"/>
      <c r="V441" s="118"/>
    </row>
    <row r="442" spans="20:22" ht="15">
      <c r="T442" s="10"/>
      <c r="V442" s="118"/>
    </row>
    <row r="443" spans="20:22" ht="15">
      <c r="T443" s="10"/>
      <c r="V443" s="118"/>
    </row>
    <row r="444" spans="20:22" ht="15">
      <c r="T444" s="10"/>
      <c r="V444" s="118"/>
    </row>
    <row r="445" spans="20:22" ht="15">
      <c r="T445" s="10"/>
      <c r="V445" s="118"/>
    </row>
    <row r="446" spans="20:22" ht="15">
      <c r="T446" s="10"/>
      <c r="V446" s="118"/>
    </row>
    <row r="447" spans="20:22" ht="15">
      <c r="T447" s="10"/>
      <c r="V447" s="118"/>
    </row>
    <row r="448" spans="20:22" ht="15">
      <c r="T448" s="10"/>
      <c r="V448" s="118"/>
    </row>
    <row r="449" spans="20:22" ht="15">
      <c r="T449" s="10"/>
      <c r="V449" s="118"/>
    </row>
    <row r="450" spans="20:22" ht="15">
      <c r="T450" s="10"/>
      <c r="V450" s="118"/>
    </row>
    <row r="451" spans="20:22" ht="15">
      <c r="T451" s="10"/>
      <c r="V451" s="118"/>
    </row>
    <row r="452" spans="20:22" ht="15">
      <c r="T452" s="10"/>
      <c r="V452" s="118"/>
    </row>
    <row r="453" spans="20:22" ht="15">
      <c r="T453" s="10"/>
      <c r="V453" s="118"/>
    </row>
    <row r="454" spans="20:22" ht="15">
      <c r="T454" s="10"/>
      <c r="V454" s="118"/>
    </row>
    <row r="455" spans="20:22" ht="15">
      <c r="T455" s="10"/>
      <c r="V455" s="118"/>
    </row>
    <row r="456" spans="20:22" ht="15">
      <c r="T456" s="10"/>
      <c r="V456" s="118"/>
    </row>
    <row r="457" spans="20:22" ht="15">
      <c r="T457" s="10"/>
      <c r="V457" s="118"/>
    </row>
    <row r="458" spans="20:22" ht="15">
      <c r="T458" s="10"/>
      <c r="V458" s="118"/>
    </row>
    <row r="459" spans="20:22" ht="15">
      <c r="T459" s="10"/>
      <c r="V459" s="118"/>
    </row>
    <row r="460" spans="20:22" ht="15">
      <c r="T460" s="10"/>
      <c r="V460" s="118"/>
    </row>
    <row r="461" spans="20:22" ht="15">
      <c r="T461" s="10"/>
      <c r="V461" s="118"/>
    </row>
    <row r="462" spans="20:22" ht="15">
      <c r="T462" s="10"/>
      <c r="V462" s="118"/>
    </row>
    <row r="463" spans="20:22" ht="15">
      <c r="T463" s="10"/>
      <c r="V463" s="118"/>
    </row>
    <row r="464" spans="20:22" ht="15">
      <c r="T464" s="10"/>
      <c r="V464" s="118"/>
    </row>
    <row r="465" spans="20:22" ht="15">
      <c r="T465" s="10"/>
      <c r="V465" s="118"/>
    </row>
    <row r="466" spans="20:22" ht="15">
      <c r="T466" s="10"/>
      <c r="V466" s="118"/>
    </row>
    <row r="467" spans="20:22" ht="15">
      <c r="T467" s="10"/>
      <c r="V467" s="118"/>
    </row>
    <row r="468" spans="20:22" ht="15">
      <c r="T468" s="10"/>
      <c r="V468" s="118"/>
    </row>
    <row r="469" spans="20:22" ht="15">
      <c r="T469" s="10"/>
      <c r="V469" s="118"/>
    </row>
    <row r="470" spans="20:22" ht="15">
      <c r="T470" s="10"/>
      <c r="V470" s="118"/>
    </row>
    <row r="471" spans="20:22" ht="15">
      <c r="T471" s="10"/>
      <c r="V471" s="118"/>
    </row>
    <row r="472" spans="20:22" ht="15">
      <c r="T472" s="10"/>
      <c r="V472" s="118"/>
    </row>
    <row r="473" spans="20:22" ht="15">
      <c r="T473" s="10"/>
      <c r="V473" s="118"/>
    </row>
    <row r="474" spans="20:22" ht="15">
      <c r="T474" s="10"/>
      <c r="V474" s="118"/>
    </row>
    <row r="475" spans="20:22" ht="15">
      <c r="T475" s="10"/>
      <c r="V475" s="118"/>
    </row>
    <row r="476" spans="20:22" ht="15">
      <c r="T476" s="10"/>
      <c r="V476" s="118"/>
    </row>
    <row r="477" spans="20:22" ht="15">
      <c r="T477" s="10"/>
      <c r="V477" s="118"/>
    </row>
    <row r="478" spans="20:22" ht="15">
      <c r="T478" s="10"/>
      <c r="V478" s="118"/>
    </row>
    <row r="479" spans="20:22" ht="15">
      <c r="T479" s="10"/>
      <c r="V479" s="118"/>
    </row>
    <row r="480" spans="20:22" ht="15">
      <c r="T480" s="10"/>
      <c r="V480" s="118"/>
    </row>
    <row r="481" spans="20:22" ht="15">
      <c r="T481" s="10"/>
      <c r="V481" s="118"/>
    </row>
    <row r="482" spans="20:22" ht="15">
      <c r="T482" s="10"/>
      <c r="V482" s="118"/>
    </row>
    <row r="483" spans="20:22" ht="15">
      <c r="T483" s="10"/>
      <c r="V483" s="118"/>
    </row>
    <row r="484" spans="20:22" ht="15">
      <c r="T484" s="10"/>
      <c r="V484" s="118"/>
    </row>
    <row r="485" spans="20:22" ht="15">
      <c r="T485" s="10"/>
      <c r="V485" s="118"/>
    </row>
    <row r="486" spans="20:22" ht="15">
      <c r="T486" s="10"/>
      <c r="V486" s="118"/>
    </row>
    <row r="487" spans="20:22" ht="15">
      <c r="T487" s="10"/>
      <c r="V487" s="118"/>
    </row>
    <row r="488" spans="20:22" ht="15">
      <c r="T488" s="10"/>
      <c r="V488" s="118"/>
    </row>
    <row r="489" spans="20:22" ht="15">
      <c r="T489" s="10"/>
      <c r="V489" s="118"/>
    </row>
    <row r="490" spans="20:22" ht="15">
      <c r="T490" s="10"/>
      <c r="V490" s="118"/>
    </row>
    <row r="491" spans="20:22" ht="15">
      <c r="T491" s="10"/>
      <c r="V491" s="118"/>
    </row>
    <row r="492" spans="20:22" ht="15">
      <c r="T492" s="10"/>
      <c r="V492" s="118"/>
    </row>
    <row r="493" spans="20:22" ht="15">
      <c r="T493" s="10"/>
      <c r="V493" s="118"/>
    </row>
    <row r="494" spans="20:22" ht="15">
      <c r="T494" s="10"/>
      <c r="V494" s="118"/>
    </row>
    <row r="495" spans="20:22" ht="15">
      <c r="T495" s="10"/>
      <c r="V495" s="118"/>
    </row>
    <row r="496" spans="20:22" ht="15">
      <c r="T496" s="10"/>
      <c r="V496" s="118"/>
    </row>
    <row r="497" spans="20:22" ht="15">
      <c r="T497" s="10"/>
      <c r="V497" s="118"/>
    </row>
    <row r="498" spans="20:22" ht="15">
      <c r="T498" s="10"/>
      <c r="V498" s="118"/>
    </row>
    <row r="499" spans="20:22" ht="15">
      <c r="T499" s="10"/>
      <c r="V499" s="118"/>
    </row>
    <row r="500" spans="20:22" ht="15">
      <c r="T500" s="10"/>
      <c r="V500" s="118"/>
    </row>
    <row r="501" spans="20:22" ht="15">
      <c r="T501" s="10"/>
      <c r="V501" s="118"/>
    </row>
    <row r="502" spans="20:22" ht="15">
      <c r="T502" s="10"/>
      <c r="V502" s="118"/>
    </row>
    <row r="503" spans="20:22" ht="15">
      <c r="T503" s="10"/>
      <c r="V503" s="118"/>
    </row>
    <row r="504" spans="20:22" ht="15">
      <c r="T504" s="10"/>
      <c r="V504" s="118"/>
    </row>
    <row r="505" spans="20:22" ht="15">
      <c r="T505" s="10"/>
      <c r="V505" s="118"/>
    </row>
    <row r="506" spans="20:22" ht="15">
      <c r="T506" s="10"/>
      <c r="V506" s="118"/>
    </row>
    <row r="507" spans="20:22" ht="15">
      <c r="T507" s="10"/>
      <c r="V507" s="118"/>
    </row>
    <row r="508" spans="20:22" ht="15">
      <c r="T508" s="10"/>
      <c r="V508" s="118"/>
    </row>
    <row r="509" spans="20:22" ht="15">
      <c r="T509" s="10"/>
      <c r="V509" s="118"/>
    </row>
    <row r="510" spans="20:22" ht="15">
      <c r="T510" s="10"/>
      <c r="V510" s="118"/>
    </row>
    <row r="511" spans="20:22" ht="15">
      <c r="T511" s="10"/>
      <c r="V511" s="118"/>
    </row>
    <row r="512" spans="20:22" ht="15">
      <c r="T512" s="10"/>
      <c r="V512" s="118"/>
    </row>
    <row r="513" spans="20:22" ht="15">
      <c r="T513" s="10"/>
      <c r="V513" s="118"/>
    </row>
    <row r="514" spans="20:22" ht="15">
      <c r="T514" s="10"/>
      <c r="V514" s="118"/>
    </row>
    <row r="515" spans="20:22" ht="15">
      <c r="T515" s="10"/>
      <c r="V515" s="118"/>
    </row>
    <row r="516" spans="20:22" ht="15">
      <c r="T516" s="10"/>
      <c r="V516" s="118"/>
    </row>
    <row r="517" spans="20:22" ht="15">
      <c r="T517" s="10"/>
      <c r="V517" s="118"/>
    </row>
    <row r="518" spans="20:22" ht="15">
      <c r="T518" s="10"/>
      <c r="V518" s="118"/>
    </row>
    <row r="519" spans="20:22" ht="15">
      <c r="T519" s="10"/>
      <c r="V519" s="118"/>
    </row>
    <row r="520" spans="20:22" ht="15">
      <c r="T520" s="10"/>
      <c r="V520" s="118"/>
    </row>
    <row r="521" spans="20:22" ht="15">
      <c r="T521" s="10"/>
      <c r="V521" s="118"/>
    </row>
    <row r="522" spans="20:22" ht="15">
      <c r="T522" s="10"/>
      <c r="V522" s="118"/>
    </row>
    <row r="523" spans="20:22" ht="15">
      <c r="T523" s="10"/>
      <c r="V523" s="118"/>
    </row>
    <row r="524" spans="20:22" ht="15">
      <c r="T524" s="10"/>
      <c r="V524" s="118"/>
    </row>
    <row r="525" spans="20:22" ht="15">
      <c r="T525" s="10"/>
      <c r="V525" s="118"/>
    </row>
    <row r="526" spans="20:22" ht="15">
      <c r="T526" s="10"/>
      <c r="V526" s="118"/>
    </row>
    <row r="527" spans="20:22" ht="15">
      <c r="T527" s="10"/>
      <c r="V527" s="118"/>
    </row>
    <row r="528" spans="20:22" ht="15">
      <c r="T528" s="10"/>
      <c r="V528" s="118"/>
    </row>
    <row r="529" spans="20:22" ht="15">
      <c r="T529" s="10"/>
      <c r="V529" s="118"/>
    </row>
    <row r="530" spans="20:22" ht="15">
      <c r="T530" s="10"/>
      <c r="V530" s="118"/>
    </row>
    <row r="531" spans="20:22" ht="15">
      <c r="T531" s="10"/>
      <c r="V531" s="118"/>
    </row>
    <row r="532" spans="20:22" ht="15">
      <c r="T532" s="10"/>
      <c r="V532" s="118"/>
    </row>
    <row r="533" spans="20:22" ht="15">
      <c r="T533" s="10"/>
      <c r="V533" s="118"/>
    </row>
    <row r="534" spans="20:22" ht="15">
      <c r="T534" s="10"/>
      <c r="V534" s="118"/>
    </row>
    <row r="535" spans="20:22" ht="15">
      <c r="T535" s="10"/>
      <c r="V535" s="118"/>
    </row>
    <row r="536" spans="20:22" ht="15">
      <c r="T536" s="10"/>
      <c r="V536" s="118"/>
    </row>
    <row r="537" spans="20:22" ht="15">
      <c r="T537" s="10"/>
      <c r="V537" s="118"/>
    </row>
    <row r="538" spans="20:22" ht="15">
      <c r="T538" s="10"/>
      <c r="V538" s="118"/>
    </row>
    <row r="539" spans="20:22" ht="15">
      <c r="T539" s="10"/>
      <c r="V539" s="118"/>
    </row>
    <row r="540" spans="20:22" ht="15">
      <c r="T540" s="10"/>
      <c r="V540" s="118"/>
    </row>
    <row r="541" spans="20:22" ht="15">
      <c r="T541" s="10"/>
      <c r="V541" s="118"/>
    </row>
    <row r="542" spans="20:22" ht="15">
      <c r="T542" s="10"/>
      <c r="V542" s="118"/>
    </row>
    <row r="543" spans="20:22" ht="15">
      <c r="T543" s="10"/>
      <c r="V543" s="118"/>
    </row>
    <row r="544" spans="20:22" ht="15">
      <c r="T544" s="10"/>
      <c r="V544" s="118"/>
    </row>
    <row r="545" spans="20:22" ht="15">
      <c r="T545" s="10"/>
      <c r="V545" s="118"/>
    </row>
    <row r="546" spans="20:22" ht="15">
      <c r="T546" s="10"/>
      <c r="V546" s="118"/>
    </row>
    <row r="547" spans="20:22" ht="15">
      <c r="T547" s="10"/>
      <c r="V547" s="118"/>
    </row>
    <row r="548" spans="20:22" ht="15">
      <c r="T548" s="10"/>
      <c r="V548" s="118"/>
    </row>
    <row r="549" spans="20:22" ht="15">
      <c r="T549" s="10"/>
      <c r="V549" s="118"/>
    </row>
    <row r="550" spans="20:22" ht="15">
      <c r="T550" s="10"/>
      <c r="V550" s="118"/>
    </row>
    <row r="551" spans="20:22" ht="15">
      <c r="T551" s="10"/>
      <c r="V551" s="118"/>
    </row>
    <row r="552" spans="20:22" ht="15">
      <c r="T552" s="10"/>
      <c r="V552" s="118"/>
    </row>
    <row r="553" spans="20:22" ht="15">
      <c r="T553" s="10"/>
      <c r="V553" s="118"/>
    </row>
    <row r="554" spans="20:22" ht="15">
      <c r="T554" s="10"/>
      <c r="V554" s="118"/>
    </row>
    <row r="555" spans="20:22" ht="15">
      <c r="T555" s="10"/>
      <c r="V555" s="118"/>
    </row>
    <row r="556" spans="20:22" ht="15">
      <c r="T556" s="10"/>
      <c r="V556" s="118"/>
    </row>
    <row r="557" spans="20:22" ht="15">
      <c r="T557" s="10"/>
      <c r="V557" s="118"/>
    </row>
    <row r="558" spans="20:22" ht="15">
      <c r="T558" s="10"/>
      <c r="V558" s="118"/>
    </row>
    <row r="559" spans="20:22" ht="15">
      <c r="T559" s="10"/>
      <c r="V559" s="118"/>
    </row>
    <row r="560" spans="20:22" ht="15">
      <c r="T560" s="10"/>
      <c r="V560" s="118"/>
    </row>
    <row r="561" spans="20:22" ht="15">
      <c r="T561" s="10"/>
      <c r="V561" s="118"/>
    </row>
    <row r="562" spans="20:22" ht="15">
      <c r="T562" s="10"/>
      <c r="V562" s="118"/>
    </row>
    <row r="563" spans="20:22" ht="15">
      <c r="T563" s="10"/>
      <c r="V563" s="118"/>
    </row>
    <row r="564" spans="20:22" ht="15">
      <c r="T564" s="10"/>
      <c r="V564" s="118"/>
    </row>
    <row r="565" spans="20:22" ht="15">
      <c r="T565" s="10"/>
      <c r="V565" s="118"/>
    </row>
    <row r="566" spans="20:22" ht="15">
      <c r="T566" s="10"/>
      <c r="V566" s="118"/>
    </row>
    <row r="567" spans="20:22" ht="15">
      <c r="T567" s="10"/>
      <c r="V567" s="118"/>
    </row>
    <row r="568" spans="20:22" ht="15">
      <c r="T568" s="10"/>
      <c r="V568" s="118"/>
    </row>
    <row r="569" spans="20:22" ht="15">
      <c r="T569" s="10"/>
      <c r="V569" s="118"/>
    </row>
    <row r="570" spans="20:22" ht="15">
      <c r="T570" s="10"/>
      <c r="V570" s="118"/>
    </row>
    <row r="571" spans="20:22" ht="15">
      <c r="T571" s="10"/>
      <c r="V571" s="118"/>
    </row>
    <row r="572" spans="20:22" ht="15">
      <c r="T572" s="10"/>
      <c r="V572" s="118"/>
    </row>
    <row r="573" spans="20:22" ht="15">
      <c r="T573" s="10"/>
      <c r="V573" s="118"/>
    </row>
    <row r="574" spans="20:22" ht="15">
      <c r="T574" s="10"/>
      <c r="V574" s="118"/>
    </row>
    <row r="575" spans="20:22" ht="15">
      <c r="T575" s="10"/>
      <c r="V575" s="118"/>
    </row>
    <row r="576" spans="20:22" ht="15">
      <c r="T576" s="10"/>
      <c r="V576" s="118"/>
    </row>
    <row r="577" spans="20:22" ht="15">
      <c r="T577" s="10"/>
      <c r="V577" s="118"/>
    </row>
    <row r="578" spans="20:22" ht="15">
      <c r="T578" s="10"/>
      <c r="V578" s="118"/>
    </row>
    <row r="579" spans="20:22" ht="15">
      <c r="T579" s="10"/>
      <c r="V579" s="118"/>
    </row>
    <row r="580" spans="20:22" ht="15">
      <c r="T580" s="10"/>
      <c r="V580" s="118"/>
    </row>
    <row r="581" spans="20:22" ht="15">
      <c r="T581" s="10"/>
      <c r="V581" s="118"/>
    </row>
    <row r="582" spans="20:22" ht="15">
      <c r="T582" s="10"/>
      <c r="V582" s="118"/>
    </row>
    <row r="583" spans="20:22" ht="15">
      <c r="T583" s="10"/>
      <c r="V583" s="118"/>
    </row>
    <row r="584" spans="20:22" ht="15">
      <c r="T584" s="10"/>
      <c r="V584" s="118"/>
    </row>
    <row r="585" spans="20:22" ht="15">
      <c r="T585" s="10"/>
      <c r="V585" s="118"/>
    </row>
    <row r="586" spans="20:22" ht="15">
      <c r="T586" s="10"/>
      <c r="V586" s="118"/>
    </row>
    <row r="587" spans="20:22" ht="15">
      <c r="T587" s="10"/>
      <c r="V587" s="118"/>
    </row>
    <row r="588" spans="20:22" ht="15">
      <c r="T588" s="10"/>
      <c r="V588" s="118"/>
    </row>
    <row r="589" spans="20:22" ht="15">
      <c r="T589" s="10"/>
      <c r="V589" s="118"/>
    </row>
    <row r="590" spans="20:22" ht="15">
      <c r="T590" s="10"/>
      <c r="V590" s="118"/>
    </row>
    <row r="591" spans="20:22" ht="15">
      <c r="T591" s="10"/>
      <c r="V591" s="118"/>
    </row>
    <row r="592" spans="20:22" ht="15">
      <c r="T592" s="10"/>
      <c r="V592" s="118"/>
    </row>
    <row r="593" spans="20:22" ht="15">
      <c r="T593" s="10"/>
      <c r="V593" s="118"/>
    </row>
    <row r="594" spans="20:22" ht="15">
      <c r="T594" s="10"/>
      <c r="V594" s="118"/>
    </row>
    <row r="595" spans="20:22" ht="15">
      <c r="T595" s="10"/>
      <c r="V595" s="118"/>
    </row>
    <row r="596" spans="20:22" ht="15">
      <c r="T596" s="10"/>
      <c r="V596" s="118"/>
    </row>
    <row r="597" spans="20:22" ht="15">
      <c r="T597" s="10"/>
      <c r="V597" s="118"/>
    </row>
    <row r="598" spans="20:22" ht="15">
      <c r="T598" s="10"/>
      <c r="V598" s="118"/>
    </row>
    <row r="599" spans="20:22" ht="15">
      <c r="T599" s="10"/>
      <c r="V599" s="118"/>
    </row>
    <row r="600" spans="20:22" ht="15">
      <c r="T600" s="10"/>
      <c r="V600" s="118"/>
    </row>
    <row r="601" spans="20:22" ht="15">
      <c r="T601" s="10"/>
      <c r="V601" s="118"/>
    </row>
    <row r="602" spans="20:22" ht="15">
      <c r="T602" s="10"/>
      <c r="V602" s="118"/>
    </row>
    <row r="603" spans="20:22" ht="15">
      <c r="T603" s="10"/>
      <c r="V603" s="118"/>
    </row>
    <row r="604" spans="20:22" ht="15">
      <c r="T604" s="10"/>
      <c r="V604" s="118"/>
    </row>
    <row r="605" spans="20:22" ht="15">
      <c r="T605" s="10"/>
      <c r="V605" s="118"/>
    </row>
    <row r="606" spans="20:22" ht="15">
      <c r="T606" s="10"/>
      <c r="V606" s="118"/>
    </row>
    <row r="607" spans="20:22" ht="15">
      <c r="T607" s="10"/>
      <c r="V607" s="118"/>
    </row>
    <row r="608" spans="20:22" ht="15">
      <c r="T608" s="10"/>
      <c r="V608" s="118"/>
    </row>
    <row r="609" spans="20:22" ht="15">
      <c r="T609" s="10"/>
      <c r="V609" s="118"/>
    </row>
    <row r="610" spans="20:22" ht="15">
      <c r="T610" s="10"/>
      <c r="V610" s="118"/>
    </row>
    <row r="611" spans="20:22" ht="15">
      <c r="T611" s="10"/>
      <c r="V611" s="118"/>
    </row>
    <row r="612" spans="20:22" ht="15">
      <c r="T612" s="10"/>
      <c r="V612" s="118"/>
    </row>
    <row r="613" spans="20:22" ht="15">
      <c r="T613" s="10"/>
      <c r="V613" s="118"/>
    </row>
    <row r="614" spans="20:22" ht="15">
      <c r="T614" s="10"/>
      <c r="V614" s="118"/>
    </row>
    <row r="615" spans="20:22" ht="15">
      <c r="T615" s="10"/>
      <c r="V615" s="118"/>
    </row>
    <row r="616" spans="20:22" ht="15">
      <c r="T616" s="10"/>
      <c r="V616" s="118"/>
    </row>
    <row r="617" spans="20:22" ht="15">
      <c r="T617" s="10"/>
      <c r="V617" s="118"/>
    </row>
    <row r="618" spans="20:22" ht="15">
      <c r="T618" s="10"/>
      <c r="V618" s="118"/>
    </row>
    <row r="619" spans="20:22" ht="15">
      <c r="T619" s="10"/>
      <c r="V619" s="118"/>
    </row>
    <row r="620" spans="20:22" ht="15">
      <c r="T620" s="10"/>
      <c r="V620" s="118"/>
    </row>
    <row r="621" spans="20:22" ht="15">
      <c r="T621" s="10"/>
      <c r="V621" s="118"/>
    </row>
    <row r="622" spans="20:22" ht="15">
      <c r="T622" s="10"/>
      <c r="V622" s="118"/>
    </row>
    <row r="623" spans="20:22" ht="15">
      <c r="T623" s="10"/>
      <c r="V623" s="118"/>
    </row>
    <row r="624" spans="20:22" ht="15">
      <c r="T624" s="10"/>
      <c r="V624" s="118"/>
    </row>
    <row r="625" spans="20:22" ht="15">
      <c r="T625" s="10"/>
      <c r="V625" s="118"/>
    </row>
    <row r="626" spans="20:22" ht="15">
      <c r="T626" s="10"/>
      <c r="V626" s="118"/>
    </row>
    <row r="627" spans="20:22" ht="15">
      <c r="T627" s="10"/>
      <c r="V627" s="118"/>
    </row>
    <row r="628" spans="20:22" ht="15">
      <c r="T628" s="10"/>
      <c r="V628" s="118"/>
    </row>
    <row r="629" spans="20:22" ht="15">
      <c r="T629" s="10"/>
      <c r="V629" s="118"/>
    </row>
    <row r="630" spans="20:22" ht="15">
      <c r="T630" s="10"/>
      <c r="V630" s="118"/>
    </row>
    <row r="631" spans="20:22" ht="15">
      <c r="T631" s="10"/>
      <c r="V631" s="118"/>
    </row>
    <row r="632" spans="20:22" ht="15">
      <c r="T632" s="10"/>
      <c r="V632" s="118"/>
    </row>
    <row r="633" spans="20:22" ht="15">
      <c r="T633" s="10"/>
      <c r="V633" s="118"/>
    </row>
    <row r="634" spans="20:22" ht="15">
      <c r="T634" s="10"/>
      <c r="V634" s="118"/>
    </row>
    <row r="635" spans="20:22" ht="15">
      <c r="T635" s="10"/>
      <c r="V635" s="118"/>
    </row>
    <row r="636" spans="20:22" ht="15">
      <c r="T636" s="10"/>
      <c r="V636" s="118"/>
    </row>
    <row r="637" spans="20:22" ht="15">
      <c r="T637" s="10"/>
      <c r="V637" s="118"/>
    </row>
    <row r="638" spans="20:22" ht="15">
      <c r="T638" s="10"/>
      <c r="V638" s="118"/>
    </row>
    <row r="639" spans="20:22" ht="15">
      <c r="T639" s="10"/>
      <c r="V639" s="118"/>
    </row>
    <row r="640" spans="20:22" ht="15">
      <c r="T640" s="10"/>
      <c r="V640" s="118"/>
    </row>
    <row r="641" spans="20:22" ht="15">
      <c r="T641" s="10"/>
      <c r="V641" s="118"/>
    </row>
    <row r="642" spans="20:22" ht="15">
      <c r="T642" s="10"/>
      <c r="V642" s="118"/>
    </row>
    <row r="643" spans="20:22" ht="15">
      <c r="T643" s="10"/>
      <c r="V643" s="118"/>
    </row>
    <row r="644" spans="20:22" ht="15">
      <c r="T644" s="10"/>
      <c r="V644" s="118"/>
    </row>
    <row r="645" spans="20:22" ht="15">
      <c r="T645" s="10"/>
      <c r="V645" s="118"/>
    </row>
    <row r="646" spans="20:22" ht="15">
      <c r="T646" s="10"/>
      <c r="V646" s="118"/>
    </row>
    <row r="647" spans="20:22" ht="15">
      <c r="T647" s="10"/>
      <c r="V647" s="118"/>
    </row>
    <row r="648" spans="20:22" ht="15">
      <c r="T648" s="10"/>
      <c r="V648" s="118"/>
    </row>
    <row r="649" spans="20:22" ht="15">
      <c r="T649" s="10"/>
      <c r="V649" s="118"/>
    </row>
    <row r="650" spans="20:22" ht="15">
      <c r="T650" s="10"/>
      <c r="V650" s="118"/>
    </row>
    <row r="651" spans="20:22" ht="15">
      <c r="T651" s="10"/>
      <c r="V651" s="118"/>
    </row>
    <row r="652" spans="20:22" ht="15">
      <c r="T652" s="10"/>
      <c r="V652" s="118"/>
    </row>
    <row r="653" spans="20:22" ht="15">
      <c r="T653" s="10"/>
      <c r="V653" s="118"/>
    </row>
    <row r="654" spans="20:22" ht="15">
      <c r="T654" s="10"/>
      <c r="V654" s="118"/>
    </row>
    <row r="655" spans="20:22" ht="15">
      <c r="T655" s="10"/>
      <c r="V655" s="118"/>
    </row>
    <row r="656" spans="20:22" ht="15">
      <c r="T656" s="10"/>
      <c r="V656" s="118"/>
    </row>
    <row r="657" spans="20:22" ht="15">
      <c r="T657" s="10"/>
      <c r="V657" s="118"/>
    </row>
    <row r="658" spans="20:22" ht="15">
      <c r="T658" s="10"/>
      <c r="V658" s="118"/>
    </row>
    <row r="659" spans="20:22" ht="15">
      <c r="T659" s="10"/>
      <c r="V659" s="118"/>
    </row>
  </sheetData>
  <sheetProtection/>
  <autoFilter ref="A5:AG218"/>
  <mergeCells count="170">
    <mergeCell ref="AF1:AG1"/>
    <mergeCell ref="A36:A38"/>
    <mergeCell ref="O36:O38"/>
    <mergeCell ref="P36:P38"/>
    <mergeCell ref="P2:P4"/>
    <mergeCell ref="C3:C4"/>
    <mergeCell ref="F3:F4"/>
    <mergeCell ref="D3:D4"/>
    <mergeCell ref="O11:O13"/>
    <mergeCell ref="E3:E4"/>
    <mergeCell ref="N1:O1"/>
    <mergeCell ref="A2:A4"/>
    <mergeCell ref="B2:B4"/>
    <mergeCell ref="C2:O2"/>
    <mergeCell ref="L3:L4"/>
    <mergeCell ref="M3:M4"/>
    <mergeCell ref="I3:J3"/>
    <mergeCell ref="K3:K4"/>
    <mergeCell ref="G3:H4"/>
    <mergeCell ref="T2:AF2"/>
    <mergeCell ref="AB3:AB4"/>
    <mergeCell ref="AC3:AC4"/>
    <mergeCell ref="AE3:AF4"/>
    <mergeCell ref="A48:A50"/>
    <mergeCell ref="P11:P13"/>
    <mergeCell ref="AG11:AG13"/>
    <mergeCell ref="R36:R38"/>
    <mergeCell ref="R2:R4"/>
    <mergeCell ref="Z3:AA3"/>
    <mergeCell ref="V3:V4"/>
    <mergeCell ref="W3:W4"/>
    <mergeCell ref="AF11:AF13"/>
    <mergeCell ref="AG44:AG46"/>
    <mergeCell ref="R48:R50"/>
    <mergeCell ref="AF48:AF50"/>
    <mergeCell ref="AG48:AG50"/>
    <mergeCell ref="AD3:AD4"/>
    <mergeCell ref="O44:O46"/>
    <mergeCell ref="N3:O4"/>
    <mergeCell ref="AF44:AF46"/>
    <mergeCell ref="AF36:AF38"/>
    <mergeCell ref="AG36:AG38"/>
    <mergeCell ref="AG2:AG4"/>
    <mergeCell ref="R44:R46"/>
    <mergeCell ref="T3:T4"/>
    <mergeCell ref="R11:R13"/>
    <mergeCell ref="S2:S4"/>
    <mergeCell ref="A79:A81"/>
    <mergeCell ref="O79:O81"/>
    <mergeCell ref="A98:A100"/>
    <mergeCell ref="O98:O100"/>
    <mergeCell ref="A91:A93"/>
    <mergeCell ref="A101:A103"/>
    <mergeCell ref="O91:O93"/>
    <mergeCell ref="A11:A13"/>
    <mergeCell ref="P79:P81"/>
    <mergeCell ref="A94:A96"/>
    <mergeCell ref="O48:O50"/>
    <mergeCell ref="P48:P50"/>
    <mergeCell ref="A44:A46"/>
    <mergeCell ref="A68:A70"/>
    <mergeCell ref="O68:O70"/>
    <mergeCell ref="P68:P70"/>
    <mergeCell ref="P44:P46"/>
    <mergeCell ref="A54:A56"/>
    <mergeCell ref="O54:O56"/>
    <mergeCell ref="A82:A84"/>
    <mergeCell ref="O82:O84"/>
    <mergeCell ref="A88:A90"/>
    <mergeCell ref="O88:O90"/>
    <mergeCell ref="P88:P90"/>
    <mergeCell ref="A190:A192"/>
    <mergeCell ref="A157:A159"/>
    <mergeCell ref="A194:A196"/>
    <mergeCell ref="A183:A185"/>
    <mergeCell ref="P101:P103"/>
    <mergeCell ref="A104:A106"/>
    <mergeCell ref="O94:O96"/>
    <mergeCell ref="P94:P96"/>
    <mergeCell ref="A186:A188"/>
    <mergeCell ref="O186:O188"/>
    <mergeCell ref="P194:P196"/>
    <mergeCell ref="O101:O103"/>
    <mergeCell ref="O104:O106"/>
    <mergeCell ref="O154:O156"/>
    <mergeCell ref="P104:P106"/>
    <mergeCell ref="P98:P100"/>
    <mergeCell ref="P190:P192"/>
    <mergeCell ref="C219:J219"/>
    <mergeCell ref="N219:O219"/>
    <mergeCell ref="P186:P188"/>
    <mergeCell ref="R151:R153"/>
    <mergeCell ref="R190:R192"/>
    <mergeCell ref="P154:P156"/>
    <mergeCell ref="A151:A153"/>
    <mergeCell ref="O151:O153"/>
    <mergeCell ref="R216:R218"/>
    <mergeCell ref="A201:A203"/>
    <mergeCell ref="P151:P153"/>
    <mergeCell ref="A154:A156"/>
    <mergeCell ref="O190:O192"/>
    <mergeCell ref="A197:A199"/>
    <mergeCell ref="O197:O199"/>
    <mergeCell ref="P201:P203"/>
    <mergeCell ref="A216:A218"/>
    <mergeCell ref="P197:P199"/>
    <mergeCell ref="O201:O203"/>
    <mergeCell ref="P183:P185"/>
    <mergeCell ref="O194:O196"/>
    <mergeCell ref="O157:O159"/>
    <mergeCell ref="P157:P159"/>
    <mergeCell ref="O183:O185"/>
    <mergeCell ref="P91:P93"/>
    <mergeCell ref="P82:P84"/>
    <mergeCell ref="R54:R56"/>
    <mergeCell ref="P54:P56"/>
    <mergeCell ref="AF88:AF90"/>
    <mergeCell ref="AF154:AF156"/>
    <mergeCell ref="R79:R81"/>
    <mergeCell ref="AF79:AF81"/>
    <mergeCell ref="AG54:AG56"/>
    <mergeCell ref="AG68:AG70"/>
    <mergeCell ref="AG82:AG84"/>
    <mergeCell ref="AG79:AG81"/>
    <mergeCell ref="AF54:AF56"/>
    <mergeCell ref="AF68:AF70"/>
    <mergeCell ref="R68:R70"/>
    <mergeCell ref="AG154:AG156"/>
    <mergeCell ref="R98:R100"/>
    <mergeCell ref="AF98:AF100"/>
    <mergeCell ref="AF82:AF84"/>
    <mergeCell ref="R82:R84"/>
    <mergeCell ref="AG98:AG100"/>
    <mergeCell ref="R101:R103"/>
    <mergeCell ref="AF101:AF103"/>
    <mergeCell ref="AG101:AG103"/>
    <mergeCell ref="R104:R106"/>
    <mergeCell ref="AF104:AF106"/>
    <mergeCell ref="AG104:AG106"/>
    <mergeCell ref="R88:R90"/>
    <mergeCell ref="AG151:AG153"/>
    <mergeCell ref="AG94:AG96"/>
    <mergeCell ref="AF94:AF96"/>
    <mergeCell ref="R154:R156"/>
    <mergeCell ref="AG88:AG90"/>
    <mergeCell ref="R94:R96"/>
    <mergeCell ref="AF151:AF153"/>
    <mergeCell ref="AG91:AG93"/>
    <mergeCell ref="R91:R93"/>
    <mergeCell ref="AF91:AF93"/>
    <mergeCell ref="AF197:AF199"/>
    <mergeCell ref="AG197:AG199"/>
    <mergeCell ref="R186:R188"/>
    <mergeCell ref="AF186:AF188"/>
    <mergeCell ref="AF201:AF203"/>
    <mergeCell ref="AG201:AG203"/>
    <mergeCell ref="AG186:AG188"/>
    <mergeCell ref="R157:R159"/>
    <mergeCell ref="AF157:AF159"/>
    <mergeCell ref="AG157:AG159"/>
    <mergeCell ref="R183:R185"/>
    <mergeCell ref="AF183:AF185"/>
    <mergeCell ref="R194:R196"/>
    <mergeCell ref="AF194:AF196"/>
    <mergeCell ref="AG194:AG196"/>
    <mergeCell ref="AG183:AG185"/>
    <mergeCell ref="AG190:AG192"/>
    <mergeCell ref="R201:R203"/>
    <mergeCell ref="R197:R199"/>
    <mergeCell ref="AF190:AF192"/>
  </mergeCells>
  <printOptions/>
  <pageMargins left="0.5511811023622047" right="0.2755905511811024" top="0.4724409448818898" bottom="0.3937007874015748" header="0.31496062992125984" footer="0.31496062992125984"/>
  <pageSetup fitToHeight="1" fitToWidth="1" horizontalDpi="300" verticalDpi="300" orientation="landscape" paperSize="9" scale="18" r:id="rId3"/>
  <rowBreaks count="2" manualBreakCount="2">
    <brk id="81" max="255" man="1"/>
    <brk id="165" max="29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2011-11-09T10:43:30Z</dcterms:modified>
  <cp:category/>
  <cp:version/>
  <cp:contentType/>
  <cp:contentStatus/>
</cp:coreProperties>
</file>