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2240" activeTab="0"/>
  </bookViews>
  <sheets>
    <sheet name="Smolenskenergo" sheetId="1" r:id="rId1"/>
    <sheet name="Свод. тек. дефицит ноябрь. 2011" sheetId="2" state="hidden" r:id="rId2"/>
    <sheet name="Свод. ожид. деф. ноябрь 2011" sheetId="3" state="hidden" r:id="rId3"/>
    <sheet name="Лист1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<sst xmlns="http://schemas.openxmlformats.org/spreadsheetml/2006/main" count="1598" uniqueCount="362">
  <si>
    <t>Примечание</t>
  </si>
  <si>
    <t>10+16</t>
  </si>
  <si>
    <t>16+25</t>
  </si>
  <si>
    <t>16+16</t>
  </si>
  <si>
    <t>4+6,3</t>
  </si>
  <si>
    <t>1,6+2,5</t>
  </si>
  <si>
    <t>2,5+4</t>
  </si>
  <si>
    <t>4+2,5</t>
  </si>
  <si>
    <t>5,6+6,3</t>
  </si>
  <si>
    <t>10+6,3</t>
  </si>
  <si>
    <t>4+4</t>
  </si>
  <si>
    <t>6,3+4</t>
  </si>
  <si>
    <t>№
п/п</t>
  </si>
  <si>
    <t>Ожидаемый дефицит , МВА</t>
  </si>
  <si>
    <t xml:space="preserve">Ном. Мощность СН, МВА </t>
  </si>
  <si>
    <t>Ном. мощность НН, МВА</t>
  </si>
  <si>
    <t>Стегримово
35/10</t>
  </si>
  <si>
    <t>Акатово
35/10</t>
  </si>
  <si>
    <t>Аврора
35/10</t>
  </si>
  <si>
    <t>Мытишино
35/10</t>
  </si>
  <si>
    <t>40+40</t>
  </si>
  <si>
    <t>Рябцево
35/10</t>
  </si>
  <si>
    <t>Восточная
110/6</t>
  </si>
  <si>
    <t>25+16</t>
  </si>
  <si>
    <t>Диффузион
110/6</t>
  </si>
  <si>
    <t>25+25</t>
  </si>
  <si>
    <t>10+10</t>
  </si>
  <si>
    <t>Гнездово
35/6</t>
  </si>
  <si>
    <t>7,5+7,5</t>
  </si>
  <si>
    <t>Западная
110/6</t>
  </si>
  <si>
    <t>Козино
110/35/10</t>
  </si>
  <si>
    <t>Одинцово
35/10</t>
  </si>
  <si>
    <t>6,3+6,3</t>
  </si>
  <si>
    <t>2,5+2,5</t>
  </si>
  <si>
    <t>Красный бор
35/6</t>
  </si>
  <si>
    <t>Печерск
35/6</t>
  </si>
  <si>
    <t>Колодня 
35/6</t>
  </si>
  <si>
    <t>Чернушки
110/10/6</t>
  </si>
  <si>
    <t>Южная
110/35/6</t>
  </si>
  <si>
    <t>Жуковская
35/10</t>
  </si>
  <si>
    <t>Белеи
35/10</t>
  </si>
  <si>
    <t>15+20</t>
  </si>
  <si>
    <t>1,6+1,6</t>
  </si>
  <si>
    <t>Холм-Жирки
35/10</t>
  </si>
  <si>
    <t>1,6+4</t>
  </si>
  <si>
    <t>5,6+5,6</t>
  </si>
  <si>
    <t>Ярцево 2
110/10</t>
  </si>
  <si>
    <t>25+40</t>
  </si>
  <si>
    <t>16,3+5,3</t>
  </si>
  <si>
    <t>16+10,7</t>
  </si>
  <si>
    <t>10+2,5</t>
  </si>
  <si>
    <t>3,2+4</t>
  </si>
  <si>
    <t>1,8+2,5</t>
  </si>
  <si>
    <t>Вязьма 1
110/35/10</t>
  </si>
  <si>
    <t>1,8+4</t>
  </si>
  <si>
    <t>Мелькомбинат
35/10</t>
  </si>
  <si>
    <t>Вязьма 2
110/10</t>
  </si>
  <si>
    <t>Гагарин
110/35/10</t>
  </si>
  <si>
    <t>Карманово
35/10</t>
  </si>
  <si>
    <t>4+1,6</t>
  </si>
  <si>
    <t>Смоленскэнерго</t>
  </si>
  <si>
    <t>Наименование объекта центра питания, класс напряжения, мощность тр-ров(уст. МВА)</t>
  </si>
  <si>
    <t>закрыт</t>
  </si>
  <si>
    <t>Текущий дефицит, МВА</t>
  </si>
  <si>
    <t>Перечень закрытых центров питания филиала ОАО "МРСК Центра" - "Смоленскэнерго" по ожидаемым нагрузкам  с учетом подключения новых мощностей по технологическому присоединению и др.развития эл.сетевого комплекса</t>
  </si>
  <si>
    <t>Смоленск 1 (ФСК)
  110/35/6</t>
  </si>
  <si>
    <r>
      <t xml:space="preserve">Смоленск 1 </t>
    </r>
    <r>
      <rPr>
        <sz val="11"/>
        <color indexed="10"/>
        <rFont val="Calibri"/>
        <family val="2"/>
      </rPr>
      <t>(ФСК)</t>
    </r>
    <r>
      <rPr>
        <sz val="11"/>
        <rFont val="Calibri"/>
        <family val="2"/>
      </rPr>
      <t xml:space="preserve">
  110/35/6</t>
    </r>
  </si>
  <si>
    <t>Перечень закрытых центров питания филиала ОАО "МРСК Центра" - "Смоленскэнерго" по зимним нагрузкам 2010 года (текущий дефицит мощности).</t>
  </si>
  <si>
    <t xml:space="preserve"> </t>
  </si>
  <si>
    <t>tgφ
(по счет-чикам)</t>
  </si>
  <si>
    <t>Итого ожидаемый дефицит (Ноябрь 2011)</t>
  </si>
  <si>
    <t>Итого текущий дефицит (Ноябрь 2011)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</si>
  <si>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</si>
  <si>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</si>
  <si>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</si>
  <si>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</si>
  <si>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</si>
  <si>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</si>
  <si>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</si>
  <si>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</si>
  <si>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</si>
  <si>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</si>
  <si>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</si>
  <si>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</si>
  <si>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</si>
  <si>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</si>
  <si>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table 1</t>
  </si>
  <si>
    <t>table 2</t>
  </si>
  <si>
    <t>Appendix 2</t>
  </si>
  <si>
    <t>Transmission capacity calculation of supply centers of IDGC of Centre - Smolenskenergo division following the results of measurements of peak loads in winter 2010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</si>
  <si>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</si>
  <si>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</si>
  <si>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</si>
  <si>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</si>
  <si>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</si>
  <si>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One-transformer substations</t>
  </si>
  <si>
    <t>1 day and night</t>
  </si>
  <si>
    <t>Gerchiki
35/10</t>
  </si>
  <si>
    <t>Verkhovye
35/10</t>
  </si>
  <si>
    <t>Neykovo
35/10</t>
  </si>
  <si>
    <t>Merlino 110/35/10</t>
  </si>
  <si>
    <t xml:space="preserve">Nom. capacity MV, МVА </t>
  </si>
  <si>
    <t>Nom. capacity LV, МVА</t>
  </si>
  <si>
    <t>Belyaevo
35/10</t>
  </si>
  <si>
    <t>Zaozerye
35/10</t>
  </si>
  <si>
    <t>Selezni
35/10</t>
  </si>
  <si>
    <t>Logovo
110/10</t>
  </si>
  <si>
    <t>Dubrovka
35/10</t>
  </si>
  <si>
    <t>Svistovichi
35/10</t>
  </si>
  <si>
    <t>Elsha
35/10</t>
  </si>
  <si>
    <t>Sapsho
35/10</t>
  </si>
  <si>
    <t>Divo
110/10</t>
  </si>
  <si>
    <t>Vachkovo
35/10</t>
  </si>
  <si>
    <t>Zamoshye
35/10</t>
  </si>
  <si>
    <t>Loino
35/10</t>
  </si>
  <si>
    <t>Rokot
35/10</t>
  </si>
  <si>
    <t>Nikontsy
35/10</t>
  </si>
  <si>
    <t>Batishchevo
35/10</t>
  </si>
  <si>
    <t>Vasino
35/10</t>
  </si>
  <si>
    <t>Bulgakovo
35/10</t>
  </si>
  <si>
    <t>Spas-Ugly 35/10</t>
  </si>
  <si>
    <t>Tretyakovo
35/10</t>
  </si>
  <si>
    <t>Velisto
35/10</t>
  </si>
  <si>
    <t>Baturino
35/10</t>
  </si>
  <si>
    <t>Pechatniki
35/10</t>
  </si>
  <si>
    <t>Garistovo
35/10</t>
  </si>
  <si>
    <t>Bezzaboty
35/10</t>
  </si>
  <si>
    <t>Vysokoe
35/10</t>
  </si>
  <si>
    <t>Zaytsevo
35/10</t>
  </si>
  <si>
    <t>Saveevo
35/10</t>
  </si>
  <si>
    <t>Gorenovo
35/10</t>
  </si>
  <si>
    <t>Shpunty
35/10</t>
  </si>
  <si>
    <t>Kadino
35/10</t>
  </si>
  <si>
    <t>Zhukovo
35/10</t>
  </si>
  <si>
    <t>Mikshino
35/10</t>
  </si>
  <si>
    <t>Petrovichi
35/10</t>
  </si>
  <si>
    <t>Mikulichi
35/10</t>
  </si>
  <si>
    <t>Nedeykovichi
35/10</t>
  </si>
  <si>
    <t>Posyolki
110/35/10</t>
  </si>
  <si>
    <t>Kuzmichi
35/10</t>
  </si>
  <si>
    <t>Maksheevo
110/10</t>
  </si>
  <si>
    <t>Putkovo
35/10</t>
  </si>
  <si>
    <t>Uspenskoe
35/10</t>
  </si>
  <si>
    <t>Kalpita
35/10</t>
  </si>
  <si>
    <t>Kasnya
110/10</t>
  </si>
  <si>
    <t>Akatovo
35/10</t>
  </si>
  <si>
    <t>Gorki
35/10</t>
  </si>
  <si>
    <t>Druzhba
35/10</t>
  </si>
  <si>
    <t>NS-21
110/10</t>
  </si>
  <si>
    <t>NS-22  110/35/10</t>
  </si>
  <si>
    <t>Shuyskoe
35/10</t>
  </si>
  <si>
    <t>Torbeevo
110/10</t>
  </si>
  <si>
    <t>Leuzdovo
35/10</t>
  </si>
  <si>
    <t>Maltsevo
35/10</t>
  </si>
  <si>
    <t>Avrora
35/10</t>
  </si>
  <si>
    <t>Bekhteevo
35/10</t>
  </si>
  <si>
    <t>Sereda
35/10</t>
  </si>
  <si>
    <t>Mikhali
35/10</t>
  </si>
  <si>
    <t>Mytishino
35/10</t>
  </si>
  <si>
    <t>Zakharyevskoe
35/10</t>
  </si>
  <si>
    <t>Kholm
35/10</t>
  </si>
  <si>
    <t>Baskakovka
35/10</t>
  </si>
  <si>
    <t>Ekimtsevo
110/10</t>
  </si>
  <si>
    <t>Two-transformer substations</t>
  </si>
  <si>
    <t>Water intake
35/6</t>
  </si>
  <si>
    <t>Tychinino
35/10</t>
  </si>
  <si>
    <t>Ryabtsevo
35/10</t>
  </si>
  <si>
    <t>Smolensk 2
110/6</t>
  </si>
  <si>
    <t>Vostochnaya
110/6</t>
  </si>
  <si>
    <t>Diffuzion
110/6</t>
  </si>
  <si>
    <t>Zavodskaya 
110/35/10</t>
  </si>
  <si>
    <t>Yasennaya
35/6</t>
  </si>
  <si>
    <t>Gnezodovo
35/6</t>
  </si>
  <si>
    <t>Zapadnaya
110/6</t>
  </si>
  <si>
    <t>Katyn 2
110/35/10</t>
  </si>
  <si>
    <t>Katyn 1
35/10</t>
  </si>
  <si>
    <t>Lubnya
35/10</t>
  </si>
  <si>
    <t>Kozino
110/35/10</t>
  </si>
  <si>
    <t>Odintsovo
35/10</t>
  </si>
  <si>
    <t>Trudilovo
35/10</t>
  </si>
  <si>
    <t>KS-3 SSNo.2
110/10</t>
  </si>
  <si>
    <t>Pronino
110/35/6</t>
  </si>
  <si>
    <t>Olsha
35/10</t>
  </si>
  <si>
    <t>Krasny bor
35/6</t>
  </si>
  <si>
    <t>Severnaya
110/35/6</t>
  </si>
  <si>
    <t>Peсhersk
35/6</t>
  </si>
  <si>
    <t>Kolodnya 
35/6</t>
  </si>
  <si>
    <t>Tsentralnaya
110/10/6</t>
  </si>
  <si>
    <t>Chernushki
110/10/6</t>
  </si>
  <si>
    <t>Nom. Capacity LV, МVА</t>
  </si>
  <si>
    <t>Yuzhnaya
110/35/6</t>
  </si>
  <si>
    <t>Karyernaya
110/35/6</t>
  </si>
  <si>
    <t xml:space="preserve">Nom. capacity MV, МВА </t>
  </si>
  <si>
    <t>Koshchino
35/10</t>
  </si>
  <si>
    <t>Kommunar
35/10</t>
  </si>
  <si>
    <t>Kasplya
110/35/10</t>
  </si>
  <si>
    <t>Apolye
35/10</t>
  </si>
  <si>
    <t>Zhukovskaya
35/10</t>
  </si>
  <si>
    <t>Mazaltsevo
110/35/10</t>
  </si>
  <si>
    <t>Petrishchevo
35/10</t>
  </si>
  <si>
    <t>Krasny
110/35/10</t>
  </si>
  <si>
    <t>Voloelovo
35/10</t>
  </si>
  <si>
    <t>Kryukovo
35/10</t>
  </si>
  <si>
    <t>Miganovo
35/10</t>
  </si>
  <si>
    <t>Velizh
110/35/10</t>
  </si>
  <si>
    <t>Chepli
35/10</t>
  </si>
  <si>
    <t>Demidov
110/35/10</t>
  </si>
  <si>
    <t>Staroe selo
35/10</t>
  </si>
  <si>
    <t>Zakrutye
35/10</t>
  </si>
  <si>
    <t>Zaborye
35/10</t>
  </si>
  <si>
    <t>Mikhailovskoe
110/35/10</t>
  </si>
  <si>
    <t>Kardymovo
110/35/10</t>
  </si>
  <si>
    <t>Sinkovo
35/6</t>
  </si>
  <si>
    <t>Kamenka
35/10</t>
  </si>
  <si>
    <t>Solovyevo
35/10</t>
  </si>
  <si>
    <t>Rudnya (FGC)
110/35/10</t>
  </si>
  <si>
    <t>Zhichitsy
35/10</t>
  </si>
  <si>
    <t>Mikulino
35/10</t>
  </si>
  <si>
    <t>Lyubavichi
35/10</t>
  </si>
  <si>
    <t>Kazimirovo
35/10</t>
  </si>
  <si>
    <t>Golynki
110/35/6</t>
  </si>
  <si>
    <t xml:space="preserve">Nom. Capacity MV, МVА </t>
  </si>
  <si>
    <t>Belei
35/10</t>
  </si>
  <si>
    <t>Ponizovye
110/35/10</t>
  </si>
  <si>
    <t>Klyarinovo
35/10</t>
  </si>
  <si>
    <t>Safonovo
110/6</t>
  </si>
  <si>
    <t>Gornaya
110/35/6</t>
  </si>
  <si>
    <t>Vadino
35/10</t>
  </si>
  <si>
    <t>ZSSK
35/6</t>
  </si>
  <si>
    <t>Yanovo
35/10</t>
  </si>
  <si>
    <t>Kapyrevshchina
35/10</t>
  </si>
  <si>
    <t>Miropolye
35/10</t>
  </si>
  <si>
    <t>Izdeshkovo
110/35/10</t>
  </si>
  <si>
    <t>Alferovo
35/10</t>
  </si>
  <si>
    <t>Kasulino
35/10</t>
  </si>
  <si>
    <t>Bogdanovshchina
35/10</t>
  </si>
  <si>
    <t>Glinka
110/35/10</t>
  </si>
  <si>
    <t>Dobromino
35/10</t>
  </si>
  <si>
    <t>Bely kholm
35/10</t>
  </si>
  <si>
    <t>Dukhovshchina
110/35/10</t>
  </si>
  <si>
    <t>Zimets
35/10</t>
  </si>
  <si>
    <t>Beresnevo
35/10</t>
  </si>
  <si>
    <t>Prechistoe
110/35/10</t>
  </si>
  <si>
    <t>Vorontsovo
35/10</t>
  </si>
  <si>
    <t>Ozyorny
35/10</t>
  </si>
  <si>
    <t>Igorevskaya
110/10</t>
  </si>
  <si>
    <t>Kanyutino
110/35/10</t>
  </si>
  <si>
    <t xml:space="preserve">Nom. capacity LV, МVА </t>
  </si>
  <si>
    <t>Bogolyubovo
35/10</t>
  </si>
  <si>
    <t>Kholm-Zhirki 35/10</t>
  </si>
  <si>
    <t>Dorogobuzh 1
110/35/10</t>
  </si>
  <si>
    <t>Kaskovo
35/10</t>
  </si>
  <si>
    <t>Usvyatye
35/10</t>
  </si>
  <si>
    <t>Ushakovo
35/10</t>
  </si>
  <si>
    <t>Artek (departamental)
35/10</t>
  </si>
  <si>
    <t>Ivano-Gudino 110/10</t>
  </si>
  <si>
    <t>Elnya
110/35/10</t>
  </si>
  <si>
    <t>Pavlovo
35/10</t>
  </si>
  <si>
    <t>Sharapovo
35/10</t>
  </si>
  <si>
    <t>Korobets
35/10</t>
  </si>
  <si>
    <t>Baltutino
35/10</t>
  </si>
  <si>
    <t>Lapino
110/35/10</t>
  </si>
  <si>
    <t>Mutishche
35/10</t>
  </si>
  <si>
    <t>Suetovo
110/35/10</t>
  </si>
  <si>
    <t>Pushkino
35/10</t>
  </si>
  <si>
    <t>Yartsevo 1
110/10</t>
  </si>
  <si>
    <t>Yartsevo 2
110/10</t>
  </si>
  <si>
    <t>Saprykino
110/35/10</t>
  </si>
  <si>
    <t>Dorogobuzh 2
35/10</t>
  </si>
  <si>
    <t>Egoryevo
35/10</t>
  </si>
  <si>
    <t>Shalomino
35/10</t>
  </si>
  <si>
    <t>Roslavl
110/35/6</t>
  </si>
  <si>
    <t>Nom. сapacity LV, МVА</t>
  </si>
  <si>
    <t>Meet processing plant
35/6</t>
  </si>
  <si>
    <t>Perenka
35/10</t>
  </si>
  <si>
    <t>Khoroshevo
35/10</t>
  </si>
  <si>
    <t>Lipovka
35/10</t>
  </si>
  <si>
    <t>Kirilly
35/10</t>
  </si>
  <si>
    <t>Desnogorsk
110/35/10</t>
  </si>
  <si>
    <t>Nom. capacidty LV, МVА</t>
  </si>
  <si>
    <t>Ekimovichi
35/10</t>
  </si>
  <si>
    <t>Ivanovskaya
35/10</t>
  </si>
  <si>
    <t>Kokhany
35/10</t>
  </si>
  <si>
    <t>Koski
35/10</t>
  </si>
  <si>
    <t>Industrialnaya
110/35/6</t>
  </si>
  <si>
    <t>Astapkovichi
35/10</t>
  </si>
  <si>
    <t>Barsuki
110/35/10</t>
  </si>
  <si>
    <t>Bogdanovo
35/10</t>
  </si>
  <si>
    <t>Prigorye
110/35/10</t>
  </si>
  <si>
    <t>Bekhovo
35/10</t>
  </si>
  <si>
    <t>Pochinok
110/35/10</t>
  </si>
  <si>
    <t xml:space="preserve">Nom. capacidty MV, МVА </t>
  </si>
  <si>
    <t>Divinskaya
35/10</t>
  </si>
  <si>
    <t>Shatalovo
35/10</t>
  </si>
  <si>
    <t>Panskaya
35/10</t>
  </si>
  <si>
    <t>Stodolishche
110/35/10</t>
  </si>
  <si>
    <t>Belik
35/10</t>
  </si>
  <si>
    <t>Pervomayskaya
35/10</t>
  </si>
  <si>
    <t>Vaskovo
110/35/10</t>
  </si>
  <si>
    <t>Strigino
35/10</t>
  </si>
  <si>
    <t>Komintern
35/10</t>
  </si>
  <si>
    <t>Monastyrshchina
110/35/10</t>
  </si>
  <si>
    <t>N.Mikhailov 35/10</t>
  </si>
  <si>
    <t>Tatarsk
35/10</t>
  </si>
  <si>
    <t>Turki
35/10</t>
  </si>
  <si>
    <t>Sozh
35/10</t>
  </si>
  <si>
    <t>Khislavichi
110/35/10</t>
  </si>
  <si>
    <t>Gorodishche
35/10</t>
  </si>
  <si>
    <t>Komarovka
35/10</t>
  </si>
  <si>
    <t>Cherepovo
35/10</t>
  </si>
  <si>
    <t>Studenets
35/10</t>
  </si>
  <si>
    <t>Shumyachi
110/35/10</t>
  </si>
  <si>
    <t>Ershichi
110/35/10</t>
  </si>
  <si>
    <t>Rukhan
35/10</t>
  </si>
  <si>
    <t>Vyazma 1
110/35/10</t>
  </si>
  <si>
    <t>Vyazma-Bryanskaya
35/10</t>
  </si>
  <si>
    <t>Khmelita
35/10</t>
  </si>
  <si>
    <t>Isakovo
35/10</t>
  </si>
  <si>
    <t>Rizskoe
35/10</t>
  </si>
  <si>
    <t>Beryozka
35/10</t>
  </si>
  <si>
    <t>Shimanovo
35/10</t>
  </si>
  <si>
    <t>Kaydakovo
35/10</t>
  </si>
  <si>
    <t>Flour mill
35/10</t>
  </si>
  <si>
    <t>Kikino
35/10</t>
  </si>
  <si>
    <t>Vyazma 2
110/10</t>
  </si>
  <si>
    <t>Tumanovo
110/35/10</t>
  </si>
  <si>
    <t>Rossiya
110/35/10</t>
  </si>
  <si>
    <t>Semlevo
35/10</t>
  </si>
  <si>
    <t>Artyomovo
35/10</t>
  </si>
  <si>
    <t>Gagarin
110/35/10</t>
  </si>
  <si>
    <t>Rodomanovo
35/10</t>
  </si>
  <si>
    <t>Klushino
35/10</t>
  </si>
  <si>
    <t>Ivino
35/10</t>
  </si>
  <si>
    <t>Karmanovo
35/10</t>
  </si>
  <si>
    <t>Sverchkovo
35/10</t>
  </si>
  <si>
    <t>Lesnaya
35/10</t>
  </si>
  <si>
    <t>Tesovo
35/10</t>
  </si>
  <si>
    <t>Svetotekhnika
110/10</t>
  </si>
  <si>
    <t>Mishino
110/35/10</t>
  </si>
  <si>
    <t>Nikolskoe
35/10</t>
  </si>
  <si>
    <t>Bekrino
35/10</t>
  </si>
  <si>
    <t>Trubnaya
110/10</t>
  </si>
  <si>
    <t>Temkino
110/35/10</t>
  </si>
  <si>
    <t>Narytka
35/10</t>
  </si>
  <si>
    <t>Novodugino
110/35/10</t>
  </si>
  <si>
    <t>Khotkovo
35/10</t>
  </si>
  <si>
    <t>Dneprovsk
110/35/10</t>
  </si>
  <si>
    <t>Lipetsy
35/10</t>
  </si>
  <si>
    <t>Nakhimovskaya
35/10</t>
  </si>
  <si>
    <t>Sychevka
110/35/10</t>
  </si>
  <si>
    <t>Nom. capacfity LV, МVА</t>
  </si>
  <si>
    <t>Sutormino
35/10</t>
  </si>
  <si>
    <t>Karavaevo
35/10</t>
  </si>
  <si>
    <t>Lukino
35/10</t>
  </si>
  <si>
    <t>Subbotniki
110/10</t>
  </si>
  <si>
    <t>Ugra
110/10</t>
  </si>
  <si>
    <t>Znamenka
110/35/10</t>
  </si>
  <si>
    <t>Losmino
35/10</t>
  </si>
  <si>
    <t>Vskhody
110/35/10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</si>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</sst>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10"/>
      <name val="Calibri"/>
      <family val="2"/>
    </font>
    <font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1"/>
      <name val="Calibri"/>
      <family val="2"/>
    </font>
    <font>
      <b/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1" xfId="0" applyFont="1" applyFill="1" applyBorder="1" applyAlignment="1">
      <alignment vertical="center" wrapText="1"/>
    </xf>
    <xf numFmtId="2" fontId="1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2" fontId="11" fillId="35" borderId="10" xfId="0" applyNumberFormat="1" applyFont="1" applyFill="1" applyBorder="1" applyAlignment="1">
      <alignment horizontal="center" vertical="center"/>
    </xf>
    <xf numFmtId="0" fontId="11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12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6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2" fontId="14" fillId="35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60" fillId="33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2" fontId="28" fillId="35" borderId="10" xfId="0" applyNumberFormat="1" applyFont="1" applyFill="1" applyBorder="1" applyAlignment="1">
      <alignment horizontal="center" vertical="center"/>
    </xf>
    <xf numFmtId="2" fontId="21" fillId="35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6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60" fillId="0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21" fillId="34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60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6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51" fillId="37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Downloads\35-110&#1082;&#1042;%20&#1079;&#1072;&#1075;&#1088;&#1091;&#1079;&#1082;&#1072;%20&#1090;&#1088;-&#1088;&#1086;&#1074;%20&#1055;&#1054;%20&#1080;%20&#1073;&#1072;&#1079;&#1072;%20&#1087;&#1086;%20&#1058;&#1055;\&#1056;&#1072;&#1089;&#1095;&#1077;&#1090;%20&#1087;&#1088;&#1086;&#1087;&#1091;&#1089;&#1082;-&#1081;%20&#1089;&#1087;&#1086;&#1089;&#1086;&#1073;&#1085;&#1086;&#1089;&#1090;&#1080;%20&#1057;&#1084;&#1086;&#1083;&#1077;&#1085;&#1089;&#1082;&#1101;&#1085;&#1077;&#1088;&#1075;&#1086;.%20&#1083;&#1077;&#1090;&#1086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ий дефицит"/>
      <sheetName val="перспективный дефицит"/>
    </sheetNames>
    <sheetDataSet>
      <sheetData sheetId="0">
        <row r="95">
          <cell r="E95">
            <v>0</v>
          </cell>
        </row>
        <row r="100">
          <cell r="E100">
            <v>0.01</v>
          </cell>
        </row>
        <row r="106">
          <cell r="E106">
            <v>1.19</v>
          </cell>
        </row>
        <row r="111">
          <cell r="E111">
            <v>2.59</v>
          </cell>
        </row>
        <row r="119">
          <cell r="E119">
            <v>2.12</v>
          </cell>
        </row>
        <row r="122">
          <cell r="E122">
            <v>5.72</v>
          </cell>
        </row>
        <row r="125">
          <cell r="E125">
            <v>0</v>
          </cell>
        </row>
        <row r="130">
          <cell r="E130">
            <v>0.86</v>
          </cell>
        </row>
        <row r="135">
          <cell r="E135">
            <v>0.26</v>
          </cell>
        </row>
        <row r="138">
          <cell r="E138">
            <v>0.46</v>
          </cell>
        </row>
        <row r="144">
          <cell r="E144">
            <v>0.67</v>
          </cell>
        </row>
        <row r="148">
          <cell r="E148">
            <v>0.18</v>
          </cell>
        </row>
        <row r="154">
          <cell r="E154">
            <v>0.42</v>
          </cell>
        </row>
        <row r="157">
          <cell r="E157">
            <v>0.62</v>
          </cell>
        </row>
        <row r="163">
          <cell r="E163">
            <v>0.93</v>
          </cell>
        </row>
        <row r="170">
          <cell r="E170">
            <v>0.16</v>
          </cell>
        </row>
        <row r="174">
          <cell r="E174">
            <v>0.06</v>
          </cell>
        </row>
        <row r="179">
          <cell r="E179">
            <v>4.67</v>
          </cell>
        </row>
        <row r="188">
          <cell r="E188">
            <v>0.43</v>
          </cell>
        </row>
        <row r="194">
          <cell r="E194">
            <v>0.11</v>
          </cell>
        </row>
        <row r="199">
          <cell r="E199">
            <v>0.26</v>
          </cell>
        </row>
        <row r="204">
          <cell r="E204">
            <v>0.14</v>
          </cell>
        </row>
        <row r="210">
          <cell r="E210">
            <v>0.21</v>
          </cell>
        </row>
        <row r="215">
          <cell r="E215">
            <v>0.52</v>
          </cell>
        </row>
        <row r="223">
          <cell r="E223">
            <v>0.54</v>
          </cell>
        </row>
        <row r="230">
          <cell r="E230">
            <v>0</v>
          </cell>
        </row>
        <row r="234">
          <cell r="E234">
            <v>0.58</v>
          </cell>
        </row>
        <row r="240">
          <cell r="E240">
            <v>0.4</v>
          </cell>
        </row>
        <row r="246">
          <cell r="E246">
            <v>0</v>
          </cell>
        </row>
        <row r="254">
          <cell r="E254">
            <v>0</v>
          </cell>
        </row>
        <row r="261">
          <cell r="E261">
            <v>0</v>
          </cell>
        </row>
        <row r="265">
          <cell r="E265">
            <v>0</v>
          </cell>
        </row>
        <row r="269">
          <cell r="E269">
            <v>0</v>
          </cell>
        </row>
        <row r="273">
          <cell r="E273">
            <v>0.08</v>
          </cell>
        </row>
        <row r="279">
          <cell r="E279">
            <v>0.45</v>
          </cell>
        </row>
        <row r="284">
          <cell r="E284">
            <v>0.21</v>
          </cell>
        </row>
        <row r="289">
          <cell r="E289">
            <v>0</v>
          </cell>
        </row>
        <row r="296">
          <cell r="E296">
            <v>0.18</v>
          </cell>
        </row>
        <row r="303">
          <cell r="E303">
            <v>0.64</v>
          </cell>
        </row>
        <row r="306">
          <cell r="E306">
            <v>0.22</v>
          </cell>
        </row>
        <row r="310">
          <cell r="E310">
            <v>0.56</v>
          </cell>
        </row>
        <row r="323">
          <cell r="E323">
            <v>0.34</v>
          </cell>
        </row>
        <row r="326">
          <cell r="E326">
            <v>0.32</v>
          </cell>
        </row>
        <row r="331">
          <cell r="E331">
            <v>1.72</v>
          </cell>
        </row>
        <row r="342">
          <cell r="E342">
            <v>0.64</v>
          </cell>
        </row>
        <row r="348">
          <cell r="E348">
            <v>0.25</v>
          </cell>
        </row>
        <row r="352">
          <cell r="E352">
            <v>0.48</v>
          </cell>
        </row>
        <row r="356">
          <cell r="E356">
            <v>0.16</v>
          </cell>
        </row>
        <row r="360">
          <cell r="E360">
            <v>0.77</v>
          </cell>
        </row>
        <row r="368">
          <cell r="E368">
            <v>0.03</v>
          </cell>
        </row>
        <row r="372">
          <cell r="E372">
            <v>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9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O379" sqref="O82:O379"/>
    </sheetView>
  </sheetViews>
  <sheetFormatPr defaultColWidth="9.140625" defaultRowHeight="15"/>
  <cols>
    <col min="1" max="1" width="5.28125" style="1" customWidth="1"/>
    <col min="2" max="2" width="20.57421875" style="1" customWidth="1"/>
    <col min="3" max="3" width="15.8515625" style="1" customWidth="1"/>
    <col min="4" max="4" width="13.421875" style="5" customWidth="1"/>
    <col min="5" max="6" width="8.57421875" style="1" customWidth="1"/>
    <col min="7" max="7" width="10.00390625" style="1" customWidth="1"/>
    <col min="8" max="8" width="8.57421875" style="1" customWidth="1"/>
    <col min="9" max="10" width="11.421875" style="1" customWidth="1"/>
    <col min="11" max="11" width="9.8515625" style="5" customWidth="1"/>
    <col min="12" max="12" width="11.28125" style="1" customWidth="1"/>
    <col min="13" max="13" width="2.00390625" style="1" customWidth="1"/>
    <col min="14" max="14" width="5.28125" style="1" customWidth="1"/>
    <col min="15" max="15" width="20.421875" style="1" customWidth="1"/>
    <col min="16" max="16" width="20.8515625" style="1" customWidth="1"/>
    <col min="17" max="17" width="11.7109375" style="1" customWidth="1"/>
    <col min="18" max="18" width="10.140625" style="5" customWidth="1"/>
    <col min="19" max="20" width="13.00390625" style="1" customWidth="1"/>
    <col min="21" max="21" width="9.57421875" style="1" customWidth="1"/>
    <col min="22" max="22" width="8.57421875" style="1" customWidth="1"/>
    <col min="23" max="24" width="10.57421875" style="1" customWidth="1"/>
    <col min="25" max="25" width="11.00390625" style="5" customWidth="1"/>
    <col min="26" max="26" width="11.28125" style="1" customWidth="1"/>
    <col min="27" max="16384" width="9.140625" style="1" customWidth="1"/>
  </cols>
  <sheetData>
    <row r="1" spans="10:11" ht="15">
      <c r="J1" s="105" t="s">
        <v>88</v>
      </c>
      <c r="K1" s="105"/>
    </row>
    <row r="2" spans="1:12" ht="36.75" customHeight="1">
      <c r="A2" s="110" t="s">
        <v>89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0:25" ht="15">
      <c r="J3" s="109" t="s">
        <v>86</v>
      </c>
      <c r="K3" s="109"/>
      <c r="M3" s="49"/>
      <c r="O3" s="3"/>
      <c r="P3" s="107"/>
      <c r="Q3" s="107"/>
      <c r="R3" s="107"/>
      <c r="S3" s="107"/>
      <c r="T3" s="4"/>
      <c r="U3" s="4"/>
      <c r="V3" s="4"/>
      <c r="W3" s="108" t="s">
        <v>87</v>
      </c>
      <c r="X3" s="108"/>
      <c r="Y3" s="82"/>
    </row>
    <row r="4" spans="1:26" s="14" customFormat="1" ht="17.25" customHeight="1">
      <c r="A4" s="100" t="s">
        <v>72</v>
      </c>
      <c r="B4" s="103" t="s">
        <v>73</v>
      </c>
      <c r="C4" s="98" t="s">
        <v>74</v>
      </c>
      <c r="D4" s="106"/>
      <c r="E4" s="106"/>
      <c r="F4" s="106"/>
      <c r="G4" s="106"/>
      <c r="H4" s="106"/>
      <c r="I4" s="106"/>
      <c r="J4" s="106"/>
      <c r="K4" s="99"/>
      <c r="L4" s="103" t="s">
        <v>75</v>
      </c>
      <c r="M4" s="50"/>
      <c r="N4" s="100" t="s">
        <v>72</v>
      </c>
      <c r="O4" s="103" t="s">
        <v>73</v>
      </c>
      <c r="P4" s="98" t="s">
        <v>90</v>
      </c>
      <c r="Q4" s="106"/>
      <c r="R4" s="106"/>
      <c r="S4" s="106"/>
      <c r="T4" s="106"/>
      <c r="U4" s="106"/>
      <c r="V4" s="106"/>
      <c r="W4" s="106"/>
      <c r="X4" s="106"/>
      <c r="Y4" s="99"/>
      <c r="Z4" s="103" t="s">
        <v>75</v>
      </c>
    </row>
    <row r="5" spans="1:26" s="14" customFormat="1" ht="78" customHeight="1">
      <c r="A5" s="101"/>
      <c r="B5" s="111"/>
      <c r="C5" s="103" t="s">
        <v>76</v>
      </c>
      <c r="D5" s="96" t="s">
        <v>77</v>
      </c>
      <c r="E5" s="98" t="s">
        <v>78</v>
      </c>
      <c r="F5" s="99"/>
      <c r="G5" s="103" t="s">
        <v>79</v>
      </c>
      <c r="H5" s="103" t="s">
        <v>80</v>
      </c>
      <c r="I5" s="103" t="s">
        <v>81</v>
      </c>
      <c r="J5" s="103" t="s">
        <v>82</v>
      </c>
      <c r="K5" s="96" t="s">
        <v>83</v>
      </c>
      <c r="L5" s="111"/>
      <c r="M5" s="50"/>
      <c r="N5" s="101"/>
      <c r="O5" s="111"/>
      <c r="P5" s="103" t="s">
        <v>76</v>
      </c>
      <c r="Q5" s="103" t="s">
        <v>91</v>
      </c>
      <c r="R5" s="96" t="s">
        <v>92</v>
      </c>
      <c r="S5" s="98" t="s">
        <v>78</v>
      </c>
      <c r="T5" s="99"/>
      <c r="U5" s="103" t="s">
        <v>79</v>
      </c>
      <c r="V5" s="103" t="s">
        <v>80</v>
      </c>
      <c r="W5" s="103" t="s">
        <v>81</v>
      </c>
      <c r="X5" s="103" t="s">
        <v>93</v>
      </c>
      <c r="Y5" s="96" t="s">
        <v>94</v>
      </c>
      <c r="Z5" s="111"/>
    </row>
    <row r="6" spans="1:26" s="14" customFormat="1" ht="45.75" customHeight="1">
      <c r="A6" s="102"/>
      <c r="B6" s="104"/>
      <c r="C6" s="104"/>
      <c r="D6" s="97" t="s">
        <v>84</v>
      </c>
      <c r="E6" s="13" t="s">
        <v>84</v>
      </c>
      <c r="F6" s="13" t="s">
        <v>85</v>
      </c>
      <c r="G6" s="104"/>
      <c r="H6" s="104"/>
      <c r="I6" s="104"/>
      <c r="J6" s="104"/>
      <c r="K6" s="97"/>
      <c r="L6" s="104"/>
      <c r="M6" s="50"/>
      <c r="N6" s="102"/>
      <c r="O6" s="104"/>
      <c r="P6" s="104"/>
      <c r="Q6" s="104"/>
      <c r="R6" s="97"/>
      <c r="S6" s="13" t="s">
        <v>84</v>
      </c>
      <c r="T6" s="13" t="s">
        <v>85</v>
      </c>
      <c r="U6" s="104"/>
      <c r="V6" s="104"/>
      <c r="W6" s="104"/>
      <c r="X6" s="104"/>
      <c r="Y6" s="97"/>
      <c r="Z6" s="104"/>
    </row>
    <row r="7" spans="1:26" s="9" customFormat="1" ht="11.25">
      <c r="A7" s="7">
        <v>1</v>
      </c>
      <c r="B7" s="7">
        <v>2</v>
      </c>
      <c r="C7" s="7">
        <v>3</v>
      </c>
      <c r="D7" s="80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80">
        <v>11</v>
      </c>
      <c r="L7" s="8">
        <v>12</v>
      </c>
      <c r="M7" s="51"/>
      <c r="N7" s="7">
        <v>1</v>
      </c>
      <c r="O7" s="7">
        <v>2</v>
      </c>
      <c r="P7" s="7">
        <v>3</v>
      </c>
      <c r="Q7" s="7">
        <v>4</v>
      </c>
      <c r="R7" s="80">
        <v>5</v>
      </c>
      <c r="S7" s="7">
        <v>6</v>
      </c>
      <c r="T7" s="7">
        <v>7</v>
      </c>
      <c r="U7" s="7">
        <v>8</v>
      </c>
      <c r="V7" s="7">
        <v>9</v>
      </c>
      <c r="W7" s="7">
        <v>10</v>
      </c>
      <c r="X7" s="7">
        <v>11</v>
      </c>
      <c r="Y7" s="80">
        <v>12</v>
      </c>
      <c r="Z7" s="10">
        <v>13</v>
      </c>
    </row>
    <row r="8" spans="1:26" s="6" customFormat="1" ht="15" customHeight="1">
      <c r="A8" s="112" t="s">
        <v>95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52"/>
      <c r="N8" s="113" t="s">
        <v>95</v>
      </c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8" s="11" customFormat="1" ht="30">
      <c r="A9" s="19">
        <v>1</v>
      </c>
      <c r="B9" s="20" t="s">
        <v>97</v>
      </c>
      <c r="C9" s="21">
        <v>2.5</v>
      </c>
      <c r="D9" s="24">
        <v>0.3</v>
      </c>
      <c r="E9" s="21">
        <v>0.7</v>
      </c>
      <c r="F9" s="21" t="s">
        <v>96</v>
      </c>
      <c r="G9" s="21">
        <f aca="true" t="shared" si="0" ref="G9:G73">E9</f>
        <v>0.7</v>
      </c>
      <c r="H9" s="21">
        <v>0</v>
      </c>
      <c r="I9" s="21">
        <f aca="true" t="shared" si="1" ref="I9:I73">G9-H9</f>
        <v>0.7</v>
      </c>
      <c r="J9" s="21">
        <f aca="true" t="shared" si="2" ref="J9:J73">I9-D9</f>
        <v>0.39999999999999997</v>
      </c>
      <c r="K9" s="24">
        <f>J9</f>
        <v>0.39999999999999997</v>
      </c>
      <c r="L9" s="22" t="str">
        <f>IF(K9&lt;0,"unavailable","available")</f>
        <v>available</v>
      </c>
      <c r="M9" s="53"/>
      <c r="N9" s="19">
        <v>1</v>
      </c>
      <c r="O9" s="59" t="s">
        <v>97</v>
      </c>
      <c r="P9" s="21">
        <v>2.5</v>
      </c>
      <c r="Q9" s="21">
        <v>0.4</v>
      </c>
      <c r="R9" s="24">
        <f aca="true" t="shared" si="3" ref="R9:R15">D9+Q9</f>
        <v>0.7</v>
      </c>
      <c r="S9" s="21">
        <f>E9</f>
        <v>0.7</v>
      </c>
      <c r="T9" s="21" t="s">
        <v>96</v>
      </c>
      <c r="U9" s="21">
        <f>R9-S9</f>
        <v>0</v>
      </c>
      <c r="V9" s="21">
        <v>0</v>
      </c>
      <c r="W9" s="21">
        <f>S9</f>
        <v>0.7</v>
      </c>
      <c r="X9" s="21">
        <f>W9-R9</f>
        <v>0</v>
      </c>
      <c r="Y9" s="24">
        <f>X9</f>
        <v>0</v>
      </c>
      <c r="Z9" s="60" t="str">
        <f>IF(Y9&lt;0,"unavailable","available")</f>
        <v>available</v>
      </c>
      <c r="AB9" s="18"/>
    </row>
    <row r="10" spans="1:28" s="11" customFormat="1" ht="30">
      <c r="A10" s="19">
        <v>2</v>
      </c>
      <c r="B10" s="20" t="s">
        <v>98</v>
      </c>
      <c r="C10" s="21">
        <v>4</v>
      </c>
      <c r="D10" s="24">
        <v>0.55</v>
      </c>
      <c r="E10" s="21">
        <v>1.36</v>
      </c>
      <c r="F10" s="21" t="s">
        <v>96</v>
      </c>
      <c r="G10" s="21">
        <f t="shared" si="0"/>
        <v>1.36</v>
      </c>
      <c r="H10" s="21">
        <v>0</v>
      </c>
      <c r="I10" s="21">
        <f t="shared" si="1"/>
        <v>1.36</v>
      </c>
      <c r="J10" s="21">
        <f t="shared" si="2"/>
        <v>0.81</v>
      </c>
      <c r="K10" s="24">
        <f>J10</f>
        <v>0.81</v>
      </c>
      <c r="L10" s="22" t="str">
        <f>IF(K10&lt;0,"unavailable","available")</f>
        <v>available</v>
      </c>
      <c r="M10" s="53"/>
      <c r="N10" s="19">
        <v>2</v>
      </c>
      <c r="O10" s="20" t="s">
        <v>98</v>
      </c>
      <c r="P10" s="21">
        <v>4</v>
      </c>
      <c r="Q10" s="21">
        <v>0</v>
      </c>
      <c r="R10" s="24">
        <f t="shared" si="3"/>
        <v>0.55</v>
      </c>
      <c r="S10" s="21">
        <f>E10</f>
        <v>1.36</v>
      </c>
      <c r="T10" s="21" t="s">
        <v>96</v>
      </c>
      <c r="U10" s="21">
        <f>R10-S10</f>
        <v>-0.81</v>
      </c>
      <c r="V10" s="21">
        <v>0</v>
      </c>
      <c r="W10" s="21">
        <f>S10</f>
        <v>1.36</v>
      </c>
      <c r="X10" s="21">
        <f>W10-R10</f>
        <v>0.81</v>
      </c>
      <c r="Y10" s="24">
        <f aca="true" t="shared" si="4" ref="Y10:Y74">X10</f>
        <v>0.81</v>
      </c>
      <c r="Z10" s="22" t="str">
        <f>IF(Y10&lt;0,"unavailable","available")</f>
        <v>available</v>
      </c>
      <c r="AB10" s="18"/>
    </row>
    <row r="11" spans="1:28" s="11" customFormat="1" ht="30">
      <c r="A11" s="23">
        <v>3</v>
      </c>
      <c r="B11" s="20" t="s">
        <v>99</v>
      </c>
      <c r="C11" s="21">
        <v>2.5</v>
      </c>
      <c r="D11" s="27">
        <v>0.22</v>
      </c>
      <c r="E11" s="21">
        <v>1.73</v>
      </c>
      <c r="F11" s="21" t="s">
        <v>96</v>
      </c>
      <c r="G11" s="21">
        <f t="shared" si="0"/>
        <v>1.73</v>
      </c>
      <c r="H11" s="21">
        <v>0</v>
      </c>
      <c r="I11" s="21">
        <f t="shared" si="1"/>
        <v>1.73</v>
      </c>
      <c r="J11" s="21">
        <f t="shared" si="2"/>
        <v>1.51</v>
      </c>
      <c r="K11" s="24">
        <f aca="true" t="shared" si="5" ref="K11:K77">J11</f>
        <v>1.51</v>
      </c>
      <c r="L11" s="22" t="str">
        <f>IF(K11&lt;0,"unavailable","available")</f>
        <v>available</v>
      </c>
      <c r="M11" s="53"/>
      <c r="N11" s="64">
        <v>3</v>
      </c>
      <c r="O11" s="20" t="s">
        <v>99</v>
      </c>
      <c r="P11" s="21">
        <v>2.5</v>
      </c>
      <c r="Q11" s="21">
        <v>0</v>
      </c>
      <c r="R11" s="24">
        <f t="shared" si="3"/>
        <v>0.22</v>
      </c>
      <c r="S11" s="21">
        <f>E11</f>
        <v>1.73</v>
      </c>
      <c r="T11" s="21" t="s">
        <v>96</v>
      </c>
      <c r="U11" s="21">
        <f>R11-S11</f>
        <v>-1.51</v>
      </c>
      <c r="V11" s="21">
        <v>0</v>
      </c>
      <c r="W11" s="21">
        <f>S11</f>
        <v>1.73</v>
      </c>
      <c r="X11" s="21">
        <f>W11-R11</f>
        <v>1.51</v>
      </c>
      <c r="Y11" s="24">
        <f t="shared" si="4"/>
        <v>1.51</v>
      </c>
      <c r="Z11" s="22" t="str">
        <f>IF(Y11&lt;0,"unavailable","available")</f>
        <v>available</v>
      </c>
      <c r="AB11" s="18"/>
    </row>
    <row r="12" spans="1:28" s="11" customFormat="1" ht="17.25" customHeight="1">
      <c r="A12" s="114">
        <f>A11+1</f>
        <v>4</v>
      </c>
      <c r="B12" s="20" t="s">
        <v>100</v>
      </c>
      <c r="C12" s="21">
        <v>6.3</v>
      </c>
      <c r="D12" s="27">
        <v>0.35</v>
      </c>
      <c r="E12" s="24">
        <f>D12</f>
        <v>0.35</v>
      </c>
      <c r="F12" s="21" t="s">
        <v>96</v>
      </c>
      <c r="G12" s="21">
        <f t="shared" si="0"/>
        <v>0.35</v>
      </c>
      <c r="H12" s="21">
        <v>0</v>
      </c>
      <c r="I12" s="21">
        <f t="shared" si="1"/>
        <v>0.35</v>
      </c>
      <c r="J12" s="21">
        <f t="shared" si="2"/>
        <v>0</v>
      </c>
      <c r="K12" s="115">
        <f>MIN(J12:J14)</f>
        <v>0</v>
      </c>
      <c r="L12" s="116" t="str">
        <f>IF(K12&lt;0,"unavailable","available")</f>
        <v>available</v>
      </c>
      <c r="M12" s="53"/>
      <c r="N12" s="114">
        <f>N11+1</f>
        <v>4</v>
      </c>
      <c r="O12" s="20" t="s">
        <v>100</v>
      </c>
      <c r="P12" s="21">
        <v>6.3</v>
      </c>
      <c r="Q12" s="31">
        <v>0.43</v>
      </c>
      <c r="R12" s="24">
        <f t="shared" si="3"/>
        <v>0.78</v>
      </c>
      <c r="S12" s="21">
        <f>R12</f>
        <v>0.78</v>
      </c>
      <c r="T12" s="21" t="s">
        <v>96</v>
      </c>
      <c r="U12" s="21">
        <f aca="true" t="shared" si="6" ref="U12:U74">R12-S12</f>
        <v>0</v>
      </c>
      <c r="V12" s="21">
        <v>0</v>
      </c>
      <c r="W12" s="21">
        <f aca="true" t="shared" si="7" ref="W12:W74">S12</f>
        <v>0.78</v>
      </c>
      <c r="X12" s="21">
        <f aca="true" t="shared" si="8" ref="X12:X74">W12-R12</f>
        <v>0</v>
      </c>
      <c r="Y12" s="115">
        <f>MIN(X12:X14)</f>
        <v>0</v>
      </c>
      <c r="Z12" s="116" t="str">
        <f>IF(Y12&lt;0,"unavailable","available")</f>
        <v>available</v>
      </c>
      <c r="AB12" s="18"/>
    </row>
    <row r="13" spans="1:28" s="11" customFormat="1" ht="12.75" customHeight="1">
      <c r="A13" s="114"/>
      <c r="B13" s="25" t="s">
        <v>101</v>
      </c>
      <c r="C13" s="21">
        <v>6.3</v>
      </c>
      <c r="D13" s="27">
        <f>D12-D14</f>
        <v>0.04999999999999999</v>
      </c>
      <c r="E13" s="26">
        <f>D13</f>
        <v>0.04999999999999999</v>
      </c>
      <c r="F13" s="21" t="s">
        <v>96</v>
      </c>
      <c r="G13" s="21">
        <f t="shared" si="0"/>
        <v>0.04999999999999999</v>
      </c>
      <c r="H13" s="21">
        <v>0</v>
      </c>
      <c r="I13" s="21">
        <f t="shared" si="1"/>
        <v>0.04999999999999999</v>
      </c>
      <c r="J13" s="21">
        <f t="shared" si="2"/>
        <v>0</v>
      </c>
      <c r="K13" s="115"/>
      <c r="L13" s="117"/>
      <c r="M13" s="53"/>
      <c r="N13" s="114"/>
      <c r="O13" s="25" t="s">
        <v>101</v>
      </c>
      <c r="P13" s="21">
        <v>6.3</v>
      </c>
      <c r="Q13" s="31">
        <f>Q12-Q14</f>
        <v>0.39</v>
      </c>
      <c r="R13" s="24">
        <f t="shared" si="3"/>
        <v>0.44</v>
      </c>
      <c r="S13" s="21">
        <f>R13</f>
        <v>0.44</v>
      </c>
      <c r="T13" s="21"/>
      <c r="U13" s="21">
        <f t="shared" si="6"/>
        <v>0</v>
      </c>
      <c r="V13" s="21">
        <v>0</v>
      </c>
      <c r="W13" s="21">
        <f t="shared" si="7"/>
        <v>0.44</v>
      </c>
      <c r="X13" s="21">
        <f t="shared" si="8"/>
        <v>0</v>
      </c>
      <c r="Y13" s="115"/>
      <c r="Z13" s="117"/>
      <c r="AB13" s="18"/>
    </row>
    <row r="14" spans="1:28" s="11" customFormat="1" ht="12.75" customHeight="1">
      <c r="A14" s="114"/>
      <c r="B14" s="25" t="s">
        <v>102</v>
      </c>
      <c r="C14" s="21">
        <v>6.3</v>
      </c>
      <c r="D14" s="27">
        <v>0.3</v>
      </c>
      <c r="E14" s="26">
        <f>D14</f>
        <v>0.3</v>
      </c>
      <c r="F14" s="21" t="s">
        <v>96</v>
      </c>
      <c r="G14" s="21">
        <f t="shared" si="0"/>
        <v>0.3</v>
      </c>
      <c r="H14" s="21">
        <v>0</v>
      </c>
      <c r="I14" s="21">
        <f t="shared" si="1"/>
        <v>0.3</v>
      </c>
      <c r="J14" s="21">
        <f t="shared" si="2"/>
        <v>0</v>
      </c>
      <c r="K14" s="115"/>
      <c r="L14" s="118"/>
      <c r="M14" s="53"/>
      <c r="N14" s="114"/>
      <c r="O14" s="25" t="s">
        <v>102</v>
      </c>
      <c r="P14" s="21">
        <v>6.3</v>
      </c>
      <c r="Q14" s="31">
        <v>0.04</v>
      </c>
      <c r="R14" s="24">
        <f t="shared" si="3"/>
        <v>0.33999999999999997</v>
      </c>
      <c r="S14" s="21">
        <f>R14</f>
        <v>0.33999999999999997</v>
      </c>
      <c r="T14" s="21" t="s">
        <v>96</v>
      </c>
      <c r="U14" s="21">
        <f t="shared" si="6"/>
        <v>0</v>
      </c>
      <c r="V14" s="21">
        <v>0</v>
      </c>
      <c r="W14" s="21">
        <f t="shared" si="7"/>
        <v>0.33999999999999997</v>
      </c>
      <c r="X14" s="21">
        <f t="shared" si="8"/>
        <v>0</v>
      </c>
      <c r="Y14" s="115"/>
      <c r="Z14" s="118"/>
      <c r="AB14" s="18"/>
    </row>
    <row r="15" spans="1:28" s="11" customFormat="1" ht="30">
      <c r="A15" s="23">
        <f>A12+1</f>
        <v>5</v>
      </c>
      <c r="B15" s="20" t="s">
        <v>103</v>
      </c>
      <c r="C15" s="21">
        <v>1.6</v>
      </c>
      <c r="D15" s="81">
        <v>0.22</v>
      </c>
      <c r="E15" s="21">
        <v>1.68</v>
      </c>
      <c r="F15" s="21" t="s">
        <v>96</v>
      </c>
      <c r="G15" s="21">
        <f t="shared" si="0"/>
        <v>1.68</v>
      </c>
      <c r="H15" s="21">
        <v>0</v>
      </c>
      <c r="I15" s="21">
        <f t="shared" si="1"/>
        <v>1.68</v>
      </c>
      <c r="J15" s="21">
        <f t="shared" si="2"/>
        <v>1.46</v>
      </c>
      <c r="K15" s="24">
        <f t="shared" si="5"/>
        <v>1.46</v>
      </c>
      <c r="L15" s="22" t="str">
        <f aca="true" t="shared" si="9" ref="L15:L62">IF(K15&lt;0,"unavailable","available")</f>
        <v>available</v>
      </c>
      <c r="M15" s="53"/>
      <c r="N15" s="64">
        <f>N12+1</f>
        <v>5</v>
      </c>
      <c r="O15" s="20" t="s">
        <v>103</v>
      </c>
      <c r="P15" s="21">
        <v>1.6</v>
      </c>
      <c r="Q15" s="31">
        <v>0</v>
      </c>
      <c r="R15" s="24">
        <f t="shared" si="3"/>
        <v>0.22</v>
      </c>
      <c r="S15" s="21">
        <f aca="true" t="shared" si="10" ref="S15:S61">E15</f>
        <v>1.68</v>
      </c>
      <c r="T15" s="21" t="s">
        <v>96</v>
      </c>
      <c r="U15" s="21">
        <f t="shared" si="6"/>
        <v>-1.46</v>
      </c>
      <c r="V15" s="21">
        <v>0</v>
      </c>
      <c r="W15" s="21">
        <f t="shared" si="7"/>
        <v>1.68</v>
      </c>
      <c r="X15" s="21">
        <f t="shared" si="8"/>
        <v>1.46</v>
      </c>
      <c r="Y15" s="24">
        <f t="shared" si="4"/>
        <v>1.46</v>
      </c>
      <c r="Z15" s="22" t="str">
        <f aca="true" t="shared" si="11" ref="Z15:Z62">IF(Y15&lt;0,"unavailable","available")</f>
        <v>available</v>
      </c>
      <c r="AB15" s="18"/>
    </row>
    <row r="16" spans="1:28" s="11" customFormat="1" ht="30">
      <c r="A16" s="23">
        <f aca="true" t="shared" si="12" ref="A16:A77">A15+1</f>
        <v>6</v>
      </c>
      <c r="B16" s="20" t="s">
        <v>104</v>
      </c>
      <c r="C16" s="21">
        <v>1.6</v>
      </c>
      <c r="D16" s="81">
        <v>0.15</v>
      </c>
      <c r="E16" s="21">
        <v>0.85</v>
      </c>
      <c r="F16" s="21" t="s">
        <v>96</v>
      </c>
      <c r="G16" s="21">
        <f t="shared" si="0"/>
        <v>0.85</v>
      </c>
      <c r="H16" s="21">
        <v>0</v>
      </c>
      <c r="I16" s="21">
        <f t="shared" si="1"/>
        <v>0.85</v>
      </c>
      <c r="J16" s="21">
        <f t="shared" si="2"/>
        <v>0.7</v>
      </c>
      <c r="K16" s="24">
        <f t="shared" si="5"/>
        <v>0.7</v>
      </c>
      <c r="L16" s="22" t="str">
        <f t="shared" si="9"/>
        <v>available</v>
      </c>
      <c r="M16" s="53"/>
      <c r="N16" s="64">
        <f aca="true" t="shared" si="13" ref="N16:N77">N15+1</f>
        <v>6</v>
      </c>
      <c r="O16" s="20" t="s">
        <v>104</v>
      </c>
      <c r="P16" s="21">
        <v>1.6</v>
      </c>
      <c r="Q16" s="31">
        <v>0</v>
      </c>
      <c r="R16" s="24">
        <f aca="true" t="shared" si="14" ref="R16:R79">D16+Q16</f>
        <v>0.15</v>
      </c>
      <c r="S16" s="21">
        <f t="shared" si="10"/>
        <v>0.85</v>
      </c>
      <c r="T16" s="21" t="s">
        <v>96</v>
      </c>
      <c r="U16" s="21">
        <f t="shared" si="6"/>
        <v>-0.7</v>
      </c>
      <c r="V16" s="21">
        <v>0</v>
      </c>
      <c r="W16" s="21">
        <f t="shared" si="7"/>
        <v>0.85</v>
      </c>
      <c r="X16" s="21">
        <f t="shared" si="8"/>
        <v>0.7</v>
      </c>
      <c r="Y16" s="24">
        <f t="shared" si="4"/>
        <v>0.7</v>
      </c>
      <c r="Z16" s="22" t="str">
        <f t="shared" si="11"/>
        <v>available</v>
      </c>
      <c r="AB16" s="18"/>
    </row>
    <row r="17" spans="1:28" s="11" customFormat="1" ht="30">
      <c r="A17" s="23">
        <f t="shared" si="12"/>
        <v>7</v>
      </c>
      <c r="B17" s="20" t="s">
        <v>105</v>
      </c>
      <c r="C17" s="21">
        <v>2.5</v>
      </c>
      <c r="D17" s="81">
        <v>0.41</v>
      </c>
      <c r="E17" s="21">
        <v>2.21</v>
      </c>
      <c r="F17" s="21" t="s">
        <v>96</v>
      </c>
      <c r="G17" s="21">
        <f t="shared" si="0"/>
        <v>2.21</v>
      </c>
      <c r="H17" s="21">
        <v>0</v>
      </c>
      <c r="I17" s="21">
        <f t="shared" si="1"/>
        <v>2.21</v>
      </c>
      <c r="J17" s="21">
        <f t="shared" si="2"/>
        <v>1.8</v>
      </c>
      <c r="K17" s="24">
        <f t="shared" si="5"/>
        <v>1.8</v>
      </c>
      <c r="L17" s="22" t="str">
        <f t="shared" si="9"/>
        <v>available</v>
      </c>
      <c r="M17" s="53"/>
      <c r="N17" s="64">
        <f t="shared" si="13"/>
        <v>7</v>
      </c>
      <c r="O17" s="20" t="s">
        <v>105</v>
      </c>
      <c r="P17" s="21">
        <v>2.5</v>
      </c>
      <c r="Q17" s="31">
        <v>0</v>
      </c>
      <c r="R17" s="24">
        <f t="shared" si="14"/>
        <v>0.41</v>
      </c>
      <c r="S17" s="21">
        <f t="shared" si="10"/>
        <v>2.21</v>
      </c>
      <c r="T17" s="21" t="s">
        <v>96</v>
      </c>
      <c r="U17" s="21">
        <f t="shared" si="6"/>
        <v>-1.8</v>
      </c>
      <c r="V17" s="21">
        <v>0</v>
      </c>
      <c r="W17" s="21">
        <f t="shared" si="7"/>
        <v>2.21</v>
      </c>
      <c r="X17" s="21">
        <f t="shared" si="8"/>
        <v>1.8</v>
      </c>
      <c r="Y17" s="24">
        <f t="shared" si="4"/>
        <v>1.8</v>
      </c>
      <c r="Z17" s="22" t="str">
        <f t="shared" si="11"/>
        <v>available</v>
      </c>
      <c r="AB17" s="18"/>
    </row>
    <row r="18" spans="1:28" s="11" customFormat="1" ht="30">
      <c r="A18" s="23">
        <f t="shared" si="12"/>
        <v>8</v>
      </c>
      <c r="B18" s="20" t="s">
        <v>106</v>
      </c>
      <c r="C18" s="21">
        <v>6.3</v>
      </c>
      <c r="D18" s="81">
        <v>0.43</v>
      </c>
      <c r="E18" s="21">
        <v>1.36</v>
      </c>
      <c r="F18" s="21" t="s">
        <v>96</v>
      </c>
      <c r="G18" s="21">
        <f t="shared" si="0"/>
        <v>1.36</v>
      </c>
      <c r="H18" s="21">
        <v>0</v>
      </c>
      <c r="I18" s="21">
        <f t="shared" si="1"/>
        <v>1.36</v>
      </c>
      <c r="J18" s="21">
        <f t="shared" si="2"/>
        <v>0.9300000000000002</v>
      </c>
      <c r="K18" s="24">
        <f t="shared" si="5"/>
        <v>0.9300000000000002</v>
      </c>
      <c r="L18" s="22" t="str">
        <f t="shared" si="9"/>
        <v>available</v>
      </c>
      <c r="M18" s="53"/>
      <c r="N18" s="64">
        <f t="shared" si="13"/>
        <v>8</v>
      </c>
      <c r="O18" s="20" t="s">
        <v>106</v>
      </c>
      <c r="P18" s="21">
        <v>6.3</v>
      </c>
      <c r="Q18" s="31">
        <v>0</v>
      </c>
      <c r="R18" s="24">
        <f t="shared" si="14"/>
        <v>0.43</v>
      </c>
      <c r="S18" s="21">
        <f t="shared" si="10"/>
        <v>1.36</v>
      </c>
      <c r="T18" s="21" t="s">
        <v>96</v>
      </c>
      <c r="U18" s="21">
        <f t="shared" si="6"/>
        <v>-0.9300000000000002</v>
      </c>
      <c r="V18" s="21">
        <v>0</v>
      </c>
      <c r="W18" s="21">
        <f t="shared" si="7"/>
        <v>1.36</v>
      </c>
      <c r="X18" s="21">
        <f t="shared" si="8"/>
        <v>0.9300000000000002</v>
      </c>
      <c r="Y18" s="24">
        <f t="shared" si="4"/>
        <v>0.9300000000000002</v>
      </c>
      <c r="Z18" s="22" t="str">
        <f t="shared" si="11"/>
        <v>available</v>
      </c>
      <c r="AB18" s="18"/>
    </row>
    <row r="19" spans="1:28" s="11" customFormat="1" ht="30">
      <c r="A19" s="23">
        <f t="shared" si="12"/>
        <v>9</v>
      </c>
      <c r="B19" s="20" t="s">
        <v>107</v>
      </c>
      <c r="C19" s="21">
        <v>2.5</v>
      </c>
      <c r="D19" s="81">
        <v>0.43</v>
      </c>
      <c r="E19" s="21">
        <v>1.36</v>
      </c>
      <c r="F19" s="21" t="s">
        <v>96</v>
      </c>
      <c r="G19" s="21">
        <f t="shared" si="0"/>
        <v>1.36</v>
      </c>
      <c r="H19" s="21">
        <v>0</v>
      </c>
      <c r="I19" s="21">
        <f t="shared" si="1"/>
        <v>1.36</v>
      </c>
      <c r="J19" s="21">
        <f t="shared" si="2"/>
        <v>0.9300000000000002</v>
      </c>
      <c r="K19" s="24">
        <f t="shared" si="5"/>
        <v>0.9300000000000002</v>
      </c>
      <c r="L19" s="22" t="str">
        <f t="shared" si="9"/>
        <v>available</v>
      </c>
      <c r="M19" s="53"/>
      <c r="N19" s="64">
        <f t="shared" si="13"/>
        <v>9</v>
      </c>
      <c r="O19" s="36" t="s">
        <v>107</v>
      </c>
      <c r="P19" s="24">
        <v>2.5</v>
      </c>
      <c r="Q19" s="30">
        <v>0.1</v>
      </c>
      <c r="R19" s="24">
        <f t="shared" si="14"/>
        <v>0.53</v>
      </c>
      <c r="S19" s="21">
        <f t="shared" si="10"/>
        <v>1.36</v>
      </c>
      <c r="T19" s="24" t="s">
        <v>96</v>
      </c>
      <c r="U19" s="24">
        <f t="shared" si="6"/>
        <v>-0.8300000000000001</v>
      </c>
      <c r="V19" s="24">
        <v>0</v>
      </c>
      <c r="W19" s="24">
        <f t="shared" si="7"/>
        <v>1.36</v>
      </c>
      <c r="X19" s="24">
        <f t="shared" si="8"/>
        <v>0.8300000000000001</v>
      </c>
      <c r="Y19" s="24">
        <f t="shared" si="4"/>
        <v>0.8300000000000001</v>
      </c>
      <c r="Z19" s="62" t="str">
        <f t="shared" si="11"/>
        <v>available</v>
      </c>
      <c r="AB19" s="18"/>
    </row>
    <row r="20" spans="1:28" s="11" customFormat="1" ht="30">
      <c r="A20" s="23">
        <f t="shared" si="12"/>
        <v>10</v>
      </c>
      <c r="B20" s="20" t="s">
        <v>108</v>
      </c>
      <c r="C20" s="21">
        <v>2.5</v>
      </c>
      <c r="D20" s="81">
        <v>0.17</v>
      </c>
      <c r="E20" s="21">
        <v>0.85</v>
      </c>
      <c r="F20" s="21" t="s">
        <v>96</v>
      </c>
      <c r="G20" s="21">
        <f t="shared" si="0"/>
        <v>0.85</v>
      </c>
      <c r="H20" s="21">
        <v>0</v>
      </c>
      <c r="I20" s="21">
        <f t="shared" si="1"/>
        <v>0.85</v>
      </c>
      <c r="J20" s="21">
        <f t="shared" si="2"/>
        <v>0.6799999999999999</v>
      </c>
      <c r="K20" s="24">
        <f t="shared" si="5"/>
        <v>0.6799999999999999</v>
      </c>
      <c r="L20" s="22" t="str">
        <f t="shared" si="9"/>
        <v>available</v>
      </c>
      <c r="M20" s="53"/>
      <c r="N20" s="64">
        <f t="shared" si="13"/>
        <v>10</v>
      </c>
      <c r="O20" s="20" t="s">
        <v>108</v>
      </c>
      <c r="P20" s="21">
        <v>2.5</v>
      </c>
      <c r="Q20" s="31">
        <v>0</v>
      </c>
      <c r="R20" s="24">
        <f t="shared" si="14"/>
        <v>0.17</v>
      </c>
      <c r="S20" s="21">
        <f t="shared" si="10"/>
        <v>0.85</v>
      </c>
      <c r="T20" s="21" t="s">
        <v>96</v>
      </c>
      <c r="U20" s="21">
        <f t="shared" si="6"/>
        <v>-0.6799999999999999</v>
      </c>
      <c r="V20" s="21">
        <v>0</v>
      </c>
      <c r="W20" s="21">
        <f t="shared" si="7"/>
        <v>0.85</v>
      </c>
      <c r="X20" s="21">
        <f t="shared" si="8"/>
        <v>0.6799999999999999</v>
      </c>
      <c r="Y20" s="24">
        <f t="shared" si="4"/>
        <v>0.6799999999999999</v>
      </c>
      <c r="Z20" s="22" t="str">
        <f t="shared" si="11"/>
        <v>available</v>
      </c>
      <c r="AB20" s="18"/>
    </row>
    <row r="21" spans="1:28" s="11" customFormat="1" ht="30">
      <c r="A21" s="23">
        <f t="shared" si="12"/>
        <v>11</v>
      </c>
      <c r="B21" s="20" t="s">
        <v>109</v>
      </c>
      <c r="C21" s="21">
        <v>1.6</v>
      </c>
      <c r="D21" s="81">
        <v>0.09</v>
      </c>
      <c r="E21" s="21">
        <v>0.85</v>
      </c>
      <c r="F21" s="21" t="s">
        <v>96</v>
      </c>
      <c r="G21" s="21">
        <f t="shared" si="0"/>
        <v>0.85</v>
      </c>
      <c r="H21" s="21">
        <v>0</v>
      </c>
      <c r="I21" s="21">
        <f t="shared" si="1"/>
        <v>0.85</v>
      </c>
      <c r="J21" s="21">
        <f t="shared" si="2"/>
        <v>0.76</v>
      </c>
      <c r="K21" s="24">
        <f t="shared" si="5"/>
        <v>0.76</v>
      </c>
      <c r="L21" s="22" t="str">
        <f t="shared" si="9"/>
        <v>available</v>
      </c>
      <c r="M21" s="53"/>
      <c r="N21" s="64">
        <f t="shared" si="13"/>
        <v>11</v>
      </c>
      <c r="O21" s="20" t="s">
        <v>109</v>
      </c>
      <c r="P21" s="21">
        <v>1.6</v>
      </c>
      <c r="Q21" s="31">
        <v>0</v>
      </c>
      <c r="R21" s="24">
        <f t="shared" si="14"/>
        <v>0.09</v>
      </c>
      <c r="S21" s="21">
        <f t="shared" si="10"/>
        <v>0.85</v>
      </c>
      <c r="T21" s="21" t="s">
        <v>96</v>
      </c>
      <c r="U21" s="21">
        <f t="shared" si="6"/>
        <v>-0.76</v>
      </c>
      <c r="V21" s="21">
        <v>0</v>
      </c>
      <c r="W21" s="21">
        <f t="shared" si="7"/>
        <v>0.85</v>
      </c>
      <c r="X21" s="21">
        <f t="shared" si="8"/>
        <v>0.76</v>
      </c>
      <c r="Y21" s="24">
        <f t="shared" si="4"/>
        <v>0.76</v>
      </c>
      <c r="Z21" s="22" t="str">
        <f t="shared" si="11"/>
        <v>available</v>
      </c>
      <c r="AB21" s="18"/>
    </row>
    <row r="22" spans="1:28" s="11" customFormat="1" ht="30">
      <c r="A22" s="23">
        <f t="shared" si="12"/>
        <v>12</v>
      </c>
      <c r="B22" s="20" t="s">
        <v>110</v>
      </c>
      <c r="C22" s="21">
        <v>4</v>
      </c>
      <c r="D22" s="81">
        <v>0.76</v>
      </c>
      <c r="E22" s="21">
        <v>2.12</v>
      </c>
      <c r="F22" s="21" t="s">
        <v>96</v>
      </c>
      <c r="G22" s="21">
        <f t="shared" si="0"/>
        <v>2.12</v>
      </c>
      <c r="H22" s="21">
        <v>0</v>
      </c>
      <c r="I22" s="21">
        <f t="shared" si="1"/>
        <v>2.12</v>
      </c>
      <c r="J22" s="21">
        <f t="shared" si="2"/>
        <v>1.36</v>
      </c>
      <c r="K22" s="24">
        <f t="shared" si="5"/>
        <v>1.36</v>
      </c>
      <c r="L22" s="22" t="str">
        <f t="shared" si="9"/>
        <v>available</v>
      </c>
      <c r="M22" s="53"/>
      <c r="N22" s="64">
        <f t="shared" si="13"/>
        <v>12</v>
      </c>
      <c r="O22" s="20" t="s">
        <v>110</v>
      </c>
      <c r="P22" s="21">
        <v>4</v>
      </c>
      <c r="Q22" s="31">
        <v>0.18</v>
      </c>
      <c r="R22" s="24">
        <f t="shared" si="14"/>
        <v>0.94</v>
      </c>
      <c r="S22" s="21">
        <f t="shared" si="10"/>
        <v>2.12</v>
      </c>
      <c r="T22" s="21" t="s">
        <v>96</v>
      </c>
      <c r="U22" s="21">
        <f t="shared" si="6"/>
        <v>-1.1800000000000002</v>
      </c>
      <c r="V22" s="21">
        <v>0</v>
      </c>
      <c r="W22" s="21">
        <f t="shared" si="7"/>
        <v>2.12</v>
      </c>
      <c r="X22" s="21">
        <f t="shared" si="8"/>
        <v>1.1800000000000002</v>
      </c>
      <c r="Y22" s="24">
        <f t="shared" si="4"/>
        <v>1.1800000000000002</v>
      </c>
      <c r="Z22" s="22" t="str">
        <f t="shared" si="11"/>
        <v>available</v>
      </c>
      <c r="AB22" s="18"/>
    </row>
    <row r="23" spans="1:28" s="11" customFormat="1" ht="30">
      <c r="A23" s="23">
        <f t="shared" si="12"/>
        <v>13</v>
      </c>
      <c r="B23" s="20" t="s">
        <v>111</v>
      </c>
      <c r="C23" s="21">
        <v>2.5</v>
      </c>
      <c r="D23" s="81">
        <v>0.43</v>
      </c>
      <c r="E23" s="21">
        <v>0.85</v>
      </c>
      <c r="F23" s="21" t="s">
        <v>96</v>
      </c>
      <c r="G23" s="21">
        <f t="shared" si="0"/>
        <v>0.85</v>
      </c>
      <c r="H23" s="21">
        <v>0</v>
      </c>
      <c r="I23" s="21">
        <f t="shared" si="1"/>
        <v>0.85</v>
      </c>
      <c r="J23" s="21">
        <f t="shared" si="2"/>
        <v>0.42</v>
      </c>
      <c r="K23" s="24">
        <f t="shared" si="5"/>
        <v>0.42</v>
      </c>
      <c r="L23" s="22" t="str">
        <f t="shared" si="9"/>
        <v>available</v>
      </c>
      <c r="M23" s="53"/>
      <c r="N23" s="64">
        <f t="shared" si="13"/>
        <v>13</v>
      </c>
      <c r="O23" s="20" t="s">
        <v>111</v>
      </c>
      <c r="P23" s="21">
        <v>2.5</v>
      </c>
      <c r="Q23" s="31">
        <v>0.23</v>
      </c>
      <c r="R23" s="24">
        <f t="shared" si="14"/>
        <v>0.66</v>
      </c>
      <c r="S23" s="21">
        <f t="shared" si="10"/>
        <v>0.85</v>
      </c>
      <c r="T23" s="21" t="s">
        <v>96</v>
      </c>
      <c r="U23" s="21">
        <f t="shared" si="6"/>
        <v>-0.18999999999999995</v>
      </c>
      <c r="V23" s="21">
        <v>0</v>
      </c>
      <c r="W23" s="21">
        <f t="shared" si="7"/>
        <v>0.85</v>
      </c>
      <c r="X23" s="21">
        <f t="shared" si="8"/>
        <v>0.18999999999999995</v>
      </c>
      <c r="Y23" s="24">
        <f t="shared" si="4"/>
        <v>0.18999999999999995</v>
      </c>
      <c r="Z23" s="22" t="str">
        <f t="shared" si="11"/>
        <v>available</v>
      </c>
      <c r="AB23" s="18"/>
    </row>
    <row r="24" spans="1:28" s="11" customFormat="1" ht="30">
      <c r="A24" s="23">
        <f t="shared" si="12"/>
        <v>14</v>
      </c>
      <c r="B24" s="20" t="s">
        <v>112</v>
      </c>
      <c r="C24" s="21">
        <v>2.5</v>
      </c>
      <c r="D24" s="81">
        <v>0.45</v>
      </c>
      <c r="E24" s="21">
        <v>1.02</v>
      </c>
      <c r="F24" s="21" t="s">
        <v>96</v>
      </c>
      <c r="G24" s="21">
        <f t="shared" si="0"/>
        <v>1.02</v>
      </c>
      <c r="H24" s="21">
        <v>0</v>
      </c>
      <c r="I24" s="21">
        <f t="shared" si="1"/>
        <v>1.02</v>
      </c>
      <c r="J24" s="21">
        <f t="shared" si="2"/>
        <v>0.5700000000000001</v>
      </c>
      <c r="K24" s="24">
        <f t="shared" si="5"/>
        <v>0.5700000000000001</v>
      </c>
      <c r="L24" s="22" t="str">
        <f t="shared" si="9"/>
        <v>available</v>
      </c>
      <c r="M24" s="53"/>
      <c r="N24" s="64">
        <f t="shared" si="13"/>
        <v>14</v>
      </c>
      <c r="O24" s="20" t="s">
        <v>112</v>
      </c>
      <c r="P24" s="21">
        <v>2.5</v>
      </c>
      <c r="Q24" s="31">
        <v>0</v>
      </c>
      <c r="R24" s="24">
        <f t="shared" si="14"/>
        <v>0.45</v>
      </c>
      <c r="S24" s="21">
        <f t="shared" si="10"/>
        <v>1.02</v>
      </c>
      <c r="T24" s="21" t="s">
        <v>96</v>
      </c>
      <c r="U24" s="21">
        <f t="shared" si="6"/>
        <v>-0.5700000000000001</v>
      </c>
      <c r="V24" s="21">
        <v>0</v>
      </c>
      <c r="W24" s="21">
        <f t="shared" si="7"/>
        <v>1.02</v>
      </c>
      <c r="X24" s="21">
        <f t="shared" si="8"/>
        <v>0.5700000000000001</v>
      </c>
      <c r="Y24" s="24">
        <f t="shared" si="4"/>
        <v>0.5700000000000001</v>
      </c>
      <c r="Z24" s="22" t="str">
        <f t="shared" si="11"/>
        <v>available</v>
      </c>
      <c r="AB24" s="18"/>
    </row>
    <row r="25" spans="1:28" s="11" customFormat="1" ht="30">
      <c r="A25" s="23">
        <f t="shared" si="12"/>
        <v>15</v>
      </c>
      <c r="B25" s="20" t="s">
        <v>113</v>
      </c>
      <c r="C25" s="21">
        <v>2.5</v>
      </c>
      <c r="D25" s="81">
        <v>0.14</v>
      </c>
      <c r="E25" s="21">
        <v>0.68</v>
      </c>
      <c r="F25" s="21" t="s">
        <v>96</v>
      </c>
      <c r="G25" s="21">
        <f t="shared" si="0"/>
        <v>0.68</v>
      </c>
      <c r="H25" s="21">
        <v>0</v>
      </c>
      <c r="I25" s="21">
        <f t="shared" si="1"/>
        <v>0.68</v>
      </c>
      <c r="J25" s="21">
        <f t="shared" si="2"/>
        <v>0.54</v>
      </c>
      <c r="K25" s="24">
        <f t="shared" si="5"/>
        <v>0.54</v>
      </c>
      <c r="L25" s="22" t="str">
        <f t="shared" si="9"/>
        <v>available</v>
      </c>
      <c r="M25" s="53"/>
      <c r="N25" s="64">
        <f t="shared" si="13"/>
        <v>15</v>
      </c>
      <c r="O25" s="20" t="s">
        <v>113</v>
      </c>
      <c r="P25" s="21">
        <v>2.5</v>
      </c>
      <c r="Q25" s="31">
        <v>0</v>
      </c>
      <c r="R25" s="24">
        <f t="shared" si="14"/>
        <v>0.14</v>
      </c>
      <c r="S25" s="21">
        <f t="shared" si="10"/>
        <v>0.68</v>
      </c>
      <c r="T25" s="21" t="s">
        <v>96</v>
      </c>
      <c r="U25" s="21">
        <f t="shared" si="6"/>
        <v>-0.54</v>
      </c>
      <c r="V25" s="21">
        <v>0</v>
      </c>
      <c r="W25" s="21">
        <f t="shared" si="7"/>
        <v>0.68</v>
      </c>
      <c r="X25" s="21">
        <f t="shared" si="8"/>
        <v>0.54</v>
      </c>
      <c r="Y25" s="24">
        <f t="shared" si="4"/>
        <v>0.54</v>
      </c>
      <c r="Z25" s="22" t="str">
        <f t="shared" si="11"/>
        <v>available</v>
      </c>
      <c r="AB25" s="18"/>
    </row>
    <row r="26" spans="1:28" s="11" customFormat="1" ht="30">
      <c r="A26" s="23">
        <f t="shared" si="12"/>
        <v>16</v>
      </c>
      <c r="B26" s="20" t="s">
        <v>114</v>
      </c>
      <c r="C26" s="21">
        <v>2.5</v>
      </c>
      <c r="D26" s="81">
        <v>0.19</v>
      </c>
      <c r="E26" s="21">
        <v>0.85</v>
      </c>
      <c r="F26" s="21" t="s">
        <v>96</v>
      </c>
      <c r="G26" s="21">
        <f t="shared" si="0"/>
        <v>0.85</v>
      </c>
      <c r="H26" s="21">
        <v>0</v>
      </c>
      <c r="I26" s="21">
        <f t="shared" si="1"/>
        <v>0.85</v>
      </c>
      <c r="J26" s="21">
        <f t="shared" si="2"/>
        <v>0.6599999999999999</v>
      </c>
      <c r="K26" s="24">
        <f t="shared" si="5"/>
        <v>0.6599999999999999</v>
      </c>
      <c r="L26" s="22" t="str">
        <f t="shared" si="9"/>
        <v>available</v>
      </c>
      <c r="M26" s="53"/>
      <c r="N26" s="64">
        <f t="shared" si="13"/>
        <v>16</v>
      </c>
      <c r="O26" s="20" t="s">
        <v>114</v>
      </c>
      <c r="P26" s="21">
        <v>2.5</v>
      </c>
      <c r="Q26" s="31">
        <v>0</v>
      </c>
      <c r="R26" s="24">
        <f t="shared" si="14"/>
        <v>0.19</v>
      </c>
      <c r="S26" s="21">
        <f t="shared" si="10"/>
        <v>0.85</v>
      </c>
      <c r="T26" s="21" t="s">
        <v>96</v>
      </c>
      <c r="U26" s="21">
        <f t="shared" si="6"/>
        <v>-0.6599999999999999</v>
      </c>
      <c r="V26" s="21">
        <v>0</v>
      </c>
      <c r="W26" s="21">
        <f t="shared" si="7"/>
        <v>0.85</v>
      </c>
      <c r="X26" s="21">
        <f t="shared" si="8"/>
        <v>0.6599999999999999</v>
      </c>
      <c r="Y26" s="24">
        <f t="shared" si="4"/>
        <v>0.6599999999999999</v>
      </c>
      <c r="Z26" s="22" t="str">
        <f t="shared" si="11"/>
        <v>available</v>
      </c>
      <c r="AB26" s="18"/>
    </row>
    <row r="27" spans="1:28" s="11" customFormat="1" ht="30">
      <c r="A27" s="23">
        <f t="shared" si="12"/>
        <v>17</v>
      </c>
      <c r="B27" s="20" t="s">
        <v>115</v>
      </c>
      <c r="C27" s="21">
        <v>2.5</v>
      </c>
      <c r="D27" s="81">
        <v>0.22</v>
      </c>
      <c r="E27" s="21">
        <v>1.3</v>
      </c>
      <c r="F27" s="21" t="s">
        <v>96</v>
      </c>
      <c r="G27" s="21">
        <f t="shared" si="0"/>
        <v>1.3</v>
      </c>
      <c r="H27" s="21">
        <v>0</v>
      </c>
      <c r="I27" s="21">
        <f t="shared" si="1"/>
        <v>1.3</v>
      </c>
      <c r="J27" s="21">
        <f t="shared" si="2"/>
        <v>1.08</v>
      </c>
      <c r="K27" s="24">
        <f t="shared" si="5"/>
        <v>1.08</v>
      </c>
      <c r="L27" s="22" t="str">
        <f t="shared" si="9"/>
        <v>available</v>
      </c>
      <c r="M27" s="53"/>
      <c r="N27" s="64">
        <f t="shared" si="13"/>
        <v>17</v>
      </c>
      <c r="O27" s="20" t="s">
        <v>115</v>
      </c>
      <c r="P27" s="21">
        <v>2.5</v>
      </c>
      <c r="Q27" s="31">
        <v>0</v>
      </c>
      <c r="R27" s="24">
        <f t="shared" si="14"/>
        <v>0.22</v>
      </c>
      <c r="S27" s="21">
        <f t="shared" si="10"/>
        <v>1.3</v>
      </c>
      <c r="T27" s="21" t="s">
        <v>96</v>
      </c>
      <c r="U27" s="21">
        <f t="shared" si="6"/>
        <v>-1.08</v>
      </c>
      <c r="V27" s="21">
        <v>0</v>
      </c>
      <c r="W27" s="21">
        <f t="shared" si="7"/>
        <v>1.3</v>
      </c>
      <c r="X27" s="21">
        <f t="shared" si="8"/>
        <v>1.08</v>
      </c>
      <c r="Y27" s="24">
        <f t="shared" si="4"/>
        <v>1.08</v>
      </c>
      <c r="Z27" s="22" t="str">
        <f t="shared" si="11"/>
        <v>available</v>
      </c>
      <c r="AB27" s="18"/>
    </row>
    <row r="28" spans="1:28" s="11" customFormat="1" ht="30">
      <c r="A28" s="23">
        <f t="shared" si="12"/>
        <v>18</v>
      </c>
      <c r="B28" s="20" t="s">
        <v>116</v>
      </c>
      <c r="C28" s="21">
        <v>2.5</v>
      </c>
      <c r="D28" s="81">
        <v>0.14</v>
      </c>
      <c r="E28" s="21">
        <v>0.85</v>
      </c>
      <c r="F28" s="21" t="s">
        <v>96</v>
      </c>
      <c r="G28" s="21">
        <f t="shared" si="0"/>
        <v>0.85</v>
      </c>
      <c r="H28" s="21">
        <v>0</v>
      </c>
      <c r="I28" s="21">
        <f t="shared" si="1"/>
        <v>0.85</v>
      </c>
      <c r="J28" s="21">
        <f t="shared" si="2"/>
        <v>0.71</v>
      </c>
      <c r="K28" s="24">
        <f t="shared" si="5"/>
        <v>0.71</v>
      </c>
      <c r="L28" s="22" t="str">
        <f t="shared" si="9"/>
        <v>available</v>
      </c>
      <c r="M28" s="53"/>
      <c r="N28" s="64">
        <f t="shared" si="13"/>
        <v>18</v>
      </c>
      <c r="O28" s="20" t="s">
        <v>116</v>
      </c>
      <c r="P28" s="21">
        <v>2.5</v>
      </c>
      <c r="Q28" s="31">
        <v>0</v>
      </c>
      <c r="R28" s="24">
        <f t="shared" si="14"/>
        <v>0.14</v>
      </c>
      <c r="S28" s="21">
        <f t="shared" si="10"/>
        <v>0.85</v>
      </c>
      <c r="T28" s="21" t="s">
        <v>96</v>
      </c>
      <c r="U28" s="21">
        <f t="shared" si="6"/>
        <v>-0.71</v>
      </c>
      <c r="V28" s="21">
        <v>0</v>
      </c>
      <c r="W28" s="21">
        <f t="shared" si="7"/>
        <v>0.85</v>
      </c>
      <c r="X28" s="21">
        <f t="shared" si="8"/>
        <v>0.71</v>
      </c>
      <c r="Y28" s="24">
        <f t="shared" si="4"/>
        <v>0.71</v>
      </c>
      <c r="Z28" s="22" t="str">
        <f t="shared" si="11"/>
        <v>available</v>
      </c>
      <c r="AB28" s="18"/>
    </row>
    <row r="29" spans="1:28" s="11" customFormat="1" ht="30">
      <c r="A29" s="23">
        <f t="shared" si="12"/>
        <v>19</v>
      </c>
      <c r="B29" s="20" t="s">
        <v>117</v>
      </c>
      <c r="C29" s="21">
        <v>2.5</v>
      </c>
      <c r="D29" s="28">
        <v>0.36</v>
      </c>
      <c r="E29" s="21">
        <v>1.73</v>
      </c>
      <c r="F29" s="21" t="s">
        <v>96</v>
      </c>
      <c r="G29" s="21">
        <f t="shared" si="0"/>
        <v>1.73</v>
      </c>
      <c r="H29" s="21">
        <v>0</v>
      </c>
      <c r="I29" s="21">
        <f t="shared" si="1"/>
        <v>1.73</v>
      </c>
      <c r="J29" s="21">
        <f t="shared" si="2"/>
        <v>1.37</v>
      </c>
      <c r="K29" s="24">
        <f t="shared" si="5"/>
        <v>1.37</v>
      </c>
      <c r="L29" s="22" t="str">
        <f t="shared" si="9"/>
        <v>available</v>
      </c>
      <c r="M29" s="53"/>
      <c r="N29" s="64">
        <f t="shared" si="13"/>
        <v>19</v>
      </c>
      <c r="O29" s="20" t="s">
        <v>117</v>
      </c>
      <c r="P29" s="21">
        <v>2.5</v>
      </c>
      <c r="Q29" s="31">
        <v>0</v>
      </c>
      <c r="R29" s="24">
        <f t="shared" si="14"/>
        <v>0.36</v>
      </c>
      <c r="S29" s="21">
        <f t="shared" si="10"/>
        <v>1.73</v>
      </c>
      <c r="T29" s="21" t="s">
        <v>96</v>
      </c>
      <c r="U29" s="21">
        <f t="shared" si="6"/>
        <v>-1.37</v>
      </c>
      <c r="V29" s="21">
        <v>0</v>
      </c>
      <c r="W29" s="21">
        <f t="shared" si="7"/>
        <v>1.73</v>
      </c>
      <c r="X29" s="21">
        <f t="shared" si="8"/>
        <v>1.37</v>
      </c>
      <c r="Y29" s="24">
        <f t="shared" si="4"/>
        <v>1.37</v>
      </c>
      <c r="Z29" s="22" t="str">
        <f t="shared" si="11"/>
        <v>available</v>
      </c>
      <c r="AB29" s="18"/>
    </row>
    <row r="30" spans="1:28" s="11" customFormat="1" ht="30">
      <c r="A30" s="70">
        <f t="shared" si="12"/>
        <v>20</v>
      </c>
      <c r="B30" s="36" t="s">
        <v>118</v>
      </c>
      <c r="C30" s="24">
        <v>2.5</v>
      </c>
      <c r="D30" s="28">
        <v>1.08</v>
      </c>
      <c r="E30" s="24">
        <v>2.55</v>
      </c>
      <c r="F30" s="24" t="s">
        <v>96</v>
      </c>
      <c r="G30" s="24">
        <f t="shared" si="0"/>
        <v>2.55</v>
      </c>
      <c r="H30" s="24">
        <v>0</v>
      </c>
      <c r="I30" s="24">
        <f t="shared" si="1"/>
        <v>2.55</v>
      </c>
      <c r="J30" s="24">
        <f t="shared" si="2"/>
        <v>1.4699999999999998</v>
      </c>
      <c r="K30" s="24">
        <f t="shared" si="5"/>
        <v>1.4699999999999998</v>
      </c>
      <c r="L30" s="62" t="str">
        <f t="shared" si="9"/>
        <v>available</v>
      </c>
      <c r="M30" s="53"/>
      <c r="N30" s="70">
        <f t="shared" si="13"/>
        <v>20</v>
      </c>
      <c r="O30" s="36" t="s">
        <v>118</v>
      </c>
      <c r="P30" s="24">
        <v>2.5</v>
      </c>
      <c r="Q30" s="30">
        <v>0</v>
      </c>
      <c r="R30" s="24">
        <f t="shared" si="14"/>
        <v>1.08</v>
      </c>
      <c r="S30" s="24">
        <f t="shared" si="10"/>
        <v>2.55</v>
      </c>
      <c r="T30" s="24" t="s">
        <v>96</v>
      </c>
      <c r="U30" s="24">
        <f t="shared" si="6"/>
        <v>-1.4699999999999998</v>
      </c>
      <c r="V30" s="24">
        <v>0</v>
      </c>
      <c r="W30" s="24">
        <f t="shared" si="7"/>
        <v>2.55</v>
      </c>
      <c r="X30" s="24">
        <f t="shared" si="8"/>
        <v>1.4699999999999998</v>
      </c>
      <c r="Y30" s="24">
        <f t="shared" si="4"/>
        <v>1.4699999999999998</v>
      </c>
      <c r="Z30" s="62" t="str">
        <f t="shared" si="11"/>
        <v>available</v>
      </c>
      <c r="AB30" s="18"/>
    </row>
    <row r="31" spans="1:28" s="11" customFormat="1" ht="30">
      <c r="A31" s="23">
        <f t="shared" si="12"/>
        <v>21</v>
      </c>
      <c r="B31" s="20" t="s">
        <v>119</v>
      </c>
      <c r="C31" s="21">
        <v>2.5</v>
      </c>
      <c r="D31" s="28">
        <v>0.36</v>
      </c>
      <c r="E31" s="21">
        <v>1.73</v>
      </c>
      <c r="F31" s="21" t="s">
        <v>96</v>
      </c>
      <c r="G31" s="21">
        <f t="shared" si="0"/>
        <v>1.73</v>
      </c>
      <c r="H31" s="21">
        <v>0</v>
      </c>
      <c r="I31" s="21">
        <f t="shared" si="1"/>
        <v>1.73</v>
      </c>
      <c r="J31" s="21">
        <f t="shared" si="2"/>
        <v>1.37</v>
      </c>
      <c r="K31" s="24">
        <f t="shared" si="5"/>
        <v>1.37</v>
      </c>
      <c r="L31" s="22" t="str">
        <f t="shared" si="9"/>
        <v>available</v>
      </c>
      <c r="M31" s="53"/>
      <c r="N31" s="64">
        <f t="shared" si="13"/>
        <v>21</v>
      </c>
      <c r="O31" s="20" t="s">
        <v>119</v>
      </c>
      <c r="P31" s="21">
        <v>2.5</v>
      </c>
      <c r="Q31" s="31">
        <v>0</v>
      </c>
      <c r="R31" s="24">
        <f t="shared" si="14"/>
        <v>0.36</v>
      </c>
      <c r="S31" s="21">
        <f t="shared" si="10"/>
        <v>1.73</v>
      </c>
      <c r="T31" s="21" t="s">
        <v>96</v>
      </c>
      <c r="U31" s="21">
        <f t="shared" si="6"/>
        <v>-1.37</v>
      </c>
      <c r="V31" s="21">
        <v>0</v>
      </c>
      <c r="W31" s="21">
        <f t="shared" si="7"/>
        <v>1.73</v>
      </c>
      <c r="X31" s="21">
        <f t="shared" si="8"/>
        <v>1.37</v>
      </c>
      <c r="Y31" s="24">
        <f t="shared" si="4"/>
        <v>1.37</v>
      </c>
      <c r="Z31" s="22" t="str">
        <f t="shared" si="11"/>
        <v>available</v>
      </c>
      <c r="AB31" s="18"/>
    </row>
    <row r="32" spans="1:28" s="11" customFormat="1" ht="25.5">
      <c r="A32" s="23">
        <f t="shared" si="12"/>
        <v>22</v>
      </c>
      <c r="B32" s="20" t="s">
        <v>120</v>
      </c>
      <c r="C32" s="21">
        <v>1.6</v>
      </c>
      <c r="D32" s="28">
        <v>0.18</v>
      </c>
      <c r="E32" s="21">
        <v>0.68</v>
      </c>
      <c r="F32" s="21" t="s">
        <v>96</v>
      </c>
      <c r="G32" s="21">
        <f t="shared" si="0"/>
        <v>0.68</v>
      </c>
      <c r="H32" s="21">
        <v>0</v>
      </c>
      <c r="I32" s="21">
        <f t="shared" si="1"/>
        <v>0.68</v>
      </c>
      <c r="J32" s="21">
        <f t="shared" si="2"/>
        <v>0.5</v>
      </c>
      <c r="K32" s="24">
        <f t="shared" si="5"/>
        <v>0.5</v>
      </c>
      <c r="L32" s="22" t="str">
        <f t="shared" si="9"/>
        <v>available</v>
      </c>
      <c r="M32" s="53"/>
      <c r="N32" s="64">
        <f t="shared" si="13"/>
        <v>22</v>
      </c>
      <c r="O32" s="20" t="s">
        <v>120</v>
      </c>
      <c r="P32" s="21">
        <v>1.6</v>
      </c>
      <c r="Q32" s="31">
        <v>0</v>
      </c>
      <c r="R32" s="24">
        <f t="shared" si="14"/>
        <v>0.18</v>
      </c>
      <c r="S32" s="21">
        <f t="shared" si="10"/>
        <v>0.68</v>
      </c>
      <c r="T32" s="21" t="s">
        <v>96</v>
      </c>
      <c r="U32" s="21">
        <f t="shared" si="6"/>
        <v>-0.5</v>
      </c>
      <c r="V32" s="21">
        <v>0</v>
      </c>
      <c r="W32" s="21">
        <f t="shared" si="7"/>
        <v>0.68</v>
      </c>
      <c r="X32" s="21">
        <f t="shared" si="8"/>
        <v>0.5</v>
      </c>
      <c r="Y32" s="24">
        <f t="shared" si="4"/>
        <v>0.5</v>
      </c>
      <c r="Z32" s="22" t="str">
        <f t="shared" si="11"/>
        <v>available</v>
      </c>
      <c r="AB32" s="18"/>
    </row>
    <row r="33" spans="1:28" s="11" customFormat="1" ht="30">
      <c r="A33" s="23">
        <f t="shared" si="12"/>
        <v>23</v>
      </c>
      <c r="B33" s="20" t="s">
        <v>121</v>
      </c>
      <c r="C33" s="21">
        <v>4</v>
      </c>
      <c r="D33" s="28">
        <v>0.36</v>
      </c>
      <c r="E33" s="21">
        <v>2.55</v>
      </c>
      <c r="F33" s="21" t="s">
        <v>96</v>
      </c>
      <c r="G33" s="21">
        <f t="shared" si="0"/>
        <v>2.55</v>
      </c>
      <c r="H33" s="21">
        <v>0</v>
      </c>
      <c r="I33" s="21">
        <f t="shared" si="1"/>
        <v>2.55</v>
      </c>
      <c r="J33" s="21">
        <f t="shared" si="2"/>
        <v>2.19</v>
      </c>
      <c r="K33" s="24">
        <f t="shared" si="5"/>
        <v>2.19</v>
      </c>
      <c r="L33" s="22" t="str">
        <f t="shared" si="9"/>
        <v>available</v>
      </c>
      <c r="M33" s="53"/>
      <c r="N33" s="64">
        <f t="shared" si="13"/>
        <v>23</v>
      </c>
      <c r="O33" s="20" t="s">
        <v>121</v>
      </c>
      <c r="P33" s="21">
        <v>4</v>
      </c>
      <c r="Q33" s="31">
        <v>0</v>
      </c>
      <c r="R33" s="24">
        <f t="shared" si="14"/>
        <v>0.36</v>
      </c>
      <c r="S33" s="21">
        <f t="shared" si="10"/>
        <v>2.55</v>
      </c>
      <c r="T33" s="21" t="s">
        <v>96</v>
      </c>
      <c r="U33" s="21">
        <f t="shared" si="6"/>
        <v>-2.19</v>
      </c>
      <c r="V33" s="21">
        <v>0</v>
      </c>
      <c r="W33" s="21">
        <f t="shared" si="7"/>
        <v>2.55</v>
      </c>
      <c r="X33" s="21">
        <f t="shared" si="8"/>
        <v>2.19</v>
      </c>
      <c r="Y33" s="24">
        <f t="shared" si="4"/>
        <v>2.19</v>
      </c>
      <c r="Z33" s="22" t="str">
        <f t="shared" si="11"/>
        <v>available</v>
      </c>
      <c r="AB33" s="18"/>
    </row>
    <row r="34" spans="1:28" s="11" customFormat="1" ht="30">
      <c r="A34" s="23">
        <f t="shared" si="12"/>
        <v>24</v>
      </c>
      <c r="B34" s="20" t="s">
        <v>122</v>
      </c>
      <c r="C34" s="21">
        <v>2.5</v>
      </c>
      <c r="D34" s="28">
        <v>0.14</v>
      </c>
      <c r="E34" s="21">
        <v>1.3</v>
      </c>
      <c r="F34" s="21" t="s">
        <v>96</v>
      </c>
      <c r="G34" s="21">
        <f t="shared" si="0"/>
        <v>1.3</v>
      </c>
      <c r="H34" s="21">
        <v>0</v>
      </c>
      <c r="I34" s="21">
        <f t="shared" si="1"/>
        <v>1.3</v>
      </c>
      <c r="J34" s="21">
        <f t="shared" si="2"/>
        <v>1.1600000000000001</v>
      </c>
      <c r="K34" s="24">
        <f t="shared" si="5"/>
        <v>1.1600000000000001</v>
      </c>
      <c r="L34" s="22" t="str">
        <f t="shared" si="9"/>
        <v>available</v>
      </c>
      <c r="M34" s="53"/>
      <c r="N34" s="64">
        <f t="shared" si="13"/>
        <v>24</v>
      </c>
      <c r="O34" s="20" t="s">
        <v>122</v>
      </c>
      <c r="P34" s="21">
        <v>2.5</v>
      </c>
      <c r="Q34" s="31">
        <v>0</v>
      </c>
      <c r="R34" s="24">
        <f t="shared" si="14"/>
        <v>0.14</v>
      </c>
      <c r="S34" s="21">
        <f t="shared" si="10"/>
        <v>1.3</v>
      </c>
      <c r="T34" s="21" t="s">
        <v>96</v>
      </c>
      <c r="U34" s="21">
        <f t="shared" si="6"/>
        <v>-1.1600000000000001</v>
      </c>
      <c r="V34" s="21">
        <v>0</v>
      </c>
      <c r="W34" s="21">
        <f t="shared" si="7"/>
        <v>1.3</v>
      </c>
      <c r="X34" s="21">
        <f t="shared" si="8"/>
        <v>1.1600000000000001</v>
      </c>
      <c r="Y34" s="24">
        <f t="shared" si="4"/>
        <v>1.1600000000000001</v>
      </c>
      <c r="Z34" s="22" t="str">
        <f t="shared" si="11"/>
        <v>available</v>
      </c>
      <c r="AB34" s="18"/>
    </row>
    <row r="35" spans="1:28" s="11" customFormat="1" ht="30">
      <c r="A35" s="23">
        <f t="shared" si="12"/>
        <v>25</v>
      </c>
      <c r="B35" s="20" t="s">
        <v>123</v>
      </c>
      <c r="C35" s="21">
        <v>1.6</v>
      </c>
      <c r="D35" s="28">
        <v>0.14</v>
      </c>
      <c r="E35" s="21">
        <v>0.85</v>
      </c>
      <c r="F35" s="21" t="s">
        <v>96</v>
      </c>
      <c r="G35" s="21">
        <f t="shared" si="0"/>
        <v>0.85</v>
      </c>
      <c r="H35" s="21">
        <v>0</v>
      </c>
      <c r="I35" s="21">
        <f t="shared" si="1"/>
        <v>0.85</v>
      </c>
      <c r="J35" s="21">
        <f t="shared" si="2"/>
        <v>0.71</v>
      </c>
      <c r="K35" s="24">
        <f t="shared" si="5"/>
        <v>0.71</v>
      </c>
      <c r="L35" s="22" t="str">
        <f t="shared" si="9"/>
        <v>available</v>
      </c>
      <c r="M35" s="53"/>
      <c r="N35" s="64">
        <f t="shared" si="13"/>
        <v>25</v>
      </c>
      <c r="O35" s="36" t="s">
        <v>123</v>
      </c>
      <c r="P35" s="24">
        <v>1.6</v>
      </c>
      <c r="Q35" s="31">
        <v>0.18</v>
      </c>
      <c r="R35" s="24">
        <f t="shared" si="14"/>
        <v>0.32</v>
      </c>
      <c r="S35" s="21">
        <f t="shared" si="10"/>
        <v>0.85</v>
      </c>
      <c r="T35" s="24" t="s">
        <v>96</v>
      </c>
      <c r="U35" s="24">
        <f t="shared" si="6"/>
        <v>-0.53</v>
      </c>
      <c r="V35" s="24">
        <v>0</v>
      </c>
      <c r="W35" s="24">
        <f t="shared" si="7"/>
        <v>0.85</v>
      </c>
      <c r="X35" s="24">
        <f t="shared" si="8"/>
        <v>0.53</v>
      </c>
      <c r="Y35" s="24">
        <f t="shared" si="4"/>
        <v>0.53</v>
      </c>
      <c r="Z35" s="62" t="str">
        <f t="shared" si="11"/>
        <v>available</v>
      </c>
      <c r="AB35" s="18"/>
    </row>
    <row r="36" spans="1:28" s="11" customFormat="1" ht="30">
      <c r="A36" s="23">
        <f t="shared" si="12"/>
        <v>26</v>
      </c>
      <c r="B36" s="20" t="s">
        <v>124</v>
      </c>
      <c r="C36" s="21">
        <v>2.5</v>
      </c>
      <c r="D36" s="28">
        <v>0.72</v>
      </c>
      <c r="E36" s="21">
        <v>2.625</v>
      </c>
      <c r="F36" s="21" t="s">
        <v>96</v>
      </c>
      <c r="G36" s="21">
        <f t="shared" si="0"/>
        <v>2.625</v>
      </c>
      <c r="H36" s="21">
        <v>0</v>
      </c>
      <c r="I36" s="21">
        <f t="shared" si="1"/>
        <v>2.625</v>
      </c>
      <c r="J36" s="21">
        <f t="shared" si="2"/>
        <v>1.905</v>
      </c>
      <c r="K36" s="24">
        <f t="shared" si="5"/>
        <v>1.905</v>
      </c>
      <c r="L36" s="22" t="str">
        <f t="shared" si="9"/>
        <v>available</v>
      </c>
      <c r="M36" s="53"/>
      <c r="N36" s="64">
        <f t="shared" si="13"/>
        <v>26</v>
      </c>
      <c r="O36" s="36" t="s">
        <v>124</v>
      </c>
      <c r="P36" s="24">
        <v>2.5</v>
      </c>
      <c r="Q36" s="31">
        <v>0</v>
      </c>
      <c r="R36" s="24">
        <f t="shared" si="14"/>
        <v>0.72</v>
      </c>
      <c r="S36" s="21">
        <f t="shared" si="10"/>
        <v>2.625</v>
      </c>
      <c r="T36" s="24" t="s">
        <v>96</v>
      </c>
      <c r="U36" s="24">
        <f t="shared" si="6"/>
        <v>-1.905</v>
      </c>
      <c r="V36" s="24">
        <v>0</v>
      </c>
      <c r="W36" s="24">
        <f t="shared" si="7"/>
        <v>2.625</v>
      </c>
      <c r="X36" s="24">
        <f t="shared" si="8"/>
        <v>1.905</v>
      </c>
      <c r="Y36" s="24">
        <f t="shared" si="4"/>
        <v>1.905</v>
      </c>
      <c r="Z36" s="62" t="str">
        <f t="shared" si="11"/>
        <v>available</v>
      </c>
      <c r="AB36" s="18"/>
    </row>
    <row r="37" spans="1:28" s="11" customFormat="1" ht="30">
      <c r="A37" s="23">
        <f t="shared" si="12"/>
        <v>27</v>
      </c>
      <c r="B37" s="20" t="s">
        <v>125</v>
      </c>
      <c r="C37" s="21">
        <v>1.6</v>
      </c>
      <c r="D37" s="28">
        <v>0.1</v>
      </c>
      <c r="E37" s="21">
        <v>0.85</v>
      </c>
      <c r="F37" s="21" t="s">
        <v>96</v>
      </c>
      <c r="G37" s="21">
        <f t="shared" si="0"/>
        <v>0.85</v>
      </c>
      <c r="H37" s="21">
        <v>0</v>
      </c>
      <c r="I37" s="21">
        <f t="shared" si="1"/>
        <v>0.85</v>
      </c>
      <c r="J37" s="21">
        <f t="shared" si="2"/>
        <v>0.75</v>
      </c>
      <c r="K37" s="24">
        <f t="shared" si="5"/>
        <v>0.75</v>
      </c>
      <c r="L37" s="22" t="str">
        <f t="shared" si="9"/>
        <v>available</v>
      </c>
      <c r="M37" s="53"/>
      <c r="N37" s="64">
        <f t="shared" si="13"/>
        <v>27</v>
      </c>
      <c r="O37" s="20" t="s">
        <v>125</v>
      </c>
      <c r="P37" s="21">
        <v>1.6</v>
      </c>
      <c r="Q37" s="31">
        <v>0</v>
      </c>
      <c r="R37" s="24">
        <f t="shared" si="14"/>
        <v>0.1</v>
      </c>
      <c r="S37" s="21">
        <f t="shared" si="10"/>
        <v>0.85</v>
      </c>
      <c r="T37" s="21" t="s">
        <v>96</v>
      </c>
      <c r="U37" s="21">
        <f t="shared" si="6"/>
        <v>-0.75</v>
      </c>
      <c r="V37" s="21">
        <v>0</v>
      </c>
      <c r="W37" s="21">
        <f t="shared" si="7"/>
        <v>0.85</v>
      </c>
      <c r="X37" s="21">
        <f t="shared" si="8"/>
        <v>0.75</v>
      </c>
      <c r="Y37" s="24">
        <f t="shared" si="4"/>
        <v>0.75</v>
      </c>
      <c r="Z37" s="22" t="str">
        <f t="shared" si="11"/>
        <v>available</v>
      </c>
      <c r="AB37" s="18"/>
    </row>
    <row r="38" spans="1:28" s="11" customFormat="1" ht="30">
      <c r="A38" s="23">
        <f t="shared" si="12"/>
        <v>28</v>
      </c>
      <c r="B38" s="20" t="s">
        <v>126</v>
      </c>
      <c r="C38" s="21">
        <v>2.5</v>
      </c>
      <c r="D38" s="28">
        <v>0.14</v>
      </c>
      <c r="E38" s="21">
        <v>1.73</v>
      </c>
      <c r="F38" s="21" t="s">
        <v>96</v>
      </c>
      <c r="G38" s="21">
        <f t="shared" si="0"/>
        <v>1.73</v>
      </c>
      <c r="H38" s="21">
        <v>0</v>
      </c>
      <c r="I38" s="21">
        <f t="shared" si="1"/>
        <v>1.73</v>
      </c>
      <c r="J38" s="21">
        <f t="shared" si="2"/>
        <v>1.5899999999999999</v>
      </c>
      <c r="K38" s="24">
        <f t="shared" si="5"/>
        <v>1.5899999999999999</v>
      </c>
      <c r="L38" s="22" t="str">
        <f t="shared" si="9"/>
        <v>available</v>
      </c>
      <c r="M38" s="53"/>
      <c r="N38" s="64">
        <f t="shared" si="13"/>
        <v>28</v>
      </c>
      <c r="O38" s="20" t="s">
        <v>126</v>
      </c>
      <c r="P38" s="21">
        <v>2.5</v>
      </c>
      <c r="Q38" s="31">
        <v>0</v>
      </c>
      <c r="R38" s="24">
        <f t="shared" si="14"/>
        <v>0.14</v>
      </c>
      <c r="S38" s="21">
        <f t="shared" si="10"/>
        <v>1.73</v>
      </c>
      <c r="T38" s="21" t="s">
        <v>96</v>
      </c>
      <c r="U38" s="21">
        <f t="shared" si="6"/>
        <v>-1.5899999999999999</v>
      </c>
      <c r="V38" s="21">
        <v>0</v>
      </c>
      <c r="W38" s="21">
        <f t="shared" si="7"/>
        <v>1.73</v>
      </c>
      <c r="X38" s="21">
        <f t="shared" si="8"/>
        <v>1.5899999999999999</v>
      </c>
      <c r="Y38" s="24">
        <f t="shared" si="4"/>
        <v>1.5899999999999999</v>
      </c>
      <c r="Z38" s="22" t="str">
        <f t="shared" si="11"/>
        <v>available</v>
      </c>
      <c r="AB38" s="18"/>
    </row>
    <row r="39" spans="1:28" s="11" customFormat="1" ht="30">
      <c r="A39" s="23">
        <f t="shared" si="12"/>
        <v>29</v>
      </c>
      <c r="B39" s="20" t="s">
        <v>127</v>
      </c>
      <c r="C39" s="21">
        <v>2.5</v>
      </c>
      <c r="D39" s="28">
        <v>0.14</v>
      </c>
      <c r="E39" s="21">
        <v>2.55</v>
      </c>
      <c r="F39" s="21" t="s">
        <v>96</v>
      </c>
      <c r="G39" s="21">
        <f t="shared" si="0"/>
        <v>2.55</v>
      </c>
      <c r="H39" s="21">
        <v>0</v>
      </c>
      <c r="I39" s="21">
        <f t="shared" si="1"/>
        <v>2.55</v>
      </c>
      <c r="J39" s="21">
        <f t="shared" si="2"/>
        <v>2.4099999999999997</v>
      </c>
      <c r="K39" s="24">
        <f t="shared" si="5"/>
        <v>2.4099999999999997</v>
      </c>
      <c r="L39" s="22" t="str">
        <f t="shared" si="9"/>
        <v>available</v>
      </c>
      <c r="M39" s="53"/>
      <c r="N39" s="64">
        <f t="shared" si="13"/>
        <v>29</v>
      </c>
      <c r="O39" s="20" t="s">
        <v>127</v>
      </c>
      <c r="P39" s="21">
        <v>2.5</v>
      </c>
      <c r="Q39" s="31">
        <v>0</v>
      </c>
      <c r="R39" s="24">
        <f t="shared" si="14"/>
        <v>0.14</v>
      </c>
      <c r="S39" s="21">
        <f t="shared" si="10"/>
        <v>2.55</v>
      </c>
      <c r="T39" s="21" t="s">
        <v>96</v>
      </c>
      <c r="U39" s="21">
        <f t="shared" si="6"/>
        <v>-2.4099999999999997</v>
      </c>
      <c r="V39" s="21">
        <v>0</v>
      </c>
      <c r="W39" s="21">
        <f t="shared" si="7"/>
        <v>2.55</v>
      </c>
      <c r="X39" s="21">
        <f t="shared" si="8"/>
        <v>2.4099999999999997</v>
      </c>
      <c r="Y39" s="24">
        <f t="shared" si="4"/>
        <v>2.4099999999999997</v>
      </c>
      <c r="Z39" s="22" t="str">
        <f t="shared" si="11"/>
        <v>available</v>
      </c>
      <c r="AB39" s="18"/>
    </row>
    <row r="40" spans="1:28" s="11" customFormat="1" ht="30">
      <c r="A40" s="23">
        <f t="shared" si="12"/>
        <v>30</v>
      </c>
      <c r="B40" s="20" t="s">
        <v>128</v>
      </c>
      <c r="C40" s="21">
        <v>1.6</v>
      </c>
      <c r="D40" s="28">
        <v>0.38</v>
      </c>
      <c r="E40" s="21">
        <v>0.85</v>
      </c>
      <c r="F40" s="21" t="s">
        <v>96</v>
      </c>
      <c r="G40" s="21">
        <f t="shared" si="0"/>
        <v>0.85</v>
      </c>
      <c r="H40" s="21">
        <v>0</v>
      </c>
      <c r="I40" s="21">
        <f t="shared" si="1"/>
        <v>0.85</v>
      </c>
      <c r="J40" s="21">
        <f t="shared" si="2"/>
        <v>0.47</v>
      </c>
      <c r="K40" s="24">
        <f t="shared" si="5"/>
        <v>0.47</v>
      </c>
      <c r="L40" s="22" t="str">
        <f t="shared" si="9"/>
        <v>available</v>
      </c>
      <c r="M40" s="53"/>
      <c r="N40" s="64">
        <f t="shared" si="13"/>
        <v>30</v>
      </c>
      <c r="O40" s="20" t="s">
        <v>128</v>
      </c>
      <c r="P40" s="21">
        <v>1.6</v>
      </c>
      <c r="Q40" s="31">
        <v>0</v>
      </c>
      <c r="R40" s="24">
        <f t="shared" si="14"/>
        <v>0.38</v>
      </c>
      <c r="S40" s="21">
        <f t="shared" si="10"/>
        <v>0.85</v>
      </c>
      <c r="T40" s="21" t="s">
        <v>96</v>
      </c>
      <c r="U40" s="21">
        <f t="shared" si="6"/>
        <v>-0.47</v>
      </c>
      <c r="V40" s="21">
        <v>0</v>
      </c>
      <c r="W40" s="21">
        <f t="shared" si="7"/>
        <v>0.85</v>
      </c>
      <c r="X40" s="21">
        <f t="shared" si="8"/>
        <v>0.47</v>
      </c>
      <c r="Y40" s="24">
        <f t="shared" si="4"/>
        <v>0.47</v>
      </c>
      <c r="Z40" s="22" t="str">
        <f t="shared" si="11"/>
        <v>available</v>
      </c>
      <c r="AB40" s="18"/>
    </row>
    <row r="41" spans="1:28" s="11" customFormat="1" ht="30">
      <c r="A41" s="23">
        <f t="shared" si="12"/>
        <v>31</v>
      </c>
      <c r="B41" s="20" t="s">
        <v>129</v>
      </c>
      <c r="C41" s="21">
        <v>2.5</v>
      </c>
      <c r="D41" s="28">
        <v>0.33</v>
      </c>
      <c r="E41" s="21">
        <v>0.85</v>
      </c>
      <c r="F41" s="21" t="s">
        <v>96</v>
      </c>
      <c r="G41" s="21">
        <f t="shared" si="0"/>
        <v>0.85</v>
      </c>
      <c r="H41" s="21">
        <v>0</v>
      </c>
      <c r="I41" s="21">
        <f t="shared" si="1"/>
        <v>0.85</v>
      </c>
      <c r="J41" s="21">
        <f t="shared" si="2"/>
        <v>0.52</v>
      </c>
      <c r="K41" s="24">
        <f t="shared" si="5"/>
        <v>0.52</v>
      </c>
      <c r="L41" s="22" t="str">
        <f t="shared" si="9"/>
        <v>available</v>
      </c>
      <c r="M41" s="53"/>
      <c r="N41" s="64">
        <f t="shared" si="13"/>
        <v>31</v>
      </c>
      <c r="O41" s="20" t="s">
        <v>129</v>
      </c>
      <c r="P41" s="21">
        <v>2.5</v>
      </c>
      <c r="Q41" s="31">
        <v>0</v>
      </c>
      <c r="R41" s="24">
        <f t="shared" si="14"/>
        <v>0.33</v>
      </c>
      <c r="S41" s="21">
        <f t="shared" si="10"/>
        <v>0.85</v>
      </c>
      <c r="T41" s="21" t="s">
        <v>96</v>
      </c>
      <c r="U41" s="21">
        <f t="shared" si="6"/>
        <v>-0.52</v>
      </c>
      <c r="V41" s="21">
        <v>0</v>
      </c>
      <c r="W41" s="21">
        <f t="shared" si="7"/>
        <v>0.85</v>
      </c>
      <c r="X41" s="21">
        <f t="shared" si="8"/>
        <v>0.52</v>
      </c>
      <c r="Y41" s="24">
        <f t="shared" si="4"/>
        <v>0.52</v>
      </c>
      <c r="Z41" s="22" t="str">
        <f t="shared" si="11"/>
        <v>available</v>
      </c>
      <c r="AB41" s="18"/>
    </row>
    <row r="42" spans="1:28" s="11" customFormat="1" ht="30">
      <c r="A42" s="23">
        <f t="shared" si="12"/>
        <v>32</v>
      </c>
      <c r="B42" s="20" t="s">
        <v>130</v>
      </c>
      <c r="C42" s="21">
        <v>1.6</v>
      </c>
      <c r="D42" s="28">
        <v>0.21</v>
      </c>
      <c r="E42" s="21">
        <v>1.68</v>
      </c>
      <c r="F42" s="21" t="s">
        <v>96</v>
      </c>
      <c r="G42" s="21">
        <f t="shared" si="0"/>
        <v>1.68</v>
      </c>
      <c r="H42" s="21">
        <v>0</v>
      </c>
      <c r="I42" s="21">
        <f t="shared" si="1"/>
        <v>1.68</v>
      </c>
      <c r="J42" s="21">
        <f t="shared" si="2"/>
        <v>1.47</v>
      </c>
      <c r="K42" s="24">
        <f t="shared" si="5"/>
        <v>1.47</v>
      </c>
      <c r="L42" s="22" t="str">
        <f t="shared" si="9"/>
        <v>available</v>
      </c>
      <c r="M42" s="53"/>
      <c r="N42" s="64">
        <f t="shared" si="13"/>
        <v>32</v>
      </c>
      <c r="O42" s="20" t="s">
        <v>130</v>
      </c>
      <c r="P42" s="21">
        <v>1.6</v>
      </c>
      <c r="Q42" s="31">
        <v>0</v>
      </c>
      <c r="R42" s="24">
        <f t="shared" si="14"/>
        <v>0.21</v>
      </c>
      <c r="S42" s="21">
        <f t="shared" si="10"/>
        <v>1.68</v>
      </c>
      <c r="T42" s="21" t="s">
        <v>96</v>
      </c>
      <c r="U42" s="21">
        <f t="shared" si="6"/>
        <v>-1.47</v>
      </c>
      <c r="V42" s="21">
        <v>0</v>
      </c>
      <c r="W42" s="21">
        <f t="shared" si="7"/>
        <v>1.68</v>
      </c>
      <c r="X42" s="21">
        <f t="shared" si="8"/>
        <v>1.47</v>
      </c>
      <c r="Y42" s="24">
        <f t="shared" si="4"/>
        <v>1.47</v>
      </c>
      <c r="Z42" s="22" t="str">
        <f t="shared" si="11"/>
        <v>available</v>
      </c>
      <c r="AB42" s="18"/>
    </row>
    <row r="43" spans="1:28" s="11" customFormat="1" ht="30">
      <c r="A43" s="23">
        <f t="shared" si="12"/>
        <v>33</v>
      </c>
      <c r="B43" s="20" t="s">
        <v>131</v>
      </c>
      <c r="C43" s="21">
        <v>2.5</v>
      </c>
      <c r="D43" s="28">
        <v>0.36</v>
      </c>
      <c r="E43" s="21">
        <v>0.85</v>
      </c>
      <c r="F43" s="21" t="s">
        <v>96</v>
      </c>
      <c r="G43" s="21">
        <f t="shared" si="0"/>
        <v>0.85</v>
      </c>
      <c r="H43" s="21">
        <v>0</v>
      </c>
      <c r="I43" s="21">
        <f t="shared" si="1"/>
        <v>0.85</v>
      </c>
      <c r="J43" s="21">
        <f t="shared" si="2"/>
        <v>0.49</v>
      </c>
      <c r="K43" s="24">
        <f t="shared" si="5"/>
        <v>0.49</v>
      </c>
      <c r="L43" s="22" t="str">
        <f t="shared" si="9"/>
        <v>available</v>
      </c>
      <c r="M43" s="53"/>
      <c r="N43" s="64">
        <f t="shared" si="13"/>
        <v>33</v>
      </c>
      <c r="O43" s="20" t="s">
        <v>131</v>
      </c>
      <c r="P43" s="21">
        <v>2.5</v>
      </c>
      <c r="Q43" s="31">
        <v>0.42</v>
      </c>
      <c r="R43" s="24">
        <f t="shared" si="14"/>
        <v>0.78</v>
      </c>
      <c r="S43" s="21">
        <f t="shared" si="10"/>
        <v>0.85</v>
      </c>
      <c r="T43" s="21" t="s">
        <v>96</v>
      </c>
      <c r="U43" s="21">
        <f t="shared" si="6"/>
        <v>-0.06999999999999995</v>
      </c>
      <c r="V43" s="21">
        <v>0</v>
      </c>
      <c r="W43" s="21">
        <f t="shared" si="7"/>
        <v>0.85</v>
      </c>
      <c r="X43" s="21">
        <f t="shared" si="8"/>
        <v>0.06999999999999995</v>
      </c>
      <c r="Y43" s="24">
        <f t="shared" si="4"/>
        <v>0.06999999999999995</v>
      </c>
      <c r="Z43" s="22" t="str">
        <f t="shared" si="11"/>
        <v>available</v>
      </c>
      <c r="AB43" s="18"/>
    </row>
    <row r="44" spans="1:28" s="11" customFormat="1" ht="30">
      <c r="A44" s="23">
        <f t="shared" si="12"/>
        <v>34</v>
      </c>
      <c r="B44" s="20" t="s">
        <v>132</v>
      </c>
      <c r="C44" s="21">
        <v>2.5</v>
      </c>
      <c r="D44" s="28">
        <v>0.14</v>
      </c>
      <c r="E44" s="21">
        <v>1.73</v>
      </c>
      <c r="F44" s="21" t="s">
        <v>96</v>
      </c>
      <c r="G44" s="21">
        <f t="shared" si="0"/>
        <v>1.73</v>
      </c>
      <c r="H44" s="21">
        <v>0</v>
      </c>
      <c r="I44" s="21">
        <f t="shared" si="1"/>
        <v>1.73</v>
      </c>
      <c r="J44" s="21">
        <f t="shared" si="2"/>
        <v>1.5899999999999999</v>
      </c>
      <c r="K44" s="24">
        <f t="shared" si="5"/>
        <v>1.5899999999999999</v>
      </c>
      <c r="L44" s="22" t="str">
        <f t="shared" si="9"/>
        <v>available</v>
      </c>
      <c r="M44" s="53"/>
      <c r="N44" s="64">
        <f t="shared" si="13"/>
        <v>34</v>
      </c>
      <c r="O44" s="20" t="s">
        <v>132</v>
      </c>
      <c r="P44" s="21">
        <v>2.5</v>
      </c>
      <c r="Q44" s="31">
        <v>0</v>
      </c>
      <c r="R44" s="24">
        <f t="shared" si="14"/>
        <v>0.14</v>
      </c>
      <c r="S44" s="21">
        <f t="shared" si="10"/>
        <v>1.73</v>
      </c>
      <c r="T44" s="21" t="s">
        <v>96</v>
      </c>
      <c r="U44" s="21">
        <f t="shared" si="6"/>
        <v>-1.5899999999999999</v>
      </c>
      <c r="V44" s="21">
        <v>0</v>
      </c>
      <c r="W44" s="21">
        <f t="shared" si="7"/>
        <v>1.73</v>
      </c>
      <c r="X44" s="21">
        <f t="shared" si="8"/>
        <v>1.5899999999999999</v>
      </c>
      <c r="Y44" s="24">
        <f t="shared" si="4"/>
        <v>1.5899999999999999</v>
      </c>
      <c r="Z44" s="22" t="str">
        <f t="shared" si="11"/>
        <v>available</v>
      </c>
      <c r="AB44" s="18"/>
    </row>
    <row r="45" spans="1:28" s="11" customFormat="1" ht="30">
      <c r="A45" s="23">
        <f t="shared" si="12"/>
        <v>35</v>
      </c>
      <c r="B45" s="20" t="s">
        <v>16</v>
      </c>
      <c r="C45" s="21">
        <v>2.5</v>
      </c>
      <c r="D45" s="28">
        <v>0.12</v>
      </c>
      <c r="E45" s="21">
        <v>2.625</v>
      </c>
      <c r="F45" s="21" t="s">
        <v>96</v>
      </c>
      <c r="G45" s="21">
        <f t="shared" si="0"/>
        <v>2.625</v>
      </c>
      <c r="H45" s="21">
        <v>0</v>
      </c>
      <c r="I45" s="21">
        <f t="shared" si="1"/>
        <v>2.625</v>
      </c>
      <c r="J45" s="21">
        <f t="shared" si="2"/>
        <v>2.505</v>
      </c>
      <c r="K45" s="24">
        <f t="shared" si="5"/>
        <v>2.505</v>
      </c>
      <c r="L45" s="22" t="str">
        <f t="shared" si="9"/>
        <v>available</v>
      </c>
      <c r="M45" s="53"/>
      <c r="N45" s="64">
        <f t="shared" si="13"/>
        <v>35</v>
      </c>
      <c r="O45" s="20" t="s">
        <v>16</v>
      </c>
      <c r="P45" s="21">
        <v>2.5</v>
      </c>
      <c r="Q45" s="31">
        <v>0</v>
      </c>
      <c r="R45" s="24">
        <f t="shared" si="14"/>
        <v>0.12</v>
      </c>
      <c r="S45" s="21">
        <f t="shared" si="10"/>
        <v>2.625</v>
      </c>
      <c r="T45" s="21" t="s">
        <v>96</v>
      </c>
      <c r="U45" s="21">
        <f t="shared" si="6"/>
        <v>-2.505</v>
      </c>
      <c r="V45" s="21">
        <v>0</v>
      </c>
      <c r="W45" s="21">
        <f t="shared" si="7"/>
        <v>2.625</v>
      </c>
      <c r="X45" s="21">
        <f t="shared" si="8"/>
        <v>2.505</v>
      </c>
      <c r="Y45" s="24">
        <f t="shared" si="4"/>
        <v>2.505</v>
      </c>
      <c r="Z45" s="22" t="str">
        <f t="shared" si="11"/>
        <v>available</v>
      </c>
      <c r="AB45" s="18"/>
    </row>
    <row r="46" spans="1:28" s="11" customFormat="1" ht="30">
      <c r="A46" s="23">
        <f t="shared" si="12"/>
        <v>36</v>
      </c>
      <c r="B46" s="20" t="s">
        <v>133</v>
      </c>
      <c r="C46" s="21">
        <v>2.5</v>
      </c>
      <c r="D46" s="28">
        <v>0.26</v>
      </c>
      <c r="E46" s="21">
        <v>1.73</v>
      </c>
      <c r="F46" s="21" t="s">
        <v>96</v>
      </c>
      <c r="G46" s="21">
        <f t="shared" si="0"/>
        <v>1.73</v>
      </c>
      <c r="H46" s="21">
        <v>0</v>
      </c>
      <c r="I46" s="21">
        <f t="shared" si="1"/>
        <v>1.73</v>
      </c>
      <c r="J46" s="21">
        <f t="shared" si="2"/>
        <v>1.47</v>
      </c>
      <c r="K46" s="24">
        <f t="shared" si="5"/>
        <v>1.47</v>
      </c>
      <c r="L46" s="22" t="str">
        <f t="shared" si="9"/>
        <v>available</v>
      </c>
      <c r="M46" s="53"/>
      <c r="N46" s="64">
        <f t="shared" si="13"/>
        <v>36</v>
      </c>
      <c r="O46" s="20" t="s">
        <v>133</v>
      </c>
      <c r="P46" s="21">
        <v>2.5</v>
      </c>
      <c r="Q46" s="31">
        <v>0</v>
      </c>
      <c r="R46" s="24">
        <f t="shared" si="14"/>
        <v>0.26</v>
      </c>
      <c r="S46" s="21">
        <f t="shared" si="10"/>
        <v>1.73</v>
      </c>
      <c r="T46" s="21" t="s">
        <v>96</v>
      </c>
      <c r="U46" s="21">
        <f t="shared" si="6"/>
        <v>-1.47</v>
      </c>
      <c r="V46" s="21">
        <v>0</v>
      </c>
      <c r="W46" s="21">
        <f t="shared" si="7"/>
        <v>1.73</v>
      </c>
      <c r="X46" s="21">
        <f t="shared" si="8"/>
        <v>1.47</v>
      </c>
      <c r="Y46" s="24">
        <f t="shared" si="4"/>
        <v>1.47</v>
      </c>
      <c r="Z46" s="22" t="str">
        <f t="shared" si="11"/>
        <v>available</v>
      </c>
      <c r="AB46" s="18"/>
    </row>
    <row r="47" spans="1:28" s="11" customFormat="1" ht="30">
      <c r="A47" s="23">
        <f t="shared" si="12"/>
        <v>37</v>
      </c>
      <c r="B47" s="36" t="s">
        <v>134</v>
      </c>
      <c r="C47" s="21">
        <v>2.5</v>
      </c>
      <c r="D47" s="28">
        <v>0.11</v>
      </c>
      <c r="E47" s="21">
        <v>1.73</v>
      </c>
      <c r="F47" s="21" t="s">
        <v>96</v>
      </c>
      <c r="G47" s="21">
        <f t="shared" si="0"/>
        <v>1.73</v>
      </c>
      <c r="H47" s="21">
        <v>0</v>
      </c>
      <c r="I47" s="21">
        <f t="shared" si="1"/>
        <v>1.73</v>
      </c>
      <c r="J47" s="21">
        <f t="shared" si="2"/>
        <v>1.6199999999999999</v>
      </c>
      <c r="K47" s="24">
        <f t="shared" si="5"/>
        <v>1.6199999999999999</v>
      </c>
      <c r="L47" s="22" t="str">
        <f t="shared" si="9"/>
        <v>available</v>
      </c>
      <c r="M47" s="53"/>
      <c r="N47" s="64">
        <f t="shared" si="13"/>
        <v>37</v>
      </c>
      <c r="O47" s="20" t="s">
        <v>134</v>
      </c>
      <c r="P47" s="21">
        <v>2.5</v>
      </c>
      <c r="Q47" s="31">
        <v>0</v>
      </c>
      <c r="R47" s="24">
        <f t="shared" si="14"/>
        <v>0.11</v>
      </c>
      <c r="S47" s="21">
        <f t="shared" si="10"/>
        <v>1.73</v>
      </c>
      <c r="T47" s="21" t="s">
        <v>96</v>
      </c>
      <c r="U47" s="21">
        <f t="shared" si="6"/>
        <v>-1.6199999999999999</v>
      </c>
      <c r="V47" s="21">
        <v>0</v>
      </c>
      <c r="W47" s="21">
        <f t="shared" si="7"/>
        <v>1.73</v>
      </c>
      <c r="X47" s="21">
        <f t="shared" si="8"/>
        <v>1.6199999999999999</v>
      </c>
      <c r="Y47" s="24">
        <f t="shared" si="4"/>
        <v>1.6199999999999999</v>
      </c>
      <c r="Z47" s="22" t="str">
        <f t="shared" si="11"/>
        <v>available</v>
      </c>
      <c r="AB47" s="18"/>
    </row>
    <row r="48" spans="1:28" s="11" customFormat="1" ht="30">
      <c r="A48" s="23">
        <f t="shared" si="12"/>
        <v>38</v>
      </c>
      <c r="B48" s="20" t="s">
        <v>135</v>
      </c>
      <c r="C48" s="21">
        <v>2.5</v>
      </c>
      <c r="D48" s="28">
        <v>0.16</v>
      </c>
      <c r="E48" s="21">
        <v>2.55</v>
      </c>
      <c r="F48" s="21" t="s">
        <v>96</v>
      </c>
      <c r="G48" s="21">
        <f t="shared" si="0"/>
        <v>2.55</v>
      </c>
      <c r="H48" s="21">
        <v>0</v>
      </c>
      <c r="I48" s="21">
        <f t="shared" si="1"/>
        <v>2.55</v>
      </c>
      <c r="J48" s="21">
        <f t="shared" si="2"/>
        <v>2.3899999999999997</v>
      </c>
      <c r="K48" s="24">
        <f t="shared" si="5"/>
        <v>2.3899999999999997</v>
      </c>
      <c r="L48" s="22" t="str">
        <f t="shared" si="9"/>
        <v>available</v>
      </c>
      <c r="M48" s="53"/>
      <c r="N48" s="64">
        <f t="shared" si="13"/>
        <v>38</v>
      </c>
      <c r="O48" s="20" t="s">
        <v>135</v>
      </c>
      <c r="P48" s="21">
        <v>2.5</v>
      </c>
      <c r="Q48" s="31">
        <v>0</v>
      </c>
      <c r="R48" s="24">
        <f t="shared" si="14"/>
        <v>0.16</v>
      </c>
      <c r="S48" s="21">
        <f t="shared" si="10"/>
        <v>2.55</v>
      </c>
      <c r="T48" s="21" t="s">
        <v>96</v>
      </c>
      <c r="U48" s="21">
        <f t="shared" si="6"/>
        <v>-2.3899999999999997</v>
      </c>
      <c r="V48" s="21">
        <v>0</v>
      </c>
      <c r="W48" s="21">
        <f t="shared" si="7"/>
        <v>2.55</v>
      </c>
      <c r="X48" s="21">
        <f t="shared" si="8"/>
        <v>2.3899999999999997</v>
      </c>
      <c r="Y48" s="24">
        <f t="shared" si="4"/>
        <v>2.3899999999999997</v>
      </c>
      <c r="Z48" s="22" t="str">
        <f t="shared" si="11"/>
        <v>available</v>
      </c>
      <c r="AB48" s="18"/>
    </row>
    <row r="49" spans="1:28" s="11" customFormat="1" ht="30">
      <c r="A49" s="23">
        <f t="shared" si="12"/>
        <v>39</v>
      </c>
      <c r="B49" s="20" t="s">
        <v>136</v>
      </c>
      <c r="C49" s="21">
        <v>2.5</v>
      </c>
      <c r="D49" s="28">
        <v>0.35</v>
      </c>
      <c r="E49" s="21">
        <v>2.625</v>
      </c>
      <c r="F49" s="21" t="s">
        <v>96</v>
      </c>
      <c r="G49" s="21">
        <f t="shared" si="0"/>
        <v>2.625</v>
      </c>
      <c r="H49" s="21">
        <v>0</v>
      </c>
      <c r="I49" s="21">
        <f t="shared" si="1"/>
        <v>2.625</v>
      </c>
      <c r="J49" s="21">
        <f t="shared" si="2"/>
        <v>2.275</v>
      </c>
      <c r="K49" s="24">
        <f t="shared" si="5"/>
        <v>2.275</v>
      </c>
      <c r="L49" s="22" t="str">
        <f t="shared" si="9"/>
        <v>available</v>
      </c>
      <c r="M49" s="53"/>
      <c r="N49" s="64">
        <f t="shared" si="13"/>
        <v>39</v>
      </c>
      <c r="O49" s="20" t="s">
        <v>136</v>
      </c>
      <c r="P49" s="21">
        <v>2.5</v>
      </c>
      <c r="Q49" s="31">
        <v>0.07</v>
      </c>
      <c r="R49" s="24">
        <f t="shared" si="14"/>
        <v>0.42</v>
      </c>
      <c r="S49" s="21">
        <f t="shared" si="10"/>
        <v>2.625</v>
      </c>
      <c r="T49" s="21" t="s">
        <v>96</v>
      </c>
      <c r="U49" s="21">
        <f t="shared" si="6"/>
        <v>-2.205</v>
      </c>
      <c r="V49" s="21">
        <v>0</v>
      </c>
      <c r="W49" s="21">
        <f t="shared" si="7"/>
        <v>2.625</v>
      </c>
      <c r="X49" s="21">
        <f t="shared" si="8"/>
        <v>2.205</v>
      </c>
      <c r="Y49" s="24">
        <f t="shared" si="4"/>
        <v>2.205</v>
      </c>
      <c r="Z49" s="22" t="str">
        <f t="shared" si="11"/>
        <v>available</v>
      </c>
      <c r="AB49" s="18"/>
    </row>
    <row r="50" spans="1:28" s="11" customFormat="1" ht="30">
      <c r="A50" s="23">
        <f t="shared" si="12"/>
        <v>40</v>
      </c>
      <c r="B50" s="20" t="s">
        <v>137</v>
      </c>
      <c r="C50" s="21">
        <v>2.5</v>
      </c>
      <c r="D50" s="28">
        <v>0.24</v>
      </c>
      <c r="E50" s="21">
        <v>0.85</v>
      </c>
      <c r="F50" s="21" t="s">
        <v>96</v>
      </c>
      <c r="G50" s="21">
        <f t="shared" si="0"/>
        <v>0.85</v>
      </c>
      <c r="H50" s="21">
        <v>0</v>
      </c>
      <c r="I50" s="21">
        <f>G50-H50</f>
        <v>0.85</v>
      </c>
      <c r="J50" s="21">
        <f>I50-D50</f>
        <v>0.61</v>
      </c>
      <c r="K50" s="24">
        <f t="shared" si="5"/>
        <v>0.61</v>
      </c>
      <c r="L50" s="22" t="str">
        <f t="shared" si="9"/>
        <v>available</v>
      </c>
      <c r="M50" s="53"/>
      <c r="N50" s="64">
        <f t="shared" si="13"/>
        <v>40</v>
      </c>
      <c r="O50" s="20" t="s">
        <v>137</v>
      </c>
      <c r="P50" s="21">
        <v>2.5</v>
      </c>
      <c r="Q50" s="31">
        <v>0</v>
      </c>
      <c r="R50" s="24">
        <f t="shared" si="14"/>
        <v>0.24</v>
      </c>
      <c r="S50" s="21">
        <f t="shared" si="10"/>
        <v>0.85</v>
      </c>
      <c r="T50" s="21" t="s">
        <v>96</v>
      </c>
      <c r="U50" s="21">
        <f t="shared" si="6"/>
        <v>-0.61</v>
      </c>
      <c r="V50" s="21">
        <v>0</v>
      </c>
      <c r="W50" s="21">
        <f t="shared" si="7"/>
        <v>0.85</v>
      </c>
      <c r="X50" s="21">
        <f t="shared" si="8"/>
        <v>0.61</v>
      </c>
      <c r="Y50" s="24">
        <f t="shared" si="4"/>
        <v>0.61</v>
      </c>
      <c r="Z50" s="22" t="str">
        <f t="shared" si="11"/>
        <v>available</v>
      </c>
      <c r="AB50" s="18"/>
    </row>
    <row r="51" spans="1:28" s="11" customFormat="1" ht="30">
      <c r="A51" s="23">
        <f t="shared" si="12"/>
        <v>41</v>
      </c>
      <c r="B51" s="20" t="s">
        <v>138</v>
      </c>
      <c r="C51" s="21">
        <v>6.3</v>
      </c>
      <c r="D51" s="28">
        <v>0.48</v>
      </c>
      <c r="E51" s="21">
        <v>0.94</v>
      </c>
      <c r="F51" s="21" t="s">
        <v>96</v>
      </c>
      <c r="G51" s="21">
        <f t="shared" si="0"/>
        <v>0.94</v>
      </c>
      <c r="H51" s="21">
        <v>0</v>
      </c>
      <c r="I51" s="21">
        <f t="shared" si="1"/>
        <v>0.94</v>
      </c>
      <c r="J51" s="21">
        <f t="shared" si="2"/>
        <v>0.45999999999999996</v>
      </c>
      <c r="K51" s="24">
        <f t="shared" si="5"/>
        <v>0.45999999999999996</v>
      </c>
      <c r="L51" s="22" t="str">
        <f t="shared" si="9"/>
        <v>available</v>
      </c>
      <c r="M51" s="53"/>
      <c r="N51" s="64">
        <f t="shared" si="13"/>
        <v>41</v>
      </c>
      <c r="O51" s="20" t="s">
        <v>138</v>
      </c>
      <c r="P51" s="21">
        <v>6.3</v>
      </c>
      <c r="Q51" s="31">
        <v>0</v>
      </c>
      <c r="R51" s="24">
        <f t="shared" si="14"/>
        <v>0.48</v>
      </c>
      <c r="S51" s="21">
        <f t="shared" si="10"/>
        <v>0.94</v>
      </c>
      <c r="T51" s="21" t="s">
        <v>96</v>
      </c>
      <c r="U51" s="21">
        <f t="shared" si="6"/>
        <v>-0.45999999999999996</v>
      </c>
      <c r="V51" s="21">
        <v>0</v>
      </c>
      <c r="W51" s="21">
        <f t="shared" si="7"/>
        <v>0.94</v>
      </c>
      <c r="X51" s="21">
        <f t="shared" si="8"/>
        <v>0.45999999999999996</v>
      </c>
      <c r="Y51" s="24">
        <f t="shared" si="4"/>
        <v>0.45999999999999996</v>
      </c>
      <c r="Z51" s="22" t="str">
        <f t="shared" si="11"/>
        <v>available</v>
      </c>
      <c r="AB51" s="18"/>
    </row>
    <row r="52" spans="1:28" s="11" customFormat="1" ht="30">
      <c r="A52" s="23">
        <f t="shared" si="12"/>
        <v>42</v>
      </c>
      <c r="B52" s="20" t="s">
        <v>139</v>
      </c>
      <c r="C52" s="21">
        <v>2.5</v>
      </c>
      <c r="D52" s="28">
        <v>0.21</v>
      </c>
      <c r="E52" s="21">
        <v>1.73</v>
      </c>
      <c r="F52" s="21" t="s">
        <v>96</v>
      </c>
      <c r="G52" s="21">
        <f t="shared" si="0"/>
        <v>1.73</v>
      </c>
      <c r="H52" s="21">
        <v>0</v>
      </c>
      <c r="I52" s="21">
        <f t="shared" si="1"/>
        <v>1.73</v>
      </c>
      <c r="J52" s="21">
        <f t="shared" si="2"/>
        <v>1.52</v>
      </c>
      <c r="K52" s="24">
        <f t="shared" si="5"/>
        <v>1.52</v>
      </c>
      <c r="L52" s="22" t="str">
        <f t="shared" si="9"/>
        <v>available</v>
      </c>
      <c r="M52" s="53"/>
      <c r="N52" s="64">
        <f t="shared" si="13"/>
        <v>42</v>
      </c>
      <c r="O52" s="20" t="s">
        <v>139</v>
      </c>
      <c r="P52" s="21">
        <v>2.5</v>
      </c>
      <c r="Q52" s="31">
        <v>0</v>
      </c>
      <c r="R52" s="24">
        <f t="shared" si="14"/>
        <v>0.21</v>
      </c>
      <c r="S52" s="21">
        <f t="shared" si="10"/>
        <v>1.73</v>
      </c>
      <c r="T52" s="21" t="s">
        <v>96</v>
      </c>
      <c r="U52" s="21">
        <f t="shared" si="6"/>
        <v>-1.52</v>
      </c>
      <c r="V52" s="21">
        <v>0</v>
      </c>
      <c r="W52" s="21">
        <f t="shared" si="7"/>
        <v>1.73</v>
      </c>
      <c r="X52" s="21">
        <f t="shared" si="8"/>
        <v>1.52</v>
      </c>
      <c r="Y52" s="24">
        <f t="shared" si="4"/>
        <v>1.52</v>
      </c>
      <c r="Z52" s="22" t="str">
        <f t="shared" si="11"/>
        <v>available</v>
      </c>
      <c r="AB52" s="18"/>
    </row>
    <row r="53" spans="1:28" s="11" customFormat="1" ht="30">
      <c r="A53" s="64">
        <f t="shared" si="12"/>
        <v>43</v>
      </c>
      <c r="B53" s="20" t="s">
        <v>140</v>
      </c>
      <c r="C53" s="21">
        <v>6.3</v>
      </c>
      <c r="D53" s="28">
        <v>0.53</v>
      </c>
      <c r="E53" s="21">
        <v>2.55</v>
      </c>
      <c r="F53" s="21" t="s">
        <v>96</v>
      </c>
      <c r="G53" s="21">
        <f>E53</f>
        <v>2.55</v>
      </c>
      <c r="H53" s="21">
        <v>0</v>
      </c>
      <c r="I53" s="21">
        <f>G53-H53</f>
        <v>2.55</v>
      </c>
      <c r="J53" s="21">
        <f>I53-D53</f>
        <v>2.0199999999999996</v>
      </c>
      <c r="K53" s="24">
        <f>J53</f>
        <v>2.0199999999999996</v>
      </c>
      <c r="L53" s="22" t="str">
        <f t="shared" si="9"/>
        <v>available</v>
      </c>
      <c r="M53" s="53"/>
      <c r="N53" s="64">
        <f t="shared" si="13"/>
        <v>43</v>
      </c>
      <c r="O53" s="20" t="s">
        <v>140</v>
      </c>
      <c r="P53" s="21">
        <v>6.3</v>
      </c>
      <c r="Q53" s="31">
        <v>0</v>
      </c>
      <c r="R53" s="24">
        <f>D53+Q53</f>
        <v>0.53</v>
      </c>
      <c r="S53" s="21">
        <f>E53</f>
        <v>2.55</v>
      </c>
      <c r="T53" s="21" t="s">
        <v>96</v>
      </c>
      <c r="U53" s="21">
        <f>R53-S53</f>
        <v>-2.0199999999999996</v>
      </c>
      <c r="V53" s="21">
        <v>0</v>
      </c>
      <c r="W53" s="21">
        <f>S53</f>
        <v>2.55</v>
      </c>
      <c r="X53" s="21">
        <f>W53-R53</f>
        <v>2.0199999999999996</v>
      </c>
      <c r="Y53" s="24">
        <f>X53</f>
        <v>2.0199999999999996</v>
      </c>
      <c r="Z53" s="22" t="str">
        <f t="shared" si="11"/>
        <v>available</v>
      </c>
      <c r="AB53" s="18"/>
    </row>
    <row r="54" spans="1:28" s="11" customFormat="1" ht="30">
      <c r="A54" s="64">
        <f t="shared" si="12"/>
        <v>44</v>
      </c>
      <c r="B54" s="20" t="s">
        <v>141</v>
      </c>
      <c r="C54" s="21">
        <v>1.8</v>
      </c>
      <c r="D54" s="28">
        <v>0.22</v>
      </c>
      <c r="E54" s="21">
        <v>0.85</v>
      </c>
      <c r="F54" s="21" t="s">
        <v>96</v>
      </c>
      <c r="G54" s="21">
        <f t="shared" si="0"/>
        <v>0.85</v>
      </c>
      <c r="H54" s="21">
        <v>0</v>
      </c>
      <c r="I54" s="21">
        <f>G54-H54</f>
        <v>0.85</v>
      </c>
      <c r="J54" s="21">
        <f>I54-D54</f>
        <v>0.63</v>
      </c>
      <c r="K54" s="24">
        <f t="shared" si="5"/>
        <v>0.63</v>
      </c>
      <c r="L54" s="22" t="str">
        <f t="shared" si="9"/>
        <v>available</v>
      </c>
      <c r="M54" s="53"/>
      <c r="N54" s="64">
        <f t="shared" si="13"/>
        <v>44</v>
      </c>
      <c r="O54" s="36" t="s">
        <v>141</v>
      </c>
      <c r="P54" s="24">
        <v>1.8</v>
      </c>
      <c r="Q54" s="30">
        <v>0.06</v>
      </c>
      <c r="R54" s="24">
        <f t="shared" si="14"/>
        <v>0.28</v>
      </c>
      <c r="S54" s="21">
        <f t="shared" si="10"/>
        <v>0.85</v>
      </c>
      <c r="T54" s="24" t="s">
        <v>96</v>
      </c>
      <c r="U54" s="24">
        <f t="shared" si="6"/>
        <v>-0.57</v>
      </c>
      <c r="V54" s="24">
        <v>0</v>
      </c>
      <c r="W54" s="24">
        <f t="shared" si="7"/>
        <v>0.85</v>
      </c>
      <c r="X54" s="24">
        <f t="shared" si="8"/>
        <v>0.57</v>
      </c>
      <c r="Y54" s="24">
        <f t="shared" si="4"/>
        <v>0.57</v>
      </c>
      <c r="Z54" s="62" t="str">
        <f t="shared" si="11"/>
        <v>available</v>
      </c>
      <c r="AB54" s="18"/>
    </row>
    <row r="55" spans="1:28" s="11" customFormat="1" ht="30">
      <c r="A55" s="64">
        <f t="shared" si="12"/>
        <v>45</v>
      </c>
      <c r="B55" s="20" t="s">
        <v>142</v>
      </c>
      <c r="C55" s="21">
        <v>2.5</v>
      </c>
      <c r="D55" s="28">
        <v>0.45</v>
      </c>
      <c r="E55" s="21">
        <v>2.55</v>
      </c>
      <c r="F55" s="21" t="s">
        <v>96</v>
      </c>
      <c r="G55" s="21">
        <f t="shared" si="0"/>
        <v>2.55</v>
      </c>
      <c r="H55" s="21">
        <v>0</v>
      </c>
      <c r="I55" s="21">
        <f t="shared" si="1"/>
        <v>2.55</v>
      </c>
      <c r="J55" s="21">
        <f t="shared" si="2"/>
        <v>2.0999999999999996</v>
      </c>
      <c r="K55" s="24">
        <f t="shared" si="5"/>
        <v>2.0999999999999996</v>
      </c>
      <c r="L55" s="22" t="str">
        <f t="shared" si="9"/>
        <v>available</v>
      </c>
      <c r="M55" s="53"/>
      <c r="N55" s="64">
        <f t="shared" si="13"/>
        <v>45</v>
      </c>
      <c r="O55" s="20" t="s">
        <v>142</v>
      </c>
      <c r="P55" s="21">
        <v>2.5</v>
      </c>
      <c r="Q55" s="31">
        <v>0.15</v>
      </c>
      <c r="R55" s="24">
        <f t="shared" si="14"/>
        <v>0.6</v>
      </c>
      <c r="S55" s="21">
        <f t="shared" si="10"/>
        <v>2.55</v>
      </c>
      <c r="T55" s="21" t="s">
        <v>96</v>
      </c>
      <c r="U55" s="21">
        <f t="shared" si="6"/>
        <v>-1.9499999999999997</v>
      </c>
      <c r="V55" s="21">
        <v>0</v>
      </c>
      <c r="W55" s="21">
        <f t="shared" si="7"/>
        <v>2.55</v>
      </c>
      <c r="X55" s="21">
        <f t="shared" si="8"/>
        <v>1.9499999999999997</v>
      </c>
      <c r="Y55" s="24">
        <f t="shared" si="4"/>
        <v>1.9499999999999997</v>
      </c>
      <c r="Z55" s="22" t="str">
        <f t="shared" si="11"/>
        <v>available</v>
      </c>
      <c r="AB55" s="18"/>
    </row>
    <row r="56" spans="1:28" s="11" customFormat="1" ht="30">
      <c r="A56" s="64">
        <f t="shared" si="12"/>
        <v>46</v>
      </c>
      <c r="B56" s="20" t="s">
        <v>143</v>
      </c>
      <c r="C56" s="21">
        <v>1.6</v>
      </c>
      <c r="D56" s="28">
        <v>0.05</v>
      </c>
      <c r="E56" s="21">
        <v>0.85</v>
      </c>
      <c r="F56" s="21" t="s">
        <v>96</v>
      </c>
      <c r="G56" s="21">
        <f t="shared" si="0"/>
        <v>0.85</v>
      </c>
      <c r="H56" s="21">
        <v>0</v>
      </c>
      <c r="I56" s="21">
        <f t="shared" si="1"/>
        <v>0.85</v>
      </c>
      <c r="J56" s="21">
        <f t="shared" si="2"/>
        <v>0.7999999999999999</v>
      </c>
      <c r="K56" s="24">
        <f t="shared" si="5"/>
        <v>0.7999999999999999</v>
      </c>
      <c r="L56" s="22" t="str">
        <f t="shared" si="9"/>
        <v>available</v>
      </c>
      <c r="M56" s="53"/>
      <c r="N56" s="64">
        <f t="shared" si="13"/>
        <v>46</v>
      </c>
      <c r="O56" s="20" t="s">
        <v>143</v>
      </c>
      <c r="P56" s="21">
        <v>1.6</v>
      </c>
      <c r="Q56" s="31">
        <v>0</v>
      </c>
      <c r="R56" s="24">
        <f t="shared" si="14"/>
        <v>0.05</v>
      </c>
      <c r="S56" s="21">
        <f t="shared" si="10"/>
        <v>0.85</v>
      </c>
      <c r="T56" s="21" t="s">
        <v>96</v>
      </c>
      <c r="U56" s="21">
        <f t="shared" si="6"/>
        <v>-0.7999999999999999</v>
      </c>
      <c r="V56" s="21">
        <v>0</v>
      </c>
      <c r="W56" s="21">
        <f t="shared" si="7"/>
        <v>0.85</v>
      </c>
      <c r="X56" s="21">
        <f t="shared" si="8"/>
        <v>0.7999999999999999</v>
      </c>
      <c r="Y56" s="24">
        <f t="shared" si="4"/>
        <v>0.7999999999999999</v>
      </c>
      <c r="Z56" s="22" t="str">
        <f t="shared" si="11"/>
        <v>available</v>
      </c>
      <c r="AB56" s="18"/>
    </row>
    <row r="57" spans="1:28" s="11" customFormat="1" ht="30">
      <c r="A57" s="64">
        <f t="shared" si="12"/>
        <v>47</v>
      </c>
      <c r="B57" s="20" t="s">
        <v>144</v>
      </c>
      <c r="C57" s="21">
        <v>2.5</v>
      </c>
      <c r="D57" s="28">
        <v>0.29</v>
      </c>
      <c r="E57" s="21">
        <v>2.62</v>
      </c>
      <c r="F57" s="21" t="s">
        <v>96</v>
      </c>
      <c r="G57" s="21">
        <f t="shared" si="0"/>
        <v>2.62</v>
      </c>
      <c r="H57" s="21">
        <v>0</v>
      </c>
      <c r="I57" s="21">
        <f t="shared" si="1"/>
        <v>2.62</v>
      </c>
      <c r="J57" s="21">
        <f t="shared" si="2"/>
        <v>2.33</v>
      </c>
      <c r="K57" s="24">
        <f t="shared" si="5"/>
        <v>2.33</v>
      </c>
      <c r="L57" s="22" t="str">
        <f t="shared" si="9"/>
        <v>available</v>
      </c>
      <c r="M57" s="53"/>
      <c r="N57" s="64">
        <f t="shared" si="13"/>
        <v>47</v>
      </c>
      <c r="O57" s="20" t="s">
        <v>144</v>
      </c>
      <c r="P57" s="21">
        <v>2.5</v>
      </c>
      <c r="Q57" s="31">
        <v>0</v>
      </c>
      <c r="R57" s="24">
        <f t="shared" si="14"/>
        <v>0.29</v>
      </c>
      <c r="S57" s="21">
        <f t="shared" si="10"/>
        <v>2.62</v>
      </c>
      <c r="T57" s="21" t="s">
        <v>96</v>
      </c>
      <c r="U57" s="21">
        <f t="shared" si="6"/>
        <v>-2.33</v>
      </c>
      <c r="V57" s="21">
        <v>0</v>
      </c>
      <c r="W57" s="21">
        <f t="shared" si="7"/>
        <v>2.62</v>
      </c>
      <c r="X57" s="21">
        <f t="shared" si="8"/>
        <v>2.33</v>
      </c>
      <c r="Y57" s="24">
        <f t="shared" si="4"/>
        <v>2.33</v>
      </c>
      <c r="Z57" s="22" t="str">
        <f t="shared" si="11"/>
        <v>available</v>
      </c>
      <c r="AB57" s="18"/>
    </row>
    <row r="58" spans="1:28" s="11" customFormat="1" ht="30">
      <c r="A58" s="64">
        <f t="shared" si="12"/>
        <v>48</v>
      </c>
      <c r="B58" s="20" t="s">
        <v>145</v>
      </c>
      <c r="C58" s="21">
        <v>1.6</v>
      </c>
      <c r="D58" s="28">
        <v>1.06</v>
      </c>
      <c r="E58" s="21">
        <v>1.68</v>
      </c>
      <c r="F58" s="21" t="s">
        <v>96</v>
      </c>
      <c r="G58" s="21">
        <f t="shared" si="0"/>
        <v>1.68</v>
      </c>
      <c r="H58" s="21">
        <v>0</v>
      </c>
      <c r="I58" s="21">
        <f t="shared" si="1"/>
        <v>1.68</v>
      </c>
      <c r="J58" s="21">
        <f t="shared" si="2"/>
        <v>0.6199999999999999</v>
      </c>
      <c r="K58" s="24">
        <f t="shared" si="5"/>
        <v>0.6199999999999999</v>
      </c>
      <c r="L58" s="22" t="str">
        <f t="shared" si="9"/>
        <v>available</v>
      </c>
      <c r="M58" s="53"/>
      <c r="N58" s="42">
        <f t="shared" si="13"/>
        <v>48</v>
      </c>
      <c r="O58" s="43" t="s">
        <v>145</v>
      </c>
      <c r="P58" s="44">
        <v>1.6</v>
      </c>
      <c r="Q58" s="55">
        <v>1.34</v>
      </c>
      <c r="R58" s="44">
        <f t="shared" si="14"/>
        <v>2.4000000000000004</v>
      </c>
      <c r="S58" s="44">
        <f t="shared" si="10"/>
        <v>1.68</v>
      </c>
      <c r="T58" s="44" t="s">
        <v>96</v>
      </c>
      <c r="U58" s="44">
        <f t="shared" si="6"/>
        <v>0.7200000000000004</v>
      </c>
      <c r="V58" s="44">
        <v>0</v>
      </c>
      <c r="W58" s="44">
        <f t="shared" si="7"/>
        <v>1.68</v>
      </c>
      <c r="X58" s="44">
        <f t="shared" si="8"/>
        <v>-0.7200000000000004</v>
      </c>
      <c r="Y58" s="44">
        <f t="shared" si="4"/>
        <v>-0.7200000000000004</v>
      </c>
      <c r="Z58" s="67" t="str">
        <f t="shared" si="11"/>
        <v>unavailable</v>
      </c>
      <c r="AB58" s="18"/>
    </row>
    <row r="59" spans="1:28" s="11" customFormat="1" ht="30">
      <c r="A59" s="64">
        <f t="shared" si="12"/>
        <v>49</v>
      </c>
      <c r="B59" s="20" t="s">
        <v>146</v>
      </c>
      <c r="C59" s="21">
        <v>1.6</v>
      </c>
      <c r="D59" s="28">
        <v>0.19</v>
      </c>
      <c r="E59" s="21">
        <v>0.68</v>
      </c>
      <c r="F59" s="21" t="s">
        <v>96</v>
      </c>
      <c r="G59" s="21">
        <f t="shared" si="0"/>
        <v>0.68</v>
      </c>
      <c r="H59" s="21">
        <v>0</v>
      </c>
      <c r="I59" s="21">
        <f t="shared" si="1"/>
        <v>0.68</v>
      </c>
      <c r="J59" s="21">
        <f t="shared" si="2"/>
        <v>0.49000000000000005</v>
      </c>
      <c r="K59" s="24">
        <f t="shared" si="5"/>
        <v>0.49000000000000005</v>
      </c>
      <c r="L59" s="22" t="str">
        <f t="shared" si="9"/>
        <v>available</v>
      </c>
      <c r="M59" s="53"/>
      <c r="N59" s="64">
        <f t="shared" si="13"/>
        <v>49</v>
      </c>
      <c r="O59" s="20" t="s">
        <v>146</v>
      </c>
      <c r="P59" s="21">
        <v>1.6</v>
      </c>
      <c r="Q59" s="31">
        <v>0</v>
      </c>
      <c r="R59" s="24">
        <f t="shared" si="14"/>
        <v>0.19</v>
      </c>
      <c r="S59" s="21">
        <f t="shared" si="10"/>
        <v>0.68</v>
      </c>
      <c r="T59" s="21" t="s">
        <v>96</v>
      </c>
      <c r="U59" s="21">
        <f t="shared" si="6"/>
        <v>-0.49000000000000005</v>
      </c>
      <c r="V59" s="21">
        <v>0</v>
      </c>
      <c r="W59" s="21">
        <f t="shared" si="7"/>
        <v>0.68</v>
      </c>
      <c r="X59" s="21">
        <f t="shared" si="8"/>
        <v>0.49000000000000005</v>
      </c>
      <c r="Y59" s="24">
        <f t="shared" si="4"/>
        <v>0.49000000000000005</v>
      </c>
      <c r="Z59" s="22" t="str">
        <f t="shared" si="11"/>
        <v>available</v>
      </c>
      <c r="AB59" s="18"/>
    </row>
    <row r="60" spans="1:28" s="11" customFormat="1" ht="30">
      <c r="A60" s="64">
        <f t="shared" si="12"/>
        <v>50</v>
      </c>
      <c r="B60" s="20" t="s">
        <v>147</v>
      </c>
      <c r="C60" s="21">
        <v>2.5</v>
      </c>
      <c r="D60" s="28">
        <v>0.79</v>
      </c>
      <c r="E60" s="21">
        <v>0.85</v>
      </c>
      <c r="F60" s="21" t="s">
        <v>96</v>
      </c>
      <c r="G60" s="21">
        <f t="shared" si="0"/>
        <v>0.85</v>
      </c>
      <c r="H60" s="21">
        <v>0</v>
      </c>
      <c r="I60" s="21">
        <f t="shared" si="1"/>
        <v>0.85</v>
      </c>
      <c r="J60" s="21">
        <f t="shared" si="2"/>
        <v>0.05999999999999994</v>
      </c>
      <c r="K60" s="24">
        <f t="shared" si="5"/>
        <v>0.05999999999999994</v>
      </c>
      <c r="L60" s="22" t="str">
        <f t="shared" si="9"/>
        <v>available</v>
      </c>
      <c r="M60" s="53"/>
      <c r="N60" s="64">
        <f t="shared" si="13"/>
        <v>50</v>
      </c>
      <c r="O60" s="20" t="s">
        <v>147</v>
      </c>
      <c r="P60" s="21">
        <v>2.5</v>
      </c>
      <c r="Q60" s="31">
        <v>0</v>
      </c>
      <c r="R60" s="24">
        <f t="shared" si="14"/>
        <v>0.79</v>
      </c>
      <c r="S60" s="21">
        <f t="shared" si="10"/>
        <v>0.85</v>
      </c>
      <c r="T60" s="21" t="s">
        <v>96</v>
      </c>
      <c r="U60" s="21">
        <f t="shared" si="6"/>
        <v>-0.05999999999999994</v>
      </c>
      <c r="V60" s="21">
        <v>0</v>
      </c>
      <c r="W60" s="21">
        <f t="shared" si="7"/>
        <v>0.85</v>
      </c>
      <c r="X60" s="21">
        <f t="shared" si="8"/>
        <v>0.05999999999999994</v>
      </c>
      <c r="Y60" s="24">
        <f t="shared" si="4"/>
        <v>0.05999999999999994</v>
      </c>
      <c r="Z60" s="22" t="str">
        <f t="shared" si="11"/>
        <v>available</v>
      </c>
      <c r="AB60" s="18"/>
    </row>
    <row r="61" spans="1:28" s="11" customFormat="1" ht="30">
      <c r="A61" s="64">
        <f t="shared" si="12"/>
        <v>51</v>
      </c>
      <c r="B61" s="20" t="s">
        <v>148</v>
      </c>
      <c r="C61" s="21">
        <v>16</v>
      </c>
      <c r="D61" s="28">
        <v>0</v>
      </c>
      <c r="E61" s="21">
        <v>0</v>
      </c>
      <c r="F61" s="21" t="s">
        <v>96</v>
      </c>
      <c r="G61" s="21">
        <f t="shared" si="0"/>
        <v>0</v>
      </c>
      <c r="H61" s="21">
        <v>0</v>
      </c>
      <c r="I61" s="21">
        <f t="shared" si="1"/>
        <v>0</v>
      </c>
      <c r="J61" s="21">
        <f t="shared" si="2"/>
        <v>0</v>
      </c>
      <c r="K61" s="24">
        <f t="shared" si="5"/>
        <v>0</v>
      </c>
      <c r="L61" s="22" t="str">
        <f t="shared" si="9"/>
        <v>available</v>
      </c>
      <c r="M61" s="53"/>
      <c r="N61" s="64">
        <f t="shared" si="13"/>
        <v>51</v>
      </c>
      <c r="O61" s="20" t="s">
        <v>148</v>
      </c>
      <c r="P61" s="21">
        <v>16</v>
      </c>
      <c r="Q61" s="31">
        <v>0</v>
      </c>
      <c r="R61" s="24">
        <f t="shared" si="14"/>
        <v>0</v>
      </c>
      <c r="S61" s="21">
        <f t="shared" si="10"/>
        <v>0</v>
      </c>
      <c r="T61" s="21" t="s">
        <v>96</v>
      </c>
      <c r="U61" s="21">
        <f t="shared" si="6"/>
        <v>0</v>
      </c>
      <c r="V61" s="21">
        <v>0</v>
      </c>
      <c r="W61" s="21">
        <f t="shared" si="7"/>
        <v>0</v>
      </c>
      <c r="X61" s="21">
        <f t="shared" si="8"/>
        <v>0</v>
      </c>
      <c r="Y61" s="24">
        <f t="shared" si="4"/>
        <v>0</v>
      </c>
      <c r="Z61" s="22" t="str">
        <f t="shared" si="11"/>
        <v>available</v>
      </c>
      <c r="AB61" s="18"/>
    </row>
    <row r="62" spans="1:28" s="11" customFormat="1" ht="19.5" customHeight="1">
      <c r="A62" s="114">
        <f>A61+1</f>
        <v>52</v>
      </c>
      <c r="B62" s="20" t="s">
        <v>149</v>
      </c>
      <c r="C62" s="21">
        <v>25</v>
      </c>
      <c r="D62" s="28">
        <v>2.97</v>
      </c>
      <c r="E62" s="41">
        <f>D62</f>
        <v>2.97</v>
      </c>
      <c r="F62" s="21" t="s">
        <v>96</v>
      </c>
      <c r="G62" s="21">
        <f t="shared" si="0"/>
        <v>2.97</v>
      </c>
      <c r="H62" s="21">
        <v>0</v>
      </c>
      <c r="I62" s="21">
        <f t="shared" si="1"/>
        <v>2.97</v>
      </c>
      <c r="J62" s="29">
        <f>I62-D62</f>
        <v>0</v>
      </c>
      <c r="K62" s="119">
        <f>MIN(J62:J64)</f>
        <v>0</v>
      </c>
      <c r="L62" s="116" t="str">
        <f t="shared" si="9"/>
        <v>available</v>
      </c>
      <c r="M62" s="53"/>
      <c r="N62" s="114">
        <f>N61+1</f>
        <v>52</v>
      </c>
      <c r="O62" s="20" t="s">
        <v>149</v>
      </c>
      <c r="P62" s="21">
        <v>25</v>
      </c>
      <c r="Q62" s="31">
        <v>1.81</v>
      </c>
      <c r="R62" s="24">
        <f t="shared" si="14"/>
        <v>4.78</v>
      </c>
      <c r="S62" s="29">
        <f>R62</f>
        <v>4.78</v>
      </c>
      <c r="T62" s="21" t="s">
        <v>96</v>
      </c>
      <c r="U62" s="21">
        <f t="shared" si="6"/>
        <v>0</v>
      </c>
      <c r="V62" s="21">
        <v>0</v>
      </c>
      <c r="W62" s="21">
        <f t="shared" si="7"/>
        <v>4.78</v>
      </c>
      <c r="X62" s="21">
        <f t="shared" si="8"/>
        <v>0</v>
      </c>
      <c r="Y62" s="115">
        <f>MIN(X62:X64)</f>
        <v>0</v>
      </c>
      <c r="Z62" s="116" t="str">
        <f t="shared" si="11"/>
        <v>available</v>
      </c>
      <c r="AB62" s="18"/>
    </row>
    <row r="63" spans="1:28" s="11" customFormat="1" ht="12.75" customHeight="1">
      <c r="A63" s="114"/>
      <c r="B63" s="25" t="s">
        <v>101</v>
      </c>
      <c r="C63" s="21">
        <v>25</v>
      </c>
      <c r="D63" s="28">
        <v>2.97</v>
      </c>
      <c r="E63" s="40">
        <f>D63</f>
        <v>2.97</v>
      </c>
      <c r="F63" s="21" t="s">
        <v>96</v>
      </c>
      <c r="G63" s="21">
        <f t="shared" si="0"/>
        <v>2.97</v>
      </c>
      <c r="H63" s="21">
        <v>0</v>
      </c>
      <c r="I63" s="21">
        <f t="shared" si="1"/>
        <v>2.97</v>
      </c>
      <c r="J63" s="29">
        <f>I63-D63</f>
        <v>0</v>
      </c>
      <c r="K63" s="115"/>
      <c r="L63" s="117"/>
      <c r="M63" s="53"/>
      <c r="N63" s="114"/>
      <c r="O63" s="25" t="s">
        <v>101</v>
      </c>
      <c r="P63" s="21">
        <v>25</v>
      </c>
      <c r="Q63" s="31">
        <v>1.81</v>
      </c>
      <c r="R63" s="24">
        <f t="shared" si="14"/>
        <v>4.78</v>
      </c>
      <c r="S63" s="29">
        <f>R63</f>
        <v>4.78</v>
      </c>
      <c r="T63" s="21" t="s">
        <v>96</v>
      </c>
      <c r="U63" s="21">
        <f t="shared" si="6"/>
        <v>0</v>
      </c>
      <c r="V63" s="21">
        <v>0</v>
      </c>
      <c r="W63" s="21">
        <f t="shared" si="7"/>
        <v>4.78</v>
      </c>
      <c r="X63" s="21">
        <f t="shared" si="8"/>
        <v>0</v>
      </c>
      <c r="Y63" s="115"/>
      <c r="Z63" s="117"/>
      <c r="AB63" s="18"/>
    </row>
    <row r="64" spans="1:28" s="11" customFormat="1" ht="12.75" customHeight="1">
      <c r="A64" s="114"/>
      <c r="B64" s="25" t="s">
        <v>102</v>
      </c>
      <c r="C64" s="21">
        <v>25</v>
      </c>
      <c r="D64" s="28">
        <v>0</v>
      </c>
      <c r="E64" s="40">
        <f>D64</f>
        <v>0</v>
      </c>
      <c r="F64" s="21" t="s">
        <v>96</v>
      </c>
      <c r="G64" s="21">
        <f>E64</f>
        <v>0</v>
      </c>
      <c r="H64" s="21">
        <v>0</v>
      </c>
      <c r="I64" s="21">
        <f t="shared" si="1"/>
        <v>0</v>
      </c>
      <c r="J64" s="29">
        <f>I64-D64</f>
        <v>0</v>
      </c>
      <c r="K64" s="115"/>
      <c r="L64" s="118"/>
      <c r="M64" s="53"/>
      <c r="N64" s="114"/>
      <c r="O64" s="25" t="s">
        <v>102</v>
      </c>
      <c r="P64" s="21">
        <v>25</v>
      </c>
      <c r="Q64" s="31">
        <v>0</v>
      </c>
      <c r="R64" s="24">
        <f t="shared" si="14"/>
        <v>0</v>
      </c>
      <c r="S64" s="29">
        <f>R64</f>
        <v>0</v>
      </c>
      <c r="T64" s="21" t="s">
        <v>96</v>
      </c>
      <c r="U64" s="21">
        <f t="shared" si="6"/>
        <v>0</v>
      </c>
      <c r="V64" s="21">
        <v>0</v>
      </c>
      <c r="W64" s="21">
        <f t="shared" si="7"/>
        <v>0</v>
      </c>
      <c r="X64" s="21">
        <f t="shared" si="8"/>
        <v>0</v>
      </c>
      <c r="Y64" s="115"/>
      <c r="Z64" s="118"/>
      <c r="AB64" s="18"/>
    </row>
    <row r="65" spans="1:28" s="2" customFormat="1" ht="28.5" customHeight="1">
      <c r="A65" s="23">
        <f>A62+1</f>
        <v>53</v>
      </c>
      <c r="B65" s="20" t="s">
        <v>150</v>
      </c>
      <c r="C65" s="21">
        <v>2.5</v>
      </c>
      <c r="D65" s="28">
        <v>0.44</v>
      </c>
      <c r="E65" s="21">
        <v>2.62</v>
      </c>
      <c r="F65" s="21" t="s">
        <v>96</v>
      </c>
      <c r="G65" s="21">
        <f t="shared" si="0"/>
        <v>2.62</v>
      </c>
      <c r="H65" s="21">
        <v>0</v>
      </c>
      <c r="I65" s="21">
        <f t="shared" si="1"/>
        <v>2.62</v>
      </c>
      <c r="J65" s="21">
        <f t="shared" si="2"/>
        <v>2.18</v>
      </c>
      <c r="K65" s="24">
        <f t="shared" si="5"/>
        <v>2.18</v>
      </c>
      <c r="L65" s="22" t="str">
        <f aca="true" t="shared" si="15" ref="L65:L77">IF(K65&lt;0,"unavailable","available")</f>
        <v>available</v>
      </c>
      <c r="M65" s="54"/>
      <c r="N65" s="64">
        <f>N62+1</f>
        <v>53</v>
      </c>
      <c r="O65" s="36" t="s">
        <v>150</v>
      </c>
      <c r="P65" s="24">
        <v>2.5</v>
      </c>
      <c r="Q65" s="30">
        <v>0.05</v>
      </c>
      <c r="R65" s="24">
        <f t="shared" si="14"/>
        <v>0.49</v>
      </c>
      <c r="S65" s="21">
        <f aca="true" t="shared" si="16" ref="S65:S77">E65</f>
        <v>2.62</v>
      </c>
      <c r="T65" s="24" t="s">
        <v>96</v>
      </c>
      <c r="U65" s="24">
        <f t="shared" si="6"/>
        <v>-2.13</v>
      </c>
      <c r="V65" s="24">
        <v>0</v>
      </c>
      <c r="W65" s="24">
        <f t="shared" si="7"/>
        <v>2.62</v>
      </c>
      <c r="X65" s="24">
        <f t="shared" si="8"/>
        <v>2.13</v>
      </c>
      <c r="Y65" s="24">
        <f t="shared" si="4"/>
        <v>2.13</v>
      </c>
      <c r="Z65" s="62" t="str">
        <f aca="true" t="shared" si="17" ref="Z65:Z77">IF(Y65&lt;0,"unavailable","available")</f>
        <v>available</v>
      </c>
      <c r="AB65" s="18"/>
    </row>
    <row r="66" spans="1:28" s="11" customFormat="1" ht="30">
      <c r="A66" s="23">
        <f t="shared" si="12"/>
        <v>54</v>
      </c>
      <c r="B66" s="20" t="s">
        <v>151</v>
      </c>
      <c r="C66" s="21">
        <v>6.3</v>
      </c>
      <c r="D66" s="28">
        <v>0.3</v>
      </c>
      <c r="E66" s="21">
        <v>2.89</v>
      </c>
      <c r="F66" s="21" t="s">
        <v>96</v>
      </c>
      <c r="G66" s="21">
        <f t="shared" si="0"/>
        <v>2.89</v>
      </c>
      <c r="H66" s="21">
        <v>0</v>
      </c>
      <c r="I66" s="21">
        <f t="shared" si="1"/>
        <v>2.89</v>
      </c>
      <c r="J66" s="21">
        <f t="shared" si="2"/>
        <v>2.5900000000000003</v>
      </c>
      <c r="K66" s="24">
        <f t="shared" si="5"/>
        <v>2.5900000000000003</v>
      </c>
      <c r="L66" s="22" t="str">
        <f t="shared" si="15"/>
        <v>available</v>
      </c>
      <c r="M66" s="53"/>
      <c r="N66" s="64">
        <f t="shared" si="13"/>
        <v>54</v>
      </c>
      <c r="O66" s="20" t="s">
        <v>151</v>
      </c>
      <c r="P66" s="21">
        <v>6.3</v>
      </c>
      <c r="Q66" s="31">
        <v>0.15</v>
      </c>
      <c r="R66" s="24">
        <f t="shared" si="14"/>
        <v>0.44999999999999996</v>
      </c>
      <c r="S66" s="21">
        <f t="shared" si="16"/>
        <v>2.89</v>
      </c>
      <c r="T66" s="21" t="s">
        <v>96</v>
      </c>
      <c r="U66" s="21">
        <f t="shared" si="6"/>
        <v>-2.4400000000000004</v>
      </c>
      <c r="V66" s="21">
        <v>0</v>
      </c>
      <c r="W66" s="21">
        <f t="shared" si="7"/>
        <v>2.89</v>
      </c>
      <c r="X66" s="21">
        <f t="shared" si="8"/>
        <v>2.4400000000000004</v>
      </c>
      <c r="Y66" s="24">
        <f t="shared" si="4"/>
        <v>2.4400000000000004</v>
      </c>
      <c r="Z66" s="22" t="str">
        <f t="shared" si="17"/>
        <v>available</v>
      </c>
      <c r="AB66" s="18"/>
    </row>
    <row r="67" spans="1:28" s="11" customFormat="1" ht="30">
      <c r="A67" s="23">
        <f t="shared" si="12"/>
        <v>55</v>
      </c>
      <c r="B67" s="20" t="s">
        <v>152</v>
      </c>
      <c r="C67" s="21">
        <v>1</v>
      </c>
      <c r="D67" s="28">
        <v>0.14</v>
      </c>
      <c r="E67" s="21">
        <v>0.68</v>
      </c>
      <c r="F67" s="21" t="s">
        <v>96</v>
      </c>
      <c r="G67" s="21">
        <f t="shared" si="0"/>
        <v>0.68</v>
      </c>
      <c r="H67" s="21">
        <v>0</v>
      </c>
      <c r="I67" s="21">
        <f t="shared" si="1"/>
        <v>0.68</v>
      </c>
      <c r="J67" s="21">
        <f t="shared" si="2"/>
        <v>0.54</v>
      </c>
      <c r="K67" s="24">
        <f t="shared" si="5"/>
        <v>0.54</v>
      </c>
      <c r="L67" s="22" t="str">
        <f t="shared" si="15"/>
        <v>available</v>
      </c>
      <c r="M67" s="53"/>
      <c r="N67" s="64">
        <f t="shared" si="13"/>
        <v>55</v>
      </c>
      <c r="O67" s="36" t="s">
        <v>152</v>
      </c>
      <c r="P67" s="24">
        <v>1</v>
      </c>
      <c r="Q67" s="30">
        <v>0.3</v>
      </c>
      <c r="R67" s="24">
        <f t="shared" si="14"/>
        <v>0.44</v>
      </c>
      <c r="S67" s="21">
        <f t="shared" si="16"/>
        <v>0.68</v>
      </c>
      <c r="T67" s="24" t="s">
        <v>96</v>
      </c>
      <c r="U67" s="24">
        <f t="shared" si="6"/>
        <v>-0.24000000000000005</v>
      </c>
      <c r="V67" s="24">
        <v>0</v>
      </c>
      <c r="W67" s="24">
        <f t="shared" si="7"/>
        <v>0.68</v>
      </c>
      <c r="X67" s="24">
        <f t="shared" si="8"/>
        <v>0.24000000000000005</v>
      </c>
      <c r="Y67" s="24">
        <f t="shared" si="4"/>
        <v>0.24000000000000005</v>
      </c>
      <c r="Z67" s="62" t="str">
        <f t="shared" si="17"/>
        <v>available</v>
      </c>
      <c r="AB67" s="18"/>
    </row>
    <row r="68" spans="1:28" s="11" customFormat="1" ht="30">
      <c r="A68" s="23">
        <f t="shared" si="12"/>
        <v>56</v>
      </c>
      <c r="B68" s="20" t="s">
        <v>153</v>
      </c>
      <c r="C68" s="21">
        <v>2.5</v>
      </c>
      <c r="D68" s="28">
        <v>0.17</v>
      </c>
      <c r="E68" s="21">
        <v>1.73</v>
      </c>
      <c r="F68" s="21" t="s">
        <v>96</v>
      </c>
      <c r="G68" s="21">
        <f t="shared" si="0"/>
        <v>1.73</v>
      </c>
      <c r="H68" s="21">
        <v>0</v>
      </c>
      <c r="I68" s="21">
        <f t="shared" si="1"/>
        <v>1.73</v>
      </c>
      <c r="J68" s="21">
        <f t="shared" si="2"/>
        <v>1.56</v>
      </c>
      <c r="K68" s="24">
        <f t="shared" si="5"/>
        <v>1.56</v>
      </c>
      <c r="L68" s="22" t="str">
        <f t="shared" si="15"/>
        <v>available</v>
      </c>
      <c r="M68" s="53"/>
      <c r="N68" s="64">
        <f t="shared" si="13"/>
        <v>56</v>
      </c>
      <c r="O68" s="20" t="s">
        <v>153</v>
      </c>
      <c r="P68" s="21">
        <v>2.5</v>
      </c>
      <c r="Q68" s="31">
        <v>0.01</v>
      </c>
      <c r="R68" s="24">
        <f t="shared" si="14"/>
        <v>0.18000000000000002</v>
      </c>
      <c r="S68" s="21">
        <f t="shared" si="16"/>
        <v>1.73</v>
      </c>
      <c r="T68" s="21" t="s">
        <v>96</v>
      </c>
      <c r="U68" s="21">
        <f t="shared" si="6"/>
        <v>-1.55</v>
      </c>
      <c r="V68" s="21">
        <v>0</v>
      </c>
      <c r="W68" s="21">
        <f t="shared" si="7"/>
        <v>1.73</v>
      </c>
      <c r="X68" s="21">
        <f t="shared" si="8"/>
        <v>1.55</v>
      </c>
      <c r="Y68" s="24">
        <f t="shared" si="4"/>
        <v>1.55</v>
      </c>
      <c r="Z68" s="22" t="str">
        <f t="shared" si="17"/>
        <v>available</v>
      </c>
      <c r="AB68" s="18"/>
    </row>
    <row r="69" spans="1:28" s="11" customFormat="1" ht="30">
      <c r="A69" s="23">
        <f t="shared" si="12"/>
        <v>57</v>
      </c>
      <c r="B69" s="20" t="s">
        <v>154</v>
      </c>
      <c r="C69" s="21">
        <v>2.5</v>
      </c>
      <c r="D69" s="28">
        <v>0.26</v>
      </c>
      <c r="E69" s="21">
        <v>0.68</v>
      </c>
      <c r="F69" s="21" t="s">
        <v>96</v>
      </c>
      <c r="G69" s="21">
        <f t="shared" si="0"/>
        <v>0.68</v>
      </c>
      <c r="H69" s="21">
        <v>0</v>
      </c>
      <c r="I69" s="21">
        <f t="shared" si="1"/>
        <v>0.68</v>
      </c>
      <c r="J69" s="21">
        <f t="shared" si="2"/>
        <v>0.42000000000000004</v>
      </c>
      <c r="K69" s="24">
        <f t="shared" si="5"/>
        <v>0.42000000000000004</v>
      </c>
      <c r="L69" s="22" t="str">
        <f t="shared" si="15"/>
        <v>available</v>
      </c>
      <c r="M69" s="53"/>
      <c r="N69" s="42">
        <f t="shared" si="13"/>
        <v>57</v>
      </c>
      <c r="O69" s="43" t="s">
        <v>154</v>
      </c>
      <c r="P69" s="44">
        <v>2.5</v>
      </c>
      <c r="Q69" s="55">
        <v>3.38</v>
      </c>
      <c r="R69" s="44">
        <f t="shared" si="14"/>
        <v>3.6399999999999997</v>
      </c>
      <c r="S69" s="44">
        <f t="shared" si="16"/>
        <v>0.68</v>
      </c>
      <c r="T69" s="44" t="s">
        <v>96</v>
      </c>
      <c r="U69" s="44">
        <f t="shared" si="6"/>
        <v>2.9599999999999995</v>
      </c>
      <c r="V69" s="44">
        <v>0</v>
      </c>
      <c r="W69" s="44">
        <f t="shared" si="7"/>
        <v>0.68</v>
      </c>
      <c r="X69" s="44">
        <f t="shared" si="8"/>
        <v>-2.9599999999999995</v>
      </c>
      <c r="Y69" s="44">
        <f t="shared" si="4"/>
        <v>-2.9599999999999995</v>
      </c>
      <c r="Z69" s="45" t="str">
        <f t="shared" si="17"/>
        <v>unavailable</v>
      </c>
      <c r="AB69" s="18"/>
    </row>
    <row r="70" spans="1:28" s="11" customFormat="1" ht="30">
      <c r="A70" s="23">
        <f t="shared" si="12"/>
        <v>58</v>
      </c>
      <c r="B70" s="20" t="s">
        <v>155</v>
      </c>
      <c r="C70" s="21">
        <v>2.5</v>
      </c>
      <c r="D70" s="28">
        <v>0.13</v>
      </c>
      <c r="E70" s="21">
        <v>0.68</v>
      </c>
      <c r="F70" s="21" t="s">
        <v>96</v>
      </c>
      <c r="G70" s="21">
        <f t="shared" si="0"/>
        <v>0.68</v>
      </c>
      <c r="H70" s="21">
        <v>0</v>
      </c>
      <c r="I70" s="21">
        <f t="shared" si="1"/>
        <v>0.68</v>
      </c>
      <c r="J70" s="21">
        <f t="shared" si="2"/>
        <v>0.55</v>
      </c>
      <c r="K70" s="24">
        <f t="shared" si="5"/>
        <v>0.55</v>
      </c>
      <c r="L70" s="22" t="str">
        <f t="shared" si="15"/>
        <v>available</v>
      </c>
      <c r="M70" s="53"/>
      <c r="N70" s="64">
        <f t="shared" si="13"/>
        <v>58</v>
      </c>
      <c r="O70" s="36" t="s">
        <v>155</v>
      </c>
      <c r="P70" s="24">
        <v>2.5</v>
      </c>
      <c r="Q70" s="30">
        <v>0.07</v>
      </c>
      <c r="R70" s="24">
        <f t="shared" si="14"/>
        <v>0.2</v>
      </c>
      <c r="S70" s="21">
        <f t="shared" si="16"/>
        <v>0.68</v>
      </c>
      <c r="T70" s="24" t="s">
        <v>96</v>
      </c>
      <c r="U70" s="24">
        <f t="shared" si="6"/>
        <v>-0.48000000000000004</v>
      </c>
      <c r="V70" s="24">
        <v>0</v>
      </c>
      <c r="W70" s="24">
        <f t="shared" si="7"/>
        <v>0.68</v>
      </c>
      <c r="X70" s="24">
        <f t="shared" si="8"/>
        <v>0.48000000000000004</v>
      </c>
      <c r="Y70" s="24">
        <f t="shared" si="4"/>
        <v>0.48000000000000004</v>
      </c>
      <c r="Z70" s="62" t="str">
        <f t="shared" si="17"/>
        <v>available</v>
      </c>
      <c r="AB70" s="18"/>
    </row>
    <row r="71" spans="1:28" s="11" customFormat="1" ht="30">
      <c r="A71" s="23">
        <f t="shared" si="12"/>
        <v>59</v>
      </c>
      <c r="B71" s="20" t="s">
        <v>156</v>
      </c>
      <c r="C71" s="21">
        <v>2.5</v>
      </c>
      <c r="D71" s="28">
        <v>0.31</v>
      </c>
      <c r="E71" s="21">
        <v>0.68</v>
      </c>
      <c r="F71" s="21" t="s">
        <v>96</v>
      </c>
      <c r="G71" s="21">
        <f t="shared" si="0"/>
        <v>0.68</v>
      </c>
      <c r="H71" s="21">
        <v>0</v>
      </c>
      <c r="I71" s="21">
        <f t="shared" si="1"/>
        <v>0.68</v>
      </c>
      <c r="J71" s="21">
        <f t="shared" si="2"/>
        <v>0.37000000000000005</v>
      </c>
      <c r="K71" s="24">
        <f t="shared" si="5"/>
        <v>0.37000000000000005</v>
      </c>
      <c r="L71" s="22" t="str">
        <f t="shared" si="15"/>
        <v>available</v>
      </c>
      <c r="M71" s="53"/>
      <c r="N71" s="64">
        <f t="shared" si="13"/>
        <v>59</v>
      </c>
      <c r="O71" s="20" t="s">
        <v>156</v>
      </c>
      <c r="P71" s="21">
        <v>2.5</v>
      </c>
      <c r="Q71" s="31">
        <v>0</v>
      </c>
      <c r="R71" s="24">
        <f t="shared" si="14"/>
        <v>0.31</v>
      </c>
      <c r="S71" s="21">
        <f t="shared" si="16"/>
        <v>0.68</v>
      </c>
      <c r="T71" s="21" t="s">
        <v>96</v>
      </c>
      <c r="U71" s="21">
        <f t="shared" si="6"/>
        <v>-0.37000000000000005</v>
      </c>
      <c r="V71" s="21">
        <v>0</v>
      </c>
      <c r="W71" s="21">
        <f t="shared" si="7"/>
        <v>0.68</v>
      </c>
      <c r="X71" s="21">
        <f t="shared" si="8"/>
        <v>0.37000000000000005</v>
      </c>
      <c r="Y71" s="24">
        <f t="shared" si="4"/>
        <v>0.37000000000000005</v>
      </c>
      <c r="Z71" s="22" t="str">
        <f t="shared" si="17"/>
        <v>available</v>
      </c>
      <c r="AB71" s="18"/>
    </row>
    <row r="72" spans="1:28" s="11" customFormat="1" ht="30">
      <c r="A72" s="23">
        <f t="shared" si="12"/>
        <v>60</v>
      </c>
      <c r="B72" s="20" t="s">
        <v>157</v>
      </c>
      <c r="C72" s="21">
        <v>2.5</v>
      </c>
      <c r="D72" s="28">
        <v>0.08</v>
      </c>
      <c r="E72" s="21">
        <v>0.85</v>
      </c>
      <c r="F72" s="21" t="s">
        <v>96</v>
      </c>
      <c r="G72" s="21">
        <f t="shared" si="0"/>
        <v>0.85</v>
      </c>
      <c r="H72" s="21">
        <v>0</v>
      </c>
      <c r="I72" s="21">
        <f t="shared" si="1"/>
        <v>0.85</v>
      </c>
      <c r="J72" s="21">
        <f t="shared" si="2"/>
        <v>0.77</v>
      </c>
      <c r="K72" s="24">
        <f t="shared" si="5"/>
        <v>0.77</v>
      </c>
      <c r="L72" s="22" t="str">
        <f t="shared" si="15"/>
        <v>available</v>
      </c>
      <c r="M72" s="53"/>
      <c r="N72" s="64">
        <f t="shared" si="13"/>
        <v>60</v>
      </c>
      <c r="O72" s="20" t="s">
        <v>157</v>
      </c>
      <c r="P72" s="21">
        <v>2.5</v>
      </c>
      <c r="Q72" s="31">
        <v>0</v>
      </c>
      <c r="R72" s="24">
        <f t="shared" si="14"/>
        <v>0.08</v>
      </c>
      <c r="S72" s="21">
        <f t="shared" si="16"/>
        <v>0.85</v>
      </c>
      <c r="T72" s="21" t="s">
        <v>96</v>
      </c>
      <c r="U72" s="21">
        <f t="shared" si="6"/>
        <v>-0.77</v>
      </c>
      <c r="V72" s="21">
        <v>0</v>
      </c>
      <c r="W72" s="21">
        <f t="shared" si="7"/>
        <v>0.85</v>
      </c>
      <c r="X72" s="21">
        <f t="shared" si="8"/>
        <v>0.77</v>
      </c>
      <c r="Y72" s="24">
        <f t="shared" si="4"/>
        <v>0.77</v>
      </c>
      <c r="Z72" s="22" t="str">
        <f t="shared" si="17"/>
        <v>available</v>
      </c>
      <c r="AB72" s="18"/>
    </row>
    <row r="73" spans="1:28" s="11" customFormat="1" ht="30">
      <c r="A73" s="42">
        <f t="shared" si="12"/>
        <v>61</v>
      </c>
      <c r="B73" s="43" t="s">
        <v>158</v>
      </c>
      <c r="C73" s="44">
        <v>1.6</v>
      </c>
      <c r="D73" s="28">
        <v>0.06</v>
      </c>
      <c r="E73" s="44">
        <v>0</v>
      </c>
      <c r="F73" s="44" t="s">
        <v>96</v>
      </c>
      <c r="G73" s="44">
        <f t="shared" si="0"/>
        <v>0</v>
      </c>
      <c r="H73" s="44">
        <v>0</v>
      </c>
      <c r="I73" s="44">
        <f t="shared" si="1"/>
        <v>0</v>
      </c>
      <c r="J73" s="44">
        <f t="shared" si="2"/>
        <v>-0.06</v>
      </c>
      <c r="K73" s="44">
        <f t="shared" si="5"/>
        <v>-0.06</v>
      </c>
      <c r="L73" s="67" t="str">
        <f t="shared" si="15"/>
        <v>unavailable</v>
      </c>
      <c r="M73" s="53"/>
      <c r="N73" s="42">
        <f t="shared" si="13"/>
        <v>61</v>
      </c>
      <c r="O73" s="43" t="s">
        <v>158</v>
      </c>
      <c r="P73" s="44">
        <v>1.6</v>
      </c>
      <c r="Q73" s="55">
        <v>0</v>
      </c>
      <c r="R73" s="44">
        <f t="shared" si="14"/>
        <v>0.06</v>
      </c>
      <c r="S73" s="44">
        <f t="shared" si="16"/>
        <v>0</v>
      </c>
      <c r="T73" s="44" t="s">
        <v>96</v>
      </c>
      <c r="U73" s="44">
        <f t="shared" si="6"/>
        <v>0.06</v>
      </c>
      <c r="V73" s="44">
        <v>0</v>
      </c>
      <c r="W73" s="44">
        <f t="shared" si="7"/>
        <v>0</v>
      </c>
      <c r="X73" s="44">
        <f t="shared" si="8"/>
        <v>-0.06</v>
      </c>
      <c r="Y73" s="44">
        <f t="shared" si="4"/>
        <v>-0.06</v>
      </c>
      <c r="Z73" s="45" t="str">
        <f t="shared" si="17"/>
        <v>unavailable</v>
      </c>
      <c r="AB73" s="18"/>
    </row>
    <row r="74" spans="1:28" s="11" customFormat="1" ht="30">
      <c r="A74" s="23">
        <f t="shared" si="12"/>
        <v>62</v>
      </c>
      <c r="B74" s="20" t="s">
        <v>159</v>
      </c>
      <c r="C74" s="21">
        <v>1.6</v>
      </c>
      <c r="D74" s="28">
        <v>0.04</v>
      </c>
      <c r="E74" s="21">
        <v>0.85</v>
      </c>
      <c r="F74" s="21" t="s">
        <v>96</v>
      </c>
      <c r="G74" s="21">
        <f>E74</f>
        <v>0.85</v>
      </c>
      <c r="H74" s="21">
        <v>0</v>
      </c>
      <c r="I74" s="21">
        <f>G74-H74</f>
        <v>0.85</v>
      </c>
      <c r="J74" s="21">
        <f>I74-D74</f>
        <v>0.8099999999999999</v>
      </c>
      <c r="K74" s="24">
        <f t="shared" si="5"/>
        <v>0.8099999999999999</v>
      </c>
      <c r="L74" s="22" t="str">
        <f t="shared" si="15"/>
        <v>available</v>
      </c>
      <c r="M74" s="53"/>
      <c r="N74" s="64">
        <f t="shared" si="13"/>
        <v>62</v>
      </c>
      <c r="O74" s="20" t="s">
        <v>159</v>
      </c>
      <c r="P74" s="21">
        <v>1.6</v>
      </c>
      <c r="Q74" s="31">
        <v>0</v>
      </c>
      <c r="R74" s="24">
        <f t="shared" si="14"/>
        <v>0.04</v>
      </c>
      <c r="S74" s="21">
        <f t="shared" si="16"/>
        <v>0.85</v>
      </c>
      <c r="T74" s="21" t="s">
        <v>96</v>
      </c>
      <c r="U74" s="21">
        <f t="shared" si="6"/>
        <v>-0.8099999999999999</v>
      </c>
      <c r="V74" s="21">
        <v>0</v>
      </c>
      <c r="W74" s="21">
        <f t="shared" si="7"/>
        <v>0.85</v>
      </c>
      <c r="X74" s="21">
        <f t="shared" si="8"/>
        <v>0.8099999999999999</v>
      </c>
      <c r="Y74" s="24">
        <f t="shared" si="4"/>
        <v>0.8099999999999999</v>
      </c>
      <c r="Z74" s="22" t="str">
        <f t="shared" si="17"/>
        <v>available</v>
      </c>
      <c r="AB74" s="18"/>
    </row>
    <row r="75" spans="1:28" s="11" customFormat="1" ht="30">
      <c r="A75" s="23">
        <f t="shared" si="12"/>
        <v>63</v>
      </c>
      <c r="B75" s="20" t="s">
        <v>160</v>
      </c>
      <c r="C75" s="21">
        <v>1.6</v>
      </c>
      <c r="D75" s="28">
        <v>0.05</v>
      </c>
      <c r="E75" s="21">
        <v>0.85</v>
      </c>
      <c r="F75" s="21" t="s">
        <v>96</v>
      </c>
      <c r="G75" s="21">
        <f>E75</f>
        <v>0.85</v>
      </c>
      <c r="H75" s="21">
        <v>0</v>
      </c>
      <c r="I75" s="21">
        <f>G75-H75</f>
        <v>0.85</v>
      </c>
      <c r="J75" s="21">
        <f>I75-D75</f>
        <v>0.7999999999999999</v>
      </c>
      <c r="K75" s="24">
        <f t="shared" si="5"/>
        <v>0.7999999999999999</v>
      </c>
      <c r="L75" s="22" t="str">
        <f t="shared" si="15"/>
        <v>available</v>
      </c>
      <c r="M75" s="53"/>
      <c r="N75" s="64">
        <f t="shared" si="13"/>
        <v>63</v>
      </c>
      <c r="O75" s="20" t="s">
        <v>160</v>
      </c>
      <c r="P75" s="21">
        <v>1.6</v>
      </c>
      <c r="Q75" s="31">
        <v>0</v>
      </c>
      <c r="R75" s="24">
        <f t="shared" si="14"/>
        <v>0.05</v>
      </c>
      <c r="S75" s="21">
        <f t="shared" si="16"/>
        <v>0.85</v>
      </c>
      <c r="T75" s="21" t="s">
        <v>96</v>
      </c>
      <c r="U75" s="21">
        <f>R75-S75</f>
        <v>-0.7999999999999999</v>
      </c>
      <c r="V75" s="21">
        <v>0</v>
      </c>
      <c r="W75" s="21">
        <f>S75</f>
        <v>0.85</v>
      </c>
      <c r="X75" s="21">
        <f>W75-R75</f>
        <v>0.7999999999999999</v>
      </c>
      <c r="Y75" s="24">
        <f>X75</f>
        <v>0.7999999999999999</v>
      </c>
      <c r="Z75" s="22" t="str">
        <f t="shared" si="17"/>
        <v>available</v>
      </c>
      <c r="AB75" s="18"/>
    </row>
    <row r="76" spans="1:28" s="11" customFormat="1" ht="30">
      <c r="A76" s="23">
        <f t="shared" si="12"/>
        <v>64</v>
      </c>
      <c r="B76" s="20" t="s">
        <v>161</v>
      </c>
      <c r="C76" s="21">
        <v>4</v>
      </c>
      <c r="D76" s="28">
        <v>0.24</v>
      </c>
      <c r="E76" s="21">
        <v>1.73</v>
      </c>
      <c r="F76" s="21" t="s">
        <v>96</v>
      </c>
      <c r="G76" s="21">
        <f>E76</f>
        <v>1.73</v>
      </c>
      <c r="H76" s="21">
        <v>0</v>
      </c>
      <c r="I76" s="21">
        <f>G76-H76</f>
        <v>1.73</v>
      </c>
      <c r="J76" s="21">
        <f>I76-D76</f>
        <v>1.49</v>
      </c>
      <c r="K76" s="24">
        <f t="shared" si="5"/>
        <v>1.49</v>
      </c>
      <c r="L76" s="22" t="str">
        <f t="shared" si="15"/>
        <v>available</v>
      </c>
      <c r="M76" s="53"/>
      <c r="N76" s="64">
        <f t="shared" si="13"/>
        <v>64</v>
      </c>
      <c r="O76" s="20" t="s">
        <v>161</v>
      </c>
      <c r="P76" s="21">
        <v>4</v>
      </c>
      <c r="Q76" s="31">
        <v>0</v>
      </c>
      <c r="R76" s="24">
        <f t="shared" si="14"/>
        <v>0.24</v>
      </c>
      <c r="S76" s="21">
        <f t="shared" si="16"/>
        <v>1.73</v>
      </c>
      <c r="T76" s="21" t="s">
        <v>96</v>
      </c>
      <c r="U76" s="21">
        <f>R76-S76</f>
        <v>-1.49</v>
      </c>
      <c r="V76" s="21">
        <v>0</v>
      </c>
      <c r="W76" s="21">
        <f>S76</f>
        <v>1.73</v>
      </c>
      <c r="X76" s="21">
        <f>W76-R76</f>
        <v>1.49</v>
      </c>
      <c r="Y76" s="24">
        <f>X76</f>
        <v>1.49</v>
      </c>
      <c r="Z76" s="22" t="str">
        <f t="shared" si="17"/>
        <v>available</v>
      </c>
      <c r="AB76" s="18"/>
    </row>
    <row r="77" spans="1:28" s="11" customFormat="1" ht="30">
      <c r="A77" s="23">
        <f t="shared" si="12"/>
        <v>65</v>
      </c>
      <c r="B77" s="20" t="s">
        <v>162</v>
      </c>
      <c r="C77" s="21">
        <v>2.5</v>
      </c>
      <c r="D77" s="28">
        <v>0.25</v>
      </c>
      <c r="E77" s="21">
        <v>1.73</v>
      </c>
      <c r="F77" s="21" t="s">
        <v>96</v>
      </c>
      <c r="G77" s="21">
        <f>E77</f>
        <v>1.73</v>
      </c>
      <c r="H77" s="21">
        <v>0</v>
      </c>
      <c r="I77" s="21">
        <f>G77-H77</f>
        <v>1.73</v>
      </c>
      <c r="J77" s="21">
        <f>I77-D77</f>
        <v>1.48</v>
      </c>
      <c r="K77" s="24">
        <f t="shared" si="5"/>
        <v>1.48</v>
      </c>
      <c r="L77" s="22" t="str">
        <f t="shared" si="15"/>
        <v>available</v>
      </c>
      <c r="M77" s="53"/>
      <c r="N77" s="64">
        <f t="shared" si="13"/>
        <v>65</v>
      </c>
      <c r="O77" s="20" t="s">
        <v>162</v>
      </c>
      <c r="P77" s="21">
        <v>2.5</v>
      </c>
      <c r="Q77" s="31">
        <v>0</v>
      </c>
      <c r="R77" s="24">
        <f t="shared" si="14"/>
        <v>0.25</v>
      </c>
      <c r="S77" s="21">
        <f t="shared" si="16"/>
        <v>1.73</v>
      </c>
      <c r="T77" s="21" t="s">
        <v>96</v>
      </c>
      <c r="U77" s="21">
        <f>R77-S77</f>
        <v>-1.48</v>
      </c>
      <c r="V77" s="21">
        <v>0</v>
      </c>
      <c r="W77" s="21">
        <f>S77</f>
        <v>1.73</v>
      </c>
      <c r="X77" s="21">
        <f>W77-R77</f>
        <v>1.48</v>
      </c>
      <c r="Y77" s="24">
        <f>X77</f>
        <v>1.48</v>
      </c>
      <c r="Z77" s="22" t="str">
        <f t="shared" si="17"/>
        <v>available</v>
      </c>
      <c r="AB77" s="18"/>
    </row>
    <row r="78" spans="1:28" s="11" customFormat="1" ht="15">
      <c r="A78" s="113" t="s">
        <v>163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53"/>
      <c r="N78" s="129" t="s">
        <v>163</v>
      </c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B78" s="18"/>
    </row>
    <row r="79" spans="1:28" s="11" customFormat="1" ht="30" hidden="1">
      <c r="A79" s="120">
        <v>66</v>
      </c>
      <c r="B79" s="20" t="s">
        <v>66</v>
      </c>
      <c r="C79" s="21" t="s">
        <v>20</v>
      </c>
      <c r="D79" s="28">
        <v>35.1</v>
      </c>
      <c r="E79" s="30">
        <f>E80+E81</f>
        <v>4.35</v>
      </c>
      <c r="F79" s="31">
        <v>120</v>
      </c>
      <c r="G79" s="32">
        <f>D79-E79</f>
        <v>30.75</v>
      </c>
      <c r="H79" s="31">
        <v>0</v>
      </c>
      <c r="I79" s="21">
        <f>1.05*40</f>
        <v>42</v>
      </c>
      <c r="J79" s="32">
        <f>I79-G79-H79</f>
        <v>11.25</v>
      </c>
      <c r="K79" s="121">
        <f>MIN(J79:J81)</f>
        <v>11.25</v>
      </c>
      <c r="L79" s="116" t="str">
        <f>IF(K79&lt;0,"unavailable","available")</f>
        <v>available</v>
      </c>
      <c r="M79" s="53"/>
      <c r="N79" s="130">
        <v>66</v>
      </c>
      <c r="O79" s="36" t="s">
        <v>65</v>
      </c>
      <c r="P79" s="24" t="s">
        <v>20</v>
      </c>
      <c r="Q79" s="30">
        <v>24.29</v>
      </c>
      <c r="R79" s="24">
        <f t="shared" si="14"/>
        <v>59.39</v>
      </c>
      <c r="S79" s="24">
        <f>S80+S81</f>
        <v>10.83</v>
      </c>
      <c r="T79" s="24">
        <v>120</v>
      </c>
      <c r="U79" s="24">
        <f>R79-S79</f>
        <v>48.56</v>
      </c>
      <c r="V79" s="24">
        <v>0</v>
      </c>
      <c r="W79" s="24">
        <f>1.05*40</f>
        <v>42</v>
      </c>
      <c r="X79" s="24">
        <f>W79-V79-U79</f>
        <v>-6.560000000000002</v>
      </c>
      <c r="Y79" s="121">
        <f>MIN(X79:X81)</f>
        <v>-6.560000000000002</v>
      </c>
      <c r="Z79" s="131" t="str">
        <f>IF(Y79&lt;0,"unavailable","available")</f>
        <v>unavailable</v>
      </c>
      <c r="AB79" s="18"/>
    </row>
    <row r="80" spans="1:28" s="11" customFormat="1" ht="12.75" customHeight="1" hidden="1">
      <c r="A80" s="120"/>
      <c r="B80" s="25" t="s">
        <v>14</v>
      </c>
      <c r="C80" s="21" t="s">
        <v>20</v>
      </c>
      <c r="D80" s="39">
        <f>D79-D81</f>
        <v>2.4299999999999997</v>
      </c>
      <c r="E80" s="77">
        <f>D80</f>
        <v>2.4299999999999997</v>
      </c>
      <c r="F80" s="31"/>
      <c r="G80" s="32">
        <f>D80-E80</f>
        <v>0</v>
      </c>
      <c r="H80" s="31">
        <v>0</v>
      </c>
      <c r="I80" s="21">
        <f>1.05*40</f>
        <v>42</v>
      </c>
      <c r="J80" s="32">
        <f>I80-G80-H80</f>
        <v>42</v>
      </c>
      <c r="K80" s="121"/>
      <c r="L80" s="117"/>
      <c r="M80" s="53"/>
      <c r="N80" s="130"/>
      <c r="O80" s="37" t="s">
        <v>14</v>
      </c>
      <c r="P80" s="24" t="s">
        <v>20</v>
      </c>
      <c r="Q80" s="30">
        <f>Q79-Q81</f>
        <v>6.48</v>
      </c>
      <c r="R80" s="41">
        <f>D80+Q80</f>
        <v>8.91</v>
      </c>
      <c r="S80" s="41">
        <f>R80</f>
        <v>8.91</v>
      </c>
      <c r="T80" s="24"/>
      <c r="U80" s="24">
        <f aca="true" t="shared" si="18" ref="U80:U144">R80-S80</f>
        <v>0</v>
      </c>
      <c r="V80" s="24">
        <v>0</v>
      </c>
      <c r="W80" s="24">
        <f>1.05*40</f>
        <v>42</v>
      </c>
      <c r="X80" s="24">
        <f aca="true" t="shared" si="19" ref="X80:X144">W80-V80-U80</f>
        <v>42</v>
      </c>
      <c r="Y80" s="121"/>
      <c r="Z80" s="132"/>
      <c r="AB80" s="18"/>
    </row>
    <row r="81" spans="1:28" s="11" customFormat="1" ht="12.75" customHeight="1" hidden="1">
      <c r="A81" s="120"/>
      <c r="B81" s="25" t="s">
        <v>15</v>
      </c>
      <c r="C81" s="21" t="s">
        <v>20</v>
      </c>
      <c r="D81" s="28">
        <v>32.67</v>
      </c>
      <c r="E81" s="26">
        <v>1.92</v>
      </c>
      <c r="F81" s="31">
        <v>120</v>
      </c>
      <c r="G81" s="32">
        <f>D81-E81</f>
        <v>30.75</v>
      </c>
      <c r="H81" s="24">
        <v>0</v>
      </c>
      <c r="I81" s="21">
        <f>1.05*40</f>
        <v>42</v>
      </c>
      <c r="J81" s="32">
        <f>I81-G81-H81</f>
        <v>11.25</v>
      </c>
      <c r="K81" s="121"/>
      <c r="L81" s="118"/>
      <c r="M81" s="53"/>
      <c r="N81" s="130"/>
      <c r="O81" s="37" t="s">
        <v>15</v>
      </c>
      <c r="P81" s="24" t="s">
        <v>20</v>
      </c>
      <c r="Q81" s="30">
        <v>17.81</v>
      </c>
      <c r="R81" s="24">
        <f aca="true" t="shared" si="20" ref="R81:R145">D81+Q81</f>
        <v>50.480000000000004</v>
      </c>
      <c r="S81" s="24">
        <f aca="true" t="shared" si="21" ref="S81:S87">E81</f>
        <v>1.92</v>
      </c>
      <c r="T81" s="24">
        <v>120</v>
      </c>
      <c r="U81" s="24">
        <f t="shared" si="18"/>
        <v>48.56</v>
      </c>
      <c r="V81" s="24">
        <v>0</v>
      </c>
      <c r="W81" s="24">
        <f>1.05*40</f>
        <v>42</v>
      </c>
      <c r="X81" s="24">
        <f t="shared" si="19"/>
        <v>-6.560000000000002</v>
      </c>
      <c r="Y81" s="121"/>
      <c r="Z81" s="133"/>
      <c r="AB81" s="18"/>
    </row>
    <row r="82" spans="1:28" s="11" customFormat="1" ht="30">
      <c r="A82" s="34">
        <v>67</v>
      </c>
      <c r="B82" s="20" t="s">
        <v>164</v>
      </c>
      <c r="C82" s="21" t="s">
        <v>10</v>
      </c>
      <c r="D82" s="28">
        <v>2.18</v>
      </c>
      <c r="E82" s="21">
        <v>1.2</v>
      </c>
      <c r="F82" s="31">
        <v>120</v>
      </c>
      <c r="G82" s="32">
        <f aca="true" t="shared" si="22" ref="G82:G186">D82-E82</f>
        <v>0.9800000000000002</v>
      </c>
      <c r="H82" s="24">
        <v>0</v>
      </c>
      <c r="I82" s="21">
        <f>1.05*4</f>
        <v>4.2</v>
      </c>
      <c r="J82" s="32">
        <f aca="true" t="shared" si="23" ref="J82:J186">I82-G82-H82</f>
        <v>3.2199999999999998</v>
      </c>
      <c r="K82" s="39">
        <f aca="true" t="shared" si="24" ref="K82:K87">J82</f>
        <v>3.2199999999999998</v>
      </c>
      <c r="L82" s="22" t="str">
        <f aca="true" t="shared" si="25" ref="L82:L88">IF(K82&lt;0,"unavailable","available")</f>
        <v>available</v>
      </c>
      <c r="M82" s="53"/>
      <c r="N82" s="87">
        <v>67</v>
      </c>
      <c r="O82" s="36" t="s">
        <v>164</v>
      </c>
      <c r="P82" s="24" t="s">
        <v>10</v>
      </c>
      <c r="Q82" s="30">
        <v>3.21</v>
      </c>
      <c r="R82" s="24">
        <f t="shared" si="20"/>
        <v>5.390000000000001</v>
      </c>
      <c r="S82" s="24">
        <f t="shared" si="21"/>
        <v>1.2</v>
      </c>
      <c r="T82" s="24">
        <v>120</v>
      </c>
      <c r="U82" s="24">
        <f t="shared" si="18"/>
        <v>4.19</v>
      </c>
      <c r="V82" s="24">
        <v>0</v>
      </c>
      <c r="W82" s="24">
        <f>1.05*4</f>
        <v>4.2</v>
      </c>
      <c r="X82" s="24">
        <f t="shared" si="19"/>
        <v>0.009999999999999787</v>
      </c>
      <c r="Y82" s="88">
        <f aca="true" t="shared" si="26" ref="Y82:Y87">X82</f>
        <v>0.009999999999999787</v>
      </c>
      <c r="Z82" s="62" t="str">
        <f aca="true" t="shared" si="27" ref="Z82:Z88">IF(Y82&lt;0,"unavailable","available")</f>
        <v>available</v>
      </c>
      <c r="AB82" s="18"/>
    </row>
    <row r="83" spans="1:28" s="11" customFormat="1" ht="30">
      <c r="A83" s="34">
        <v>68</v>
      </c>
      <c r="B83" s="20" t="s">
        <v>165</v>
      </c>
      <c r="C83" s="21" t="s">
        <v>10</v>
      </c>
      <c r="D83" s="28">
        <v>1.06</v>
      </c>
      <c r="E83" s="21">
        <v>0.91</v>
      </c>
      <c r="F83" s="31">
        <v>120</v>
      </c>
      <c r="G83" s="32">
        <f t="shared" si="22"/>
        <v>0.15000000000000002</v>
      </c>
      <c r="H83" s="24">
        <v>0</v>
      </c>
      <c r="I83" s="21">
        <f>1.05*4</f>
        <v>4.2</v>
      </c>
      <c r="J83" s="32">
        <f t="shared" si="23"/>
        <v>4.05</v>
      </c>
      <c r="K83" s="39">
        <f t="shared" si="24"/>
        <v>4.05</v>
      </c>
      <c r="L83" s="22" t="str">
        <f t="shared" si="25"/>
        <v>available</v>
      </c>
      <c r="M83" s="53"/>
      <c r="N83" s="72">
        <v>68</v>
      </c>
      <c r="O83" s="20" t="s">
        <v>165</v>
      </c>
      <c r="P83" s="21" t="s">
        <v>10</v>
      </c>
      <c r="Q83" s="30">
        <v>0.41</v>
      </c>
      <c r="R83" s="24">
        <f t="shared" si="20"/>
        <v>1.47</v>
      </c>
      <c r="S83" s="21">
        <f t="shared" si="21"/>
        <v>0.91</v>
      </c>
      <c r="T83" s="21">
        <v>120</v>
      </c>
      <c r="U83" s="21">
        <f t="shared" si="18"/>
        <v>0.5599999999999999</v>
      </c>
      <c r="V83" s="24">
        <v>0</v>
      </c>
      <c r="W83" s="21">
        <f>1.05*4</f>
        <v>4.2</v>
      </c>
      <c r="X83" s="24">
        <f t="shared" si="19"/>
        <v>3.64</v>
      </c>
      <c r="Y83" s="39">
        <f t="shared" si="26"/>
        <v>3.64</v>
      </c>
      <c r="Z83" s="22" t="str">
        <f t="shared" si="27"/>
        <v>available</v>
      </c>
      <c r="AB83" s="18"/>
    </row>
    <row r="84" spans="1:28" s="11" customFormat="1" ht="30">
      <c r="A84" s="34">
        <v>69</v>
      </c>
      <c r="B84" s="20" t="s">
        <v>166</v>
      </c>
      <c r="C84" s="21" t="s">
        <v>10</v>
      </c>
      <c r="D84" s="28">
        <v>3.29</v>
      </c>
      <c r="E84" s="21">
        <v>0</v>
      </c>
      <c r="F84" s="31">
        <v>120</v>
      </c>
      <c r="G84" s="32">
        <f t="shared" si="22"/>
        <v>3.29</v>
      </c>
      <c r="H84" s="24">
        <v>0</v>
      </c>
      <c r="I84" s="21">
        <f>1.05*4</f>
        <v>4.2</v>
      </c>
      <c r="J84" s="32">
        <f t="shared" si="23"/>
        <v>0.9100000000000001</v>
      </c>
      <c r="K84" s="39">
        <f t="shared" si="24"/>
        <v>0.9100000000000001</v>
      </c>
      <c r="L84" s="22" t="str">
        <f t="shared" si="25"/>
        <v>available</v>
      </c>
      <c r="M84" s="53"/>
      <c r="N84" s="74">
        <v>69</v>
      </c>
      <c r="O84" s="43" t="s">
        <v>166</v>
      </c>
      <c r="P84" s="44" t="s">
        <v>10</v>
      </c>
      <c r="Q84" s="55">
        <v>2.7</v>
      </c>
      <c r="R84" s="44">
        <f t="shared" si="20"/>
        <v>5.99</v>
      </c>
      <c r="S84" s="44">
        <f t="shared" si="21"/>
        <v>0</v>
      </c>
      <c r="T84" s="44">
        <v>120</v>
      </c>
      <c r="U84" s="44">
        <f t="shared" si="18"/>
        <v>5.99</v>
      </c>
      <c r="V84" s="44">
        <v>0</v>
      </c>
      <c r="W84" s="44">
        <f>1.05*4</f>
        <v>4.2</v>
      </c>
      <c r="X84" s="44">
        <f t="shared" si="19"/>
        <v>-1.79</v>
      </c>
      <c r="Y84" s="79">
        <f t="shared" si="26"/>
        <v>-1.79</v>
      </c>
      <c r="Z84" s="67" t="str">
        <f t="shared" si="27"/>
        <v>unavailable</v>
      </c>
      <c r="AB84" s="18"/>
    </row>
    <row r="85" spans="1:28" s="11" customFormat="1" ht="30">
      <c r="A85" s="34">
        <v>70</v>
      </c>
      <c r="B85" s="35" t="s">
        <v>167</v>
      </c>
      <c r="C85" s="24" t="s">
        <v>20</v>
      </c>
      <c r="D85" s="28">
        <v>18.45</v>
      </c>
      <c r="E85" s="24">
        <v>6.41</v>
      </c>
      <c r="F85" s="31">
        <v>120</v>
      </c>
      <c r="G85" s="32">
        <f t="shared" si="22"/>
        <v>12.04</v>
      </c>
      <c r="H85" s="24">
        <v>0</v>
      </c>
      <c r="I85" s="31">
        <f>1.05*40</f>
        <v>42</v>
      </c>
      <c r="J85" s="32">
        <f t="shared" si="23"/>
        <v>29.96</v>
      </c>
      <c r="K85" s="39">
        <f t="shared" si="24"/>
        <v>29.96</v>
      </c>
      <c r="L85" s="22" t="str">
        <f t="shared" si="25"/>
        <v>available</v>
      </c>
      <c r="M85" s="53"/>
      <c r="N85" s="72">
        <v>70</v>
      </c>
      <c r="O85" s="35" t="s">
        <v>167</v>
      </c>
      <c r="P85" s="24" t="s">
        <v>20</v>
      </c>
      <c r="Q85" s="30">
        <v>6.59</v>
      </c>
      <c r="R85" s="24">
        <f t="shared" si="20"/>
        <v>25.04</v>
      </c>
      <c r="S85" s="21">
        <f t="shared" si="21"/>
        <v>6.41</v>
      </c>
      <c r="T85" s="21">
        <v>120</v>
      </c>
      <c r="U85" s="21">
        <f t="shared" si="18"/>
        <v>18.63</v>
      </c>
      <c r="V85" s="24">
        <v>0</v>
      </c>
      <c r="W85" s="31">
        <f>1.05*40</f>
        <v>42</v>
      </c>
      <c r="X85" s="24">
        <f t="shared" si="19"/>
        <v>23.37</v>
      </c>
      <c r="Y85" s="39">
        <f t="shared" si="26"/>
        <v>23.37</v>
      </c>
      <c r="Z85" s="22" t="str">
        <f t="shared" si="27"/>
        <v>available</v>
      </c>
      <c r="AB85" s="18"/>
    </row>
    <row r="86" spans="1:28" s="11" customFormat="1" ht="30">
      <c r="A86" s="34">
        <v>71</v>
      </c>
      <c r="B86" s="35" t="s">
        <v>168</v>
      </c>
      <c r="C86" s="24" t="s">
        <v>23</v>
      </c>
      <c r="D86" s="28">
        <v>8.22</v>
      </c>
      <c r="E86" s="24">
        <v>0</v>
      </c>
      <c r="F86" s="31">
        <v>120</v>
      </c>
      <c r="G86" s="32">
        <f t="shared" si="22"/>
        <v>8.22</v>
      </c>
      <c r="H86" s="24">
        <v>0</v>
      </c>
      <c r="I86" s="31">
        <f>1.05*16</f>
        <v>16.8</v>
      </c>
      <c r="J86" s="32">
        <f t="shared" si="23"/>
        <v>8.58</v>
      </c>
      <c r="K86" s="39">
        <f t="shared" si="24"/>
        <v>8.58</v>
      </c>
      <c r="L86" s="22" t="str">
        <f t="shared" si="25"/>
        <v>available</v>
      </c>
      <c r="M86" s="53"/>
      <c r="N86" s="89">
        <v>71</v>
      </c>
      <c r="O86" s="56" t="s">
        <v>168</v>
      </c>
      <c r="P86" s="44" t="s">
        <v>23</v>
      </c>
      <c r="Q86" s="55">
        <v>9.56</v>
      </c>
      <c r="R86" s="44">
        <f t="shared" si="20"/>
        <v>17.78</v>
      </c>
      <c r="S86" s="44">
        <f t="shared" si="21"/>
        <v>0</v>
      </c>
      <c r="T86" s="44">
        <v>120</v>
      </c>
      <c r="U86" s="44">
        <f t="shared" si="18"/>
        <v>17.78</v>
      </c>
      <c r="V86" s="44">
        <v>0</v>
      </c>
      <c r="W86" s="55">
        <f>1.05*16</f>
        <v>16.8</v>
      </c>
      <c r="X86" s="44">
        <f t="shared" si="19"/>
        <v>-0.9800000000000004</v>
      </c>
      <c r="Y86" s="90">
        <f t="shared" si="26"/>
        <v>-0.9800000000000004</v>
      </c>
      <c r="Z86" s="67" t="str">
        <f t="shared" si="27"/>
        <v>unavailable</v>
      </c>
      <c r="AB86" s="18"/>
    </row>
    <row r="87" spans="1:28" s="11" customFormat="1" ht="30">
      <c r="A87" s="34">
        <v>72</v>
      </c>
      <c r="B87" s="35" t="s">
        <v>169</v>
      </c>
      <c r="C87" s="24" t="s">
        <v>25</v>
      </c>
      <c r="D87" s="28">
        <v>14.7</v>
      </c>
      <c r="E87" s="24">
        <v>1.06</v>
      </c>
      <c r="F87" s="31">
        <v>120</v>
      </c>
      <c r="G87" s="32">
        <f t="shared" si="22"/>
        <v>13.639999999999999</v>
      </c>
      <c r="H87" s="24">
        <v>0</v>
      </c>
      <c r="I87" s="31">
        <f>1.05*25</f>
        <v>26.25</v>
      </c>
      <c r="J87" s="32">
        <f t="shared" si="23"/>
        <v>12.610000000000001</v>
      </c>
      <c r="K87" s="39">
        <f t="shared" si="24"/>
        <v>12.610000000000001</v>
      </c>
      <c r="L87" s="22" t="str">
        <f t="shared" si="25"/>
        <v>available</v>
      </c>
      <c r="M87" s="53"/>
      <c r="N87" s="74">
        <v>72</v>
      </c>
      <c r="O87" s="56" t="s">
        <v>169</v>
      </c>
      <c r="P87" s="44" t="s">
        <v>25</v>
      </c>
      <c r="Q87" s="55">
        <v>22.28</v>
      </c>
      <c r="R87" s="44">
        <f t="shared" si="20"/>
        <v>36.980000000000004</v>
      </c>
      <c r="S87" s="44">
        <f t="shared" si="21"/>
        <v>1.06</v>
      </c>
      <c r="T87" s="44">
        <v>120</v>
      </c>
      <c r="U87" s="44">
        <f t="shared" si="18"/>
        <v>35.92</v>
      </c>
      <c r="V87" s="44">
        <v>0</v>
      </c>
      <c r="W87" s="55">
        <f>1.05*25</f>
        <v>26.25</v>
      </c>
      <c r="X87" s="44">
        <f t="shared" si="19"/>
        <v>-9.670000000000002</v>
      </c>
      <c r="Y87" s="79">
        <f t="shared" si="26"/>
        <v>-9.670000000000002</v>
      </c>
      <c r="Z87" s="67" t="str">
        <f t="shared" si="27"/>
        <v>unavailable</v>
      </c>
      <c r="AB87" s="18"/>
    </row>
    <row r="88" spans="1:28" s="11" customFormat="1" ht="30">
      <c r="A88" s="120">
        <v>73</v>
      </c>
      <c r="B88" s="35" t="s">
        <v>170</v>
      </c>
      <c r="C88" s="24" t="s">
        <v>3</v>
      </c>
      <c r="D88" s="28">
        <v>10.63</v>
      </c>
      <c r="E88" s="24">
        <f>E89+E90</f>
        <v>9.34</v>
      </c>
      <c r="F88" s="31">
        <v>120</v>
      </c>
      <c r="G88" s="32">
        <f t="shared" si="22"/>
        <v>1.290000000000001</v>
      </c>
      <c r="H88" s="24">
        <v>0</v>
      </c>
      <c r="I88" s="31">
        <f>1.05*16</f>
        <v>16.8</v>
      </c>
      <c r="J88" s="32">
        <f t="shared" si="23"/>
        <v>15.51</v>
      </c>
      <c r="K88" s="121">
        <f>MIN(J88:J90)</f>
        <v>13.11</v>
      </c>
      <c r="L88" s="116" t="str">
        <f t="shared" si="25"/>
        <v>available</v>
      </c>
      <c r="M88" s="53"/>
      <c r="N88" s="130">
        <v>73</v>
      </c>
      <c r="O88" s="38" t="s">
        <v>170</v>
      </c>
      <c r="P88" s="24" t="s">
        <v>3</v>
      </c>
      <c r="Q88" s="30">
        <v>12.69</v>
      </c>
      <c r="R88" s="24">
        <f t="shared" si="20"/>
        <v>23.32</v>
      </c>
      <c r="S88" s="24">
        <f>S89+S90</f>
        <v>12.005</v>
      </c>
      <c r="T88" s="24">
        <v>120</v>
      </c>
      <c r="U88" s="24">
        <f t="shared" si="18"/>
        <v>11.315</v>
      </c>
      <c r="V88" s="24">
        <v>0</v>
      </c>
      <c r="W88" s="30">
        <f>1.05*16</f>
        <v>16.8</v>
      </c>
      <c r="X88" s="24">
        <f t="shared" si="19"/>
        <v>5.485000000000001</v>
      </c>
      <c r="Y88" s="121">
        <f>MIN(X88:X90)</f>
        <v>5.485000000000001</v>
      </c>
      <c r="Z88" s="134" t="str">
        <f t="shared" si="27"/>
        <v>available</v>
      </c>
      <c r="AB88" s="18"/>
    </row>
    <row r="89" spans="1:28" s="11" customFormat="1" ht="12.75" customHeight="1">
      <c r="A89" s="120"/>
      <c r="B89" s="25" t="s">
        <v>101</v>
      </c>
      <c r="C89" s="24" t="s">
        <v>3</v>
      </c>
      <c r="D89" s="28">
        <f>D88-D90</f>
        <v>7.380000000000001</v>
      </c>
      <c r="E89" s="40">
        <f>D89/2</f>
        <v>3.6900000000000004</v>
      </c>
      <c r="F89" s="31"/>
      <c r="G89" s="32">
        <f t="shared" si="22"/>
        <v>3.6900000000000004</v>
      </c>
      <c r="H89" s="24">
        <v>0</v>
      </c>
      <c r="I89" s="31">
        <f>1.05*16</f>
        <v>16.8</v>
      </c>
      <c r="J89" s="32">
        <f t="shared" si="23"/>
        <v>13.11</v>
      </c>
      <c r="K89" s="121"/>
      <c r="L89" s="117"/>
      <c r="M89" s="53"/>
      <c r="N89" s="130"/>
      <c r="O89" s="37" t="s">
        <v>101</v>
      </c>
      <c r="P89" s="24" t="s">
        <v>3</v>
      </c>
      <c r="Q89" s="30">
        <f>Q88-Q90</f>
        <v>5.329999999999999</v>
      </c>
      <c r="R89" s="41">
        <f>D89+Q89</f>
        <v>12.71</v>
      </c>
      <c r="S89" s="41">
        <f>R89/2</f>
        <v>6.355</v>
      </c>
      <c r="T89" s="24"/>
      <c r="U89" s="41">
        <f>R89-S89</f>
        <v>6.355</v>
      </c>
      <c r="V89" s="24">
        <v>0</v>
      </c>
      <c r="W89" s="30">
        <f>1.05*16</f>
        <v>16.8</v>
      </c>
      <c r="X89" s="24">
        <f>W89-V89-U89</f>
        <v>10.445</v>
      </c>
      <c r="Y89" s="121"/>
      <c r="Z89" s="135"/>
      <c r="AB89" s="18"/>
    </row>
    <row r="90" spans="1:28" s="11" customFormat="1" ht="12.75" customHeight="1">
      <c r="A90" s="120"/>
      <c r="B90" s="25" t="s">
        <v>102</v>
      </c>
      <c r="C90" s="24" t="s">
        <v>3</v>
      </c>
      <c r="D90" s="28">
        <v>3.25</v>
      </c>
      <c r="E90" s="26">
        <v>5.65</v>
      </c>
      <c r="F90" s="31">
        <v>120</v>
      </c>
      <c r="G90" s="32">
        <f t="shared" si="22"/>
        <v>-2.4000000000000004</v>
      </c>
      <c r="H90" s="24">
        <v>0</v>
      </c>
      <c r="I90" s="31">
        <f>1.05*16</f>
        <v>16.8</v>
      </c>
      <c r="J90" s="32">
        <f t="shared" si="23"/>
        <v>19.200000000000003</v>
      </c>
      <c r="K90" s="121"/>
      <c r="L90" s="118"/>
      <c r="M90" s="53"/>
      <c r="N90" s="130"/>
      <c r="O90" s="37" t="s">
        <v>102</v>
      </c>
      <c r="P90" s="24" t="s">
        <v>3</v>
      </c>
      <c r="Q90" s="30">
        <v>7.36</v>
      </c>
      <c r="R90" s="24">
        <f t="shared" si="20"/>
        <v>10.61</v>
      </c>
      <c r="S90" s="24">
        <f>E90</f>
        <v>5.65</v>
      </c>
      <c r="T90" s="24">
        <v>120</v>
      </c>
      <c r="U90" s="24">
        <f t="shared" si="18"/>
        <v>4.959999999999999</v>
      </c>
      <c r="V90" s="24">
        <v>0</v>
      </c>
      <c r="W90" s="30">
        <f>1.05*16</f>
        <v>16.8</v>
      </c>
      <c r="X90" s="24">
        <f t="shared" si="19"/>
        <v>11.840000000000002</v>
      </c>
      <c r="Y90" s="121"/>
      <c r="Z90" s="136"/>
      <c r="AB90" s="18"/>
    </row>
    <row r="91" spans="1:28" s="11" customFormat="1" ht="30">
      <c r="A91" s="69">
        <v>74</v>
      </c>
      <c r="B91" s="38" t="s">
        <v>171</v>
      </c>
      <c r="C91" s="24" t="s">
        <v>26</v>
      </c>
      <c r="D91" s="28">
        <v>8.82</v>
      </c>
      <c r="E91" s="24">
        <v>0</v>
      </c>
      <c r="F91" s="30">
        <v>120</v>
      </c>
      <c r="G91" s="39">
        <f t="shared" si="22"/>
        <v>8.82</v>
      </c>
      <c r="H91" s="24">
        <v>0</v>
      </c>
      <c r="I91" s="30">
        <v>10.5</v>
      </c>
      <c r="J91" s="39">
        <f t="shared" si="23"/>
        <v>1.6799999999999997</v>
      </c>
      <c r="K91" s="39">
        <f>J91</f>
        <v>1.6799999999999997</v>
      </c>
      <c r="L91" s="62" t="str">
        <f>IF(K91&lt;0,"unavailable","available")</f>
        <v>available</v>
      </c>
      <c r="M91" s="53"/>
      <c r="N91" s="75">
        <v>74</v>
      </c>
      <c r="O91" s="38" t="s">
        <v>171</v>
      </c>
      <c r="P91" s="24" t="s">
        <v>26</v>
      </c>
      <c r="Q91" s="30">
        <v>1.54</v>
      </c>
      <c r="R91" s="24">
        <f t="shared" si="20"/>
        <v>10.36</v>
      </c>
      <c r="S91" s="24">
        <f>E91</f>
        <v>0</v>
      </c>
      <c r="T91" s="24">
        <v>120</v>
      </c>
      <c r="U91" s="24">
        <f t="shared" si="18"/>
        <v>10.36</v>
      </c>
      <c r="V91" s="24">
        <v>0</v>
      </c>
      <c r="W91" s="30">
        <v>10.5</v>
      </c>
      <c r="X91" s="24">
        <f t="shared" si="19"/>
        <v>0.14000000000000057</v>
      </c>
      <c r="Y91" s="39">
        <f>X91</f>
        <v>0.14000000000000057</v>
      </c>
      <c r="Z91" s="62" t="str">
        <f>IF(Y91&lt;0,"unavailable","available")</f>
        <v>available</v>
      </c>
      <c r="AB91" s="18"/>
    </row>
    <row r="92" spans="1:28" s="11" customFormat="1" ht="30">
      <c r="A92" s="34">
        <v>75</v>
      </c>
      <c r="B92" s="35" t="s">
        <v>172</v>
      </c>
      <c r="C92" s="24" t="s">
        <v>28</v>
      </c>
      <c r="D92" s="28">
        <v>5.89</v>
      </c>
      <c r="E92" s="24">
        <v>0.42</v>
      </c>
      <c r="F92" s="31">
        <v>120</v>
      </c>
      <c r="G92" s="32">
        <f t="shared" si="22"/>
        <v>5.47</v>
      </c>
      <c r="H92" s="24">
        <v>0</v>
      </c>
      <c r="I92" s="31">
        <f>1.05*7.5</f>
        <v>7.875</v>
      </c>
      <c r="J92" s="32">
        <f t="shared" si="23"/>
        <v>2.4050000000000002</v>
      </c>
      <c r="K92" s="39">
        <f>J92</f>
        <v>2.4050000000000002</v>
      </c>
      <c r="L92" s="22" t="str">
        <f>IF(K92&lt;0,"unavailable","available")</f>
        <v>available</v>
      </c>
      <c r="M92" s="53"/>
      <c r="N92" s="76">
        <v>75</v>
      </c>
      <c r="O92" s="56" t="s">
        <v>172</v>
      </c>
      <c r="P92" s="44" t="s">
        <v>28</v>
      </c>
      <c r="Q92" s="55">
        <v>3.79</v>
      </c>
      <c r="R92" s="44">
        <f t="shared" si="20"/>
        <v>9.68</v>
      </c>
      <c r="S92" s="44">
        <f>E92</f>
        <v>0.42</v>
      </c>
      <c r="T92" s="44">
        <v>120</v>
      </c>
      <c r="U92" s="44">
        <f t="shared" si="18"/>
        <v>9.26</v>
      </c>
      <c r="V92" s="44">
        <v>0</v>
      </c>
      <c r="W92" s="55">
        <f>1.05*7.5</f>
        <v>7.875</v>
      </c>
      <c r="X92" s="44">
        <f t="shared" si="19"/>
        <v>-1.3849999999999998</v>
      </c>
      <c r="Y92" s="79">
        <f>X92</f>
        <v>-1.3849999999999998</v>
      </c>
      <c r="Z92" s="67" t="str">
        <f>IF(Y92&lt;0,"unavailable","available")</f>
        <v>unavailable</v>
      </c>
      <c r="AB92" s="18"/>
    </row>
    <row r="93" spans="1:28" s="11" customFormat="1" ht="30">
      <c r="A93" s="34">
        <v>76</v>
      </c>
      <c r="B93" s="35" t="s">
        <v>173</v>
      </c>
      <c r="C93" s="24" t="s">
        <v>23</v>
      </c>
      <c r="D93" s="28">
        <v>13.4</v>
      </c>
      <c r="E93" s="24">
        <v>0.63</v>
      </c>
      <c r="F93" s="31">
        <v>120</v>
      </c>
      <c r="G93" s="32">
        <f t="shared" si="22"/>
        <v>12.77</v>
      </c>
      <c r="H93" s="24">
        <v>0</v>
      </c>
      <c r="I93" s="31">
        <f>1.05*16</f>
        <v>16.8</v>
      </c>
      <c r="J93" s="32">
        <f t="shared" si="23"/>
        <v>4.030000000000001</v>
      </c>
      <c r="K93" s="39">
        <f>J93</f>
        <v>4.030000000000001</v>
      </c>
      <c r="L93" s="22" t="str">
        <f>IF(K93&lt;0,"unavailable","available")</f>
        <v>available</v>
      </c>
      <c r="M93" s="53"/>
      <c r="N93" s="74">
        <v>76</v>
      </c>
      <c r="O93" s="56" t="s">
        <v>173</v>
      </c>
      <c r="P93" s="44" t="s">
        <v>23</v>
      </c>
      <c r="Q93" s="55">
        <v>9.58</v>
      </c>
      <c r="R93" s="44">
        <f t="shared" si="20"/>
        <v>22.98</v>
      </c>
      <c r="S93" s="44">
        <f>E93</f>
        <v>0.63</v>
      </c>
      <c r="T93" s="44">
        <v>120</v>
      </c>
      <c r="U93" s="44">
        <f t="shared" si="18"/>
        <v>22.35</v>
      </c>
      <c r="V93" s="44">
        <v>0</v>
      </c>
      <c r="W93" s="55">
        <f>1.05*16</f>
        <v>16.8</v>
      </c>
      <c r="X93" s="44">
        <f t="shared" si="19"/>
        <v>-5.550000000000001</v>
      </c>
      <c r="Y93" s="79">
        <f>X93</f>
        <v>-5.550000000000001</v>
      </c>
      <c r="Z93" s="67" t="str">
        <f>IF(Y93&lt;0,"unavailable","available")</f>
        <v>unavailable</v>
      </c>
      <c r="AB93" s="18"/>
    </row>
    <row r="94" spans="1:28" s="11" customFormat="1" ht="30">
      <c r="A94" s="120">
        <v>77</v>
      </c>
      <c r="B94" s="35" t="s">
        <v>174</v>
      </c>
      <c r="C94" s="24" t="s">
        <v>1</v>
      </c>
      <c r="D94" s="28">
        <v>3.69</v>
      </c>
      <c r="E94" s="30">
        <f>E95+E96</f>
        <v>1.44</v>
      </c>
      <c r="F94" s="31">
        <v>120</v>
      </c>
      <c r="G94" s="32">
        <f>D94-E94</f>
        <v>2.25</v>
      </c>
      <c r="H94" s="24">
        <v>0</v>
      </c>
      <c r="I94" s="31">
        <v>10.5</v>
      </c>
      <c r="J94" s="32">
        <f>I94-G94-H94</f>
        <v>8.25</v>
      </c>
      <c r="K94" s="121">
        <f>MIN(J94:J96)</f>
        <v>8.25</v>
      </c>
      <c r="L94" s="116" t="str">
        <f>IF(K94&lt;0,"unavailable","available")</f>
        <v>available</v>
      </c>
      <c r="M94" s="53"/>
      <c r="N94" s="120">
        <v>77</v>
      </c>
      <c r="O94" s="35" t="s">
        <v>174</v>
      </c>
      <c r="P94" s="24" t="s">
        <v>1</v>
      </c>
      <c r="Q94" s="30">
        <v>10.57</v>
      </c>
      <c r="R94" s="24">
        <f t="shared" si="20"/>
        <v>14.26</v>
      </c>
      <c r="S94" s="21">
        <f>S95+S96</f>
        <v>6.790000000000001</v>
      </c>
      <c r="T94" s="21">
        <v>120</v>
      </c>
      <c r="U94" s="21">
        <f t="shared" si="18"/>
        <v>7.469999999999999</v>
      </c>
      <c r="V94" s="24">
        <v>0</v>
      </c>
      <c r="W94" s="31">
        <v>10.5</v>
      </c>
      <c r="X94" s="24">
        <f t="shared" si="19"/>
        <v>3.030000000000001</v>
      </c>
      <c r="Y94" s="121">
        <f>MIN(X94:X96)</f>
        <v>3.0300000000000002</v>
      </c>
      <c r="Z94" s="116" t="str">
        <f>IF(Y94&lt;0,"unavailable","available")</f>
        <v>available</v>
      </c>
      <c r="AB94" s="18"/>
    </row>
    <row r="95" spans="1:28" s="11" customFormat="1" ht="12.75" customHeight="1">
      <c r="A95" s="120"/>
      <c r="B95" s="25" t="s">
        <v>101</v>
      </c>
      <c r="C95" s="24" t="s">
        <v>1</v>
      </c>
      <c r="D95" s="28">
        <f>D94-D96</f>
        <v>1.44</v>
      </c>
      <c r="E95" s="40">
        <f>D95</f>
        <v>1.44</v>
      </c>
      <c r="F95" s="31"/>
      <c r="G95" s="32">
        <f>D95-E95</f>
        <v>0</v>
      </c>
      <c r="H95" s="24">
        <v>0</v>
      </c>
      <c r="I95" s="31">
        <v>10.5</v>
      </c>
      <c r="J95" s="32">
        <f>I95-G95-H95</f>
        <v>10.5</v>
      </c>
      <c r="K95" s="121"/>
      <c r="L95" s="117"/>
      <c r="M95" s="53"/>
      <c r="N95" s="120"/>
      <c r="O95" s="25" t="s">
        <v>101</v>
      </c>
      <c r="P95" s="24" t="s">
        <v>1</v>
      </c>
      <c r="Q95" s="30">
        <f>Q94-Q96</f>
        <v>5.3500000000000005</v>
      </c>
      <c r="R95" s="24">
        <f t="shared" si="20"/>
        <v>6.790000000000001</v>
      </c>
      <c r="S95" s="29">
        <f>R95</f>
        <v>6.790000000000001</v>
      </c>
      <c r="T95" s="21"/>
      <c r="U95" s="21">
        <f t="shared" si="18"/>
        <v>0</v>
      </c>
      <c r="V95" s="24">
        <v>0</v>
      </c>
      <c r="W95" s="31">
        <v>10.5</v>
      </c>
      <c r="X95" s="24">
        <f t="shared" si="19"/>
        <v>10.5</v>
      </c>
      <c r="Y95" s="121"/>
      <c r="Z95" s="117"/>
      <c r="AB95" s="18"/>
    </row>
    <row r="96" spans="1:28" s="11" customFormat="1" ht="12.75" customHeight="1">
      <c r="A96" s="120"/>
      <c r="B96" s="25" t="s">
        <v>102</v>
      </c>
      <c r="C96" s="24" t="s">
        <v>1</v>
      </c>
      <c r="D96" s="28">
        <v>2.25</v>
      </c>
      <c r="E96" s="26">
        <v>0</v>
      </c>
      <c r="F96" s="31">
        <v>120</v>
      </c>
      <c r="G96" s="32">
        <f>D96-E96</f>
        <v>2.25</v>
      </c>
      <c r="H96" s="24">
        <v>0</v>
      </c>
      <c r="I96" s="31">
        <v>10.5</v>
      </c>
      <c r="J96" s="32">
        <f>I96-G96-H96</f>
        <v>8.25</v>
      </c>
      <c r="K96" s="121"/>
      <c r="L96" s="118"/>
      <c r="M96" s="53"/>
      <c r="N96" s="120"/>
      <c r="O96" s="25" t="s">
        <v>102</v>
      </c>
      <c r="P96" s="24" t="s">
        <v>1</v>
      </c>
      <c r="Q96" s="30">
        <v>5.22</v>
      </c>
      <c r="R96" s="24">
        <f t="shared" si="20"/>
        <v>7.47</v>
      </c>
      <c r="S96" s="21">
        <f>'[1]текущий дефицит'!E95</f>
        <v>0</v>
      </c>
      <c r="T96" s="21">
        <v>120</v>
      </c>
      <c r="U96" s="21">
        <f t="shared" si="18"/>
        <v>7.47</v>
      </c>
      <c r="V96" s="24">
        <v>0</v>
      </c>
      <c r="W96" s="31">
        <v>10.5</v>
      </c>
      <c r="X96" s="24">
        <f t="shared" si="19"/>
        <v>3.0300000000000002</v>
      </c>
      <c r="Y96" s="121"/>
      <c r="Z96" s="118"/>
      <c r="AB96" s="18"/>
    </row>
    <row r="97" spans="1:28" s="12" customFormat="1" ht="30">
      <c r="A97" s="34">
        <v>78</v>
      </c>
      <c r="B97" s="35" t="s">
        <v>175</v>
      </c>
      <c r="C97" s="24" t="s">
        <v>10</v>
      </c>
      <c r="D97" s="28">
        <v>1.69</v>
      </c>
      <c r="E97" s="24">
        <v>0.05</v>
      </c>
      <c r="F97" s="31">
        <v>120</v>
      </c>
      <c r="G97" s="32">
        <f t="shared" si="22"/>
        <v>1.64</v>
      </c>
      <c r="H97" s="24">
        <v>0</v>
      </c>
      <c r="I97" s="24">
        <v>4.2</v>
      </c>
      <c r="J97" s="32">
        <f t="shared" si="23"/>
        <v>2.5600000000000005</v>
      </c>
      <c r="K97" s="39">
        <f>J97</f>
        <v>2.5600000000000005</v>
      </c>
      <c r="L97" s="22" t="str">
        <f>IF(K97&lt;0,"unavailable","available")</f>
        <v>available</v>
      </c>
      <c r="M97" s="53"/>
      <c r="N97" s="75">
        <v>78</v>
      </c>
      <c r="O97" s="38" t="s">
        <v>175</v>
      </c>
      <c r="P97" s="24" t="s">
        <v>10</v>
      </c>
      <c r="Q97" s="30">
        <v>1.46</v>
      </c>
      <c r="R97" s="24">
        <f t="shared" si="20"/>
        <v>3.15</v>
      </c>
      <c r="S97" s="24">
        <f>E97</f>
        <v>0.05</v>
      </c>
      <c r="T97" s="24">
        <v>120</v>
      </c>
      <c r="U97" s="24">
        <f t="shared" si="18"/>
        <v>3.1</v>
      </c>
      <c r="V97" s="24">
        <v>0</v>
      </c>
      <c r="W97" s="24">
        <v>4.2</v>
      </c>
      <c r="X97" s="24">
        <f t="shared" si="19"/>
        <v>1.1</v>
      </c>
      <c r="Y97" s="39">
        <f>X97</f>
        <v>1.1</v>
      </c>
      <c r="Z97" s="62" t="str">
        <f>IF(Y97&lt;0,"unavailable","available")</f>
        <v>available</v>
      </c>
      <c r="AB97" s="18"/>
    </row>
    <row r="98" spans="1:28" s="11" customFormat="1" ht="30">
      <c r="A98" s="34">
        <v>79</v>
      </c>
      <c r="B98" s="35" t="s">
        <v>176</v>
      </c>
      <c r="C98" s="24" t="s">
        <v>10</v>
      </c>
      <c r="D98" s="28">
        <v>1.2</v>
      </c>
      <c r="E98" s="24">
        <v>0.13</v>
      </c>
      <c r="F98" s="31">
        <v>120</v>
      </c>
      <c r="G98" s="32">
        <f t="shared" si="22"/>
        <v>1.0699999999999998</v>
      </c>
      <c r="H98" s="24">
        <v>0</v>
      </c>
      <c r="I98" s="24">
        <v>4.2</v>
      </c>
      <c r="J98" s="32">
        <f t="shared" si="23"/>
        <v>3.1300000000000003</v>
      </c>
      <c r="K98" s="39">
        <f>J98</f>
        <v>3.1300000000000003</v>
      </c>
      <c r="L98" s="22" t="str">
        <f>IF(K98&lt;0,"unavailable","available")</f>
        <v>available</v>
      </c>
      <c r="M98" s="53"/>
      <c r="N98" s="72">
        <v>79</v>
      </c>
      <c r="O98" s="35" t="s">
        <v>176</v>
      </c>
      <c r="P98" s="24" t="s">
        <v>10</v>
      </c>
      <c r="Q98" s="30">
        <v>3.03</v>
      </c>
      <c r="R98" s="24">
        <f t="shared" si="20"/>
        <v>4.2299999999999995</v>
      </c>
      <c r="S98" s="21">
        <f>E98</f>
        <v>0.13</v>
      </c>
      <c r="T98" s="21">
        <v>120</v>
      </c>
      <c r="U98" s="21">
        <f t="shared" si="18"/>
        <v>4.1</v>
      </c>
      <c r="V98" s="24">
        <v>0</v>
      </c>
      <c r="W98" s="24">
        <v>4.2</v>
      </c>
      <c r="X98" s="24">
        <f t="shared" si="19"/>
        <v>0.10000000000000053</v>
      </c>
      <c r="Y98" s="39">
        <f>X98</f>
        <v>0.10000000000000053</v>
      </c>
      <c r="Z98" s="22" t="str">
        <f>IF(Y98&lt;0,"unavailable","available")</f>
        <v>available</v>
      </c>
      <c r="AB98" s="18"/>
    </row>
    <row r="99" spans="1:28" s="11" customFormat="1" ht="30">
      <c r="A99" s="120">
        <v>80</v>
      </c>
      <c r="B99" s="35" t="s">
        <v>177</v>
      </c>
      <c r="C99" s="24" t="s">
        <v>26</v>
      </c>
      <c r="D99" s="28">
        <v>10.41</v>
      </c>
      <c r="E99" s="24">
        <f>E100+E101</f>
        <v>6.5</v>
      </c>
      <c r="F99" s="31">
        <v>120</v>
      </c>
      <c r="G99" s="32">
        <f t="shared" si="22"/>
        <v>3.91</v>
      </c>
      <c r="H99" s="24">
        <v>0</v>
      </c>
      <c r="I99" s="24">
        <v>10.5</v>
      </c>
      <c r="J99" s="32">
        <f>I99-G99-H99</f>
        <v>6.59</v>
      </c>
      <c r="K99" s="121">
        <f>MIN(J99:J101)</f>
        <v>6.59</v>
      </c>
      <c r="L99" s="116" t="str">
        <f>IF(K99&lt;0,"unavailable","available")</f>
        <v>available</v>
      </c>
      <c r="M99" s="53"/>
      <c r="N99" s="137">
        <v>80</v>
      </c>
      <c r="O99" s="56" t="s">
        <v>177</v>
      </c>
      <c r="P99" s="44" t="s">
        <v>26</v>
      </c>
      <c r="Q99" s="55">
        <v>15.79</v>
      </c>
      <c r="R99" s="61">
        <f>D99+Q99</f>
        <v>26.2</v>
      </c>
      <c r="S99" s="61">
        <f>S100+S101</f>
        <v>2.2500000000000018</v>
      </c>
      <c r="T99" s="44">
        <v>120</v>
      </c>
      <c r="U99" s="44">
        <f t="shared" si="18"/>
        <v>23.949999999999996</v>
      </c>
      <c r="V99" s="44">
        <v>0</v>
      </c>
      <c r="W99" s="44">
        <v>10.5</v>
      </c>
      <c r="X99" s="44">
        <f t="shared" si="19"/>
        <v>-13.449999999999996</v>
      </c>
      <c r="Y99" s="138">
        <f>MIN(X99:X101)</f>
        <v>-13.449999999999996</v>
      </c>
      <c r="Z99" s="139" t="str">
        <f>IF(Y99&lt;0,"unavailable","available")</f>
        <v>unavailable</v>
      </c>
      <c r="AB99" s="18"/>
    </row>
    <row r="100" spans="1:28" s="11" customFormat="1" ht="12.75" customHeight="1">
      <c r="A100" s="120"/>
      <c r="B100" s="25" t="s">
        <v>101</v>
      </c>
      <c r="C100" s="24" t="s">
        <v>26</v>
      </c>
      <c r="D100" s="28">
        <f>D99-D101</f>
        <v>6.49</v>
      </c>
      <c r="E100" s="40">
        <f>D100</f>
        <v>6.49</v>
      </c>
      <c r="F100" s="31"/>
      <c r="G100" s="32">
        <f t="shared" si="22"/>
        <v>0</v>
      </c>
      <c r="H100" s="24">
        <v>0</v>
      </c>
      <c r="I100" s="24">
        <v>10.5</v>
      </c>
      <c r="J100" s="32">
        <f>I100-G100-H100</f>
        <v>10.5</v>
      </c>
      <c r="K100" s="121"/>
      <c r="L100" s="117"/>
      <c r="M100" s="53"/>
      <c r="N100" s="137"/>
      <c r="O100" s="63" t="s">
        <v>101</v>
      </c>
      <c r="P100" s="44" t="s">
        <v>26</v>
      </c>
      <c r="Q100" s="55">
        <f>Q99-Q101</f>
        <v>11.54</v>
      </c>
      <c r="R100" s="61">
        <f>D100+Q100</f>
        <v>18.03</v>
      </c>
      <c r="S100" s="61">
        <f>R100-R102</f>
        <v>2.240000000000002</v>
      </c>
      <c r="T100" s="44"/>
      <c r="U100" s="44">
        <f t="shared" si="18"/>
        <v>15.79</v>
      </c>
      <c r="V100" s="44">
        <v>0</v>
      </c>
      <c r="W100" s="44">
        <v>10.5</v>
      </c>
      <c r="X100" s="44">
        <f>W100-V100-U100</f>
        <v>-5.289999999999999</v>
      </c>
      <c r="Y100" s="138"/>
      <c r="Z100" s="140"/>
      <c r="AB100" s="18"/>
    </row>
    <row r="101" spans="1:28" s="11" customFormat="1" ht="12.75" customHeight="1">
      <c r="A101" s="120"/>
      <c r="B101" s="25" t="s">
        <v>102</v>
      </c>
      <c r="C101" s="24" t="s">
        <v>26</v>
      </c>
      <c r="D101" s="28">
        <v>3.92</v>
      </c>
      <c r="E101" s="26">
        <v>0.01</v>
      </c>
      <c r="F101" s="31">
        <v>120</v>
      </c>
      <c r="G101" s="32">
        <f t="shared" si="22"/>
        <v>3.91</v>
      </c>
      <c r="H101" s="24">
        <v>0</v>
      </c>
      <c r="I101" s="24">
        <v>10.5</v>
      </c>
      <c r="J101" s="32">
        <f>I101-G101-H101</f>
        <v>6.59</v>
      </c>
      <c r="K101" s="121"/>
      <c r="L101" s="118"/>
      <c r="M101" s="53"/>
      <c r="N101" s="137"/>
      <c r="O101" s="63" t="s">
        <v>102</v>
      </c>
      <c r="P101" s="44" t="s">
        <v>26</v>
      </c>
      <c r="Q101" s="55">
        <v>4.25</v>
      </c>
      <c r="R101" s="61">
        <f>D101+Q101</f>
        <v>8.17</v>
      </c>
      <c r="S101" s="44">
        <f>'[1]текущий дефицит'!E100</f>
        <v>0.01</v>
      </c>
      <c r="T101" s="44">
        <v>120</v>
      </c>
      <c r="U101" s="44">
        <f t="shared" si="18"/>
        <v>8.16</v>
      </c>
      <c r="V101" s="44">
        <v>0</v>
      </c>
      <c r="W101" s="44">
        <v>10.5</v>
      </c>
      <c r="X101" s="44">
        <f t="shared" si="19"/>
        <v>2.34</v>
      </c>
      <c r="Y101" s="138"/>
      <c r="Z101" s="141"/>
      <c r="AB101" s="18"/>
    </row>
    <row r="102" spans="1:28" s="11" customFormat="1" ht="30">
      <c r="A102" s="34">
        <v>81</v>
      </c>
      <c r="B102" s="35" t="s">
        <v>178</v>
      </c>
      <c r="C102" s="24" t="s">
        <v>32</v>
      </c>
      <c r="D102" s="28">
        <v>5.97</v>
      </c>
      <c r="E102" s="24">
        <v>2.15</v>
      </c>
      <c r="F102" s="31">
        <v>120</v>
      </c>
      <c r="G102" s="32">
        <f t="shared" si="22"/>
        <v>3.82</v>
      </c>
      <c r="H102" s="24">
        <v>0</v>
      </c>
      <c r="I102" s="31">
        <f>1.05*6.3</f>
        <v>6.615</v>
      </c>
      <c r="J102" s="32">
        <f t="shared" si="23"/>
        <v>2.7950000000000004</v>
      </c>
      <c r="K102" s="39">
        <f>J102</f>
        <v>2.7950000000000004</v>
      </c>
      <c r="L102" s="22" t="str">
        <f>IF(K102&lt;0,"unavailable","available")</f>
        <v>available</v>
      </c>
      <c r="M102" s="53"/>
      <c r="N102" s="74">
        <v>81</v>
      </c>
      <c r="O102" s="56" t="s">
        <v>178</v>
      </c>
      <c r="P102" s="44" t="s">
        <v>32</v>
      </c>
      <c r="Q102" s="55">
        <v>9.82</v>
      </c>
      <c r="R102" s="44">
        <f t="shared" si="20"/>
        <v>15.79</v>
      </c>
      <c r="S102" s="44">
        <f>E102</f>
        <v>2.15</v>
      </c>
      <c r="T102" s="44">
        <v>120</v>
      </c>
      <c r="U102" s="44">
        <f t="shared" si="18"/>
        <v>13.639999999999999</v>
      </c>
      <c r="V102" s="44">
        <v>0</v>
      </c>
      <c r="W102" s="55">
        <f>1.05*6.3</f>
        <v>6.615</v>
      </c>
      <c r="X102" s="44">
        <f t="shared" si="19"/>
        <v>-7.024999999999999</v>
      </c>
      <c r="Y102" s="79">
        <f>X102</f>
        <v>-7.024999999999999</v>
      </c>
      <c r="Z102" s="67" t="str">
        <f>IF(Y102&lt;0,"unavailable","available")</f>
        <v>unavailable</v>
      </c>
      <c r="AB102" s="18"/>
    </row>
    <row r="103" spans="1:28" s="11" customFormat="1" ht="30">
      <c r="A103" s="34">
        <v>82</v>
      </c>
      <c r="B103" s="35" t="s">
        <v>179</v>
      </c>
      <c r="C103" s="24" t="s">
        <v>33</v>
      </c>
      <c r="D103" s="28">
        <v>1.1</v>
      </c>
      <c r="E103" s="24">
        <v>0.08</v>
      </c>
      <c r="F103" s="31">
        <v>120</v>
      </c>
      <c r="G103" s="32">
        <f t="shared" si="22"/>
        <v>1.02</v>
      </c>
      <c r="H103" s="24">
        <v>0</v>
      </c>
      <c r="I103" s="24">
        <v>2.625</v>
      </c>
      <c r="J103" s="32">
        <f t="shared" si="23"/>
        <v>1.605</v>
      </c>
      <c r="K103" s="39">
        <f>J103</f>
        <v>1.605</v>
      </c>
      <c r="L103" s="22" t="str">
        <f>IF(K103&lt;0,"unavailable","available")</f>
        <v>available</v>
      </c>
      <c r="M103" s="53"/>
      <c r="N103" s="72">
        <v>82</v>
      </c>
      <c r="O103" s="35" t="s">
        <v>179</v>
      </c>
      <c r="P103" s="24" t="s">
        <v>33</v>
      </c>
      <c r="Q103" s="30">
        <v>1.22</v>
      </c>
      <c r="R103" s="24">
        <f t="shared" si="20"/>
        <v>2.3200000000000003</v>
      </c>
      <c r="S103" s="21">
        <f>E103</f>
        <v>0.08</v>
      </c>
      <c r="T103" s="21">
        <v>120</v>
      </c>
      <c r="U103" s="21">
        <f t="shared" si="18"/>
        <v>2.24</v>
      </c>
      <c r="V103" s="24">
        <v>0</v>
      </c>
      <c r="W103" s="24">
        <v>2.625</v>
      </c>
      <c r="X103" s="24">
        <f t="shared" si="19"/>
        <v>0.3849999999999998</v>
      </c>
      <c r="Y103" s="39">
        <f>X103</f>
        <v>0.3849999999999998</v>
      </c>
      <c r="Z103" s="22" t="str">
        <f>IF(Y103&lt;0,"unavailable","available")</f>
        <v>available</v>
      </c>
      <c r="AB103" s="18"/>
    </row>
    <row r="104" spans="1:28" s="11" customFormat="1" ht="30">
      <c r="A104" s="72">
        <v>83</v>
      </c>
      <c r="B104" s="35" t="s">
        <v>180</v>
      </c>
      <c r="C104" s="24" t="s">
        <v>20</v>
      </c>
      <c r="D104" s="28">
        <v>0.98</v>
      </c>
      <c r="E104" s="24">
        <v>0</v>
      </c>
      <c r="F104" s="31"/>
      <c r="G104" s="73">
        <f t="shared" si="22"/>
        <v>0.98</v>
      </c>
      <c r="H104" s="24">
        <v>0</v>
      </c>
      <c r="I104" s="24">
        <f>40*1.05</f>
        <v>42</v>
      </c>
      <c r="J104" s="73">
        <f t="shared" si="23"/>
        <v>41.02</v>
      </c>
      <c r="K104" s="39">
        <f>J104</f>
        <v>41.02</v>
      </c>
      <c r="L104" s="22" t="str">
        <f>IF(K104&lt;0,"unavailable","available")</f>
        <v>available</v>
      </c>
      <c r="M104" s="53"/>
      <c r="N104" s="72">
        <v>83</v>
      </c>
      <c r="O104" s="35" t="s">
        <v>180</v>
      </c>
      <c r="P104" s="24" t="s">
        <v>20</v>
      </c>
      <c r="Q104" s="30">
        <v>0</v>
      </c>
      <c r="R104" s="24">
        <f t="shared" si="20"/>
        <v>0.98</v>
      </c>
      <c r="S104" s="21">
        <f>E104</f>
        <v>0</v>
      </c>
      <c r="T104" s="21"/>
      <c r="U104" s="21">
        <f t="shared" si="18"/>
        <v>0.98</v>
      </c>
      <c r="V104" s="24">
        <v>0</v>
      </c>
      <c r="W104" s="24">
        <f>I104</f>
        <v>42</v>
      </c>
      <c r="X104" s="24">
        <f t="shared" si="19"/>
        <v>41.02</v>
      </c>
      <c r="Y104" s="39">
        <f>X104</f>
        <v>41.02</v>
      </c>
      <c r="Z104" s="22" t="str">
        <f>IF(Y104&lt;0,"unavailable","available")</f>
        <v>available</v>
      </c>
      <c r="AB104" s="18"/>
    </row>
    <row r="105" spans="1:28" s="11" customFormat="1" ht="30">
      <c r="A105" s="120">
        <v>84</v>
      </c>
      <c r="B105" s="36" t="s">
        <v>181</v>
      </c>
      <c r="C105" s="24" t="s">
        <v>26</v>
      </c>
      <c r="D105" s="28">
        <v>6.31</v>
      </c>
      <c r="E105" s="27">
        <f>E106+E107</f>
        <v>4.619999999999999</v>
      </c>
      <c r="F105" s="27">
        <v>120</v>
      </c>
      <c r="G105" s="28">
        <f>D105-E105</f>
        <v>1.6900000000000004</v>
      </c>
      <c r="H105" s="24">
        <v>0</v>
      </c>
      <c r="I105" s="24">
        <v>10.5</v>
      </c>
      <c r="J105" s="28">
        <f>I105-G105-H105</f>
        <v>8.809999999999999</v>
      </c>
      <c r="K105" s="122">
        <f>MIN(J105:J107)</f>
        <v>8.809999999999999</v>
      </c>
      <c r="L105" s="116" t="str">
        <f>IF(K105&lt;0,"unavailable","available")</f>
        <v>available</v>
      </c>
      <c r="M105" s="53"/>
      <c r="N105" s="120">
        <v>84</v>
      </c>
      <c r="O105" s="36" t="s">
        <v>181</v>
      </c>
      <c r="P105" s="24" t="s">
        <v>26</v>
      </c>
      <c r="Q105" s="30">
        <v>5.74</v>
      </c>
      <c r="R105" s="24">
        <f t="shared" si="20"/>
        <v>12.05</v>
      </c>
      <c r="S105" s="21">
        <f>S106+S107</f>
        <v>9.24</v>
      </c>
      <c r="T105" s="21">
        <v>120</v>
      </c>
      <c r="U105" s="21">
        <f t="shared" si="18"/>
        <v>2.8100000000000005</v>
      </c>
      <c r="V105" s="24">
        <v>0</v>
      </c>
      <c r="W105" s="24">
        <v>10.5</v>
      </c>
      <c r="X105" s="24">
        <f t="shared" si="19"/>
        <v>7.6899999999999995</v>
      </c>
      <c r="Y105" s="122">
        <f>MIN(X105:X107)</f>
        <v>7.6899999999999995</v>
      </c>
      <c r="Z105" s="116" t="str">
        <f>IF(Y105&lt;0,"unavailable","available")</f>
        <v>available</v>
      </c>
      <c r="AB105" s="18"/>
    </row>
    <row r="106" spans="1:28" s="11" customFormat="1" ht="12.75" customHeight="1">
      <c r="A106" s="120"/>
      <c r="B106" s="37" t="s">
        <v>101</v>
      </c>
      <c r="C106" s="24" t="s">
        <v>26</v>
      </c>
      <c r="D106" s="28">
        <f>D105-D107</f>
        <v>3.4299999999999997</v>
      </c>
      <c r="E106" s="40">
        <f>D106</f>
        <v>3.4299999999999997</v>
      </c>
      <c r="F106" s="27"/>
      <c r="G106" s="28">
        <f>D106-E106</f>
        <v>0</v>
      </c>
      <c r="H106" s="24">
        <v>0</v>
      </c>
      <c r="I106" s="24">
        <v>10.5</v>
      </c>
      <c r="J106" s="28">
        <f>I106-G106-H106</f>
        <v>10.5</v>
      </c>
      <c r="K106" s="122"/>
      <c r="L106" s="117"/>
      <c r="M106" s="53"/>
      <c r="N106" s="120"/>
      <c r="O106" s="37" t="s">
        <v>101</v>
      </c>
      <c r="P106" s="24" t="s">
        <v>26</v>
      </c>
      <c r="Q106" s="30">
        <f>Q105-Q107</f>
        <v>4.62</v>
      </c>
      <c r="R106" s="24">
        <f t="shared" si="20"/>
        <v>8.05</v>
      </c>
      <c r="S106" s="29">
        <f>R106</f>
        <v>8.05</v>
      </c>
      <c r="T106" s="21"/>
      <c r="U106" s="21">
        <f t="shared" si="18"/>
        <v>0</v>
      </c>
      <c r="V106" s="24">
        <v>0</v>
      </c>
      <c r="W106" s="24">
        <v>10.5</v>
      </c>
      <c r="X106" s="24">
        <f t="shared" si="19"/>
        <v>10.5</v>
      </c>
      <c r="Y106" s="122"/>
      <c r="Z106" s="117"/>
      <c r="AB106" s="18"/>
    </row>
    <row r="107" spans="1:28" s="11" customFormat="1" ht="12.75" customHeight="1">
      <c r="A107" s="120"/>
      <c r="B107" s="37" t="s">
        <v>102</v>
      </c>
      <c r="C107" s="24" t="s">
        <v>26</v>
      </c>
      <c r="D107" s="28">
        <v>2.88</v>
      </c>
      <c r="E107" s="26">
        <v>1.19</v>
      </c>
      <c r="F107" s="27">
        <v>120</v>
      </c>
      <c r="G107" s="28">
        <f>D107-E107</f>
        <v>1.69</v>
      </c>
      <c r="H107" s="24">
        <v>0</v>
      </c>
      <c r="I107" s="24">
        <v>10.5</v>
      </c>
      <c r="J107" s="28">
        <f>I107-G107-H107</f>
        <v>8.81</v>
      </c>
      <c r="K107" s="122"/>
      <c r="L107" s="118"/>
      <c r="M107" s="53"/>
      <c r="N107" s="120"/>
      <c r="O107" s="37" t="s">
        <v>102</v>
      </c>
      <c r="P107" s="24" t="s">
        <v>26</v>
      </c>
      <c r="Q107" s="30">
        <v>1.12</v>
      </c>
      <c r="R107" s="24">
        <f t="shared" si="20"/>
        <v>4</v>
      </c>
      <c r="S107" s="21">
        <f>'[1]текущий дефицит'!E106</f>
        <v>1.19</v>
      </c>
      <c r="T107" s="21">
        <v>120</v>
      </c>
      <c r="U107" s="21">
        <f t="shared" si="18"/>
        <v>2.81</v>
      </c>
      <c r="V107" s="24">
        <v>0</v>
      </c>
      <c r="W107" s="24">
        <v>10.5</v>
      </c>
      <c r="X107" s="24">
        <f t="shared" si="19"/>
        <v>7.6899999999999995</v>
      </c>
      <c r="Y107" s="122"/>
      <c r="Z107" s="118"/>
      <c r="AB107" s="18"/>
    </row>
    <row r="108" spans="1:28" s="11" customFormat="1" ht="30">
      <c r="A108" s="34">
        <v>85</v>
      </c>
      <c r="B108" s="35" t="s">
        <v>182</v>
      </c>
      <c r="C108" s="24" t="s">
        <v>33</v>
      </c>
      <c r="D108" s="28">
        <v>1.06</v>
      </c>
      <c r="E108" s="24">
        <v>0</v>
      </c>
      <c r="F108" s="31">
        <v>120</v>
      </c>
      <c r="G108" s="32">
        <f t="shared" si="22"/>
        <v>1.06</v>
      </c>
      <c r="H108" s="24">
        <v>0</v>
      </c>
      <c r="I108" s="24">
        <v>2.625</v>
      </c>
      <c r="J108" s="32">
        <f t="shared" si="23"/>
        <v>1.565</v>
      </c>
      <c r="K108" s="39">
        <f>J108</f>
        <v>1.565</v>
      </c>
      <c r="L108" s="22" t="str">
        <f>IF(K108&lt;0,"unavailable","available")</f>
        <v>available</v>
      </c>
      <c r="M108" s="53"/>
      <c r="N108" s="72">
        <v>85</v>
      </c>
      <c r="O108" s="35" t="s">
        <v>182</v>
      </c>
      <c r="P108" s="24" t="s">
        <v>33</v>
      </c>
      <c r="Q108" s="30">
        <v>1.03</v>
      </c>
      <c r="R108" s="41">
        <f>D108+Q108</f>
        <v>2.09</v>
      </c>
      <c r="S108" s="21">
        <f>E108</f>
        <v>0</v>
      </c>
      <c r="T108" s="21">
        <v>120</v>
      </c>
      <c r="U108" s="21">
        <f t="shared" si="18"/>
        <v>2.09</v>
      </c>
      <c r="V108" s="24">
        <v>0</v>
      </c>
      <c r="W108" s="24">
        <v>2.625</v>
      </c>
      <c r="X108" s="24">
        <f t="shared" si="19"/>
        <v>0.5350000000000001</v>
      </c>
      <c r="Y108" s="39">
        <f>X108</f>
        <v>0.5350000000000001</v>
      </c>
      <c r="Z108" s="22" t="str">
        <f>IF(Y108&lt;0,"unavailable","available")</f>
        <v>available</v>
      </c>
      <c r="AB108" s="18"/>
    </row>
    <row r="109" spans="1:28" s="11" customFormat="1" ht="30">
      <c r="A109" s="34">
        <v>86</v>
      </c>
      <c r="B109" s="35" t="s">
        <v>183</v>
      </c>
      <c r="C109" s="24" t="s">
        <v>10</v>
      </c>
      <c r="D109" s="28">
        <v>3.08</v>
      </c>
      <c r="E109" s="24">
        <v>0</v>
      </c>
      <c r="F109" s="31">
        <v>120</v>
      </c>
      <c r="G109" s="32">
        <f t="shared" si="22"/>
        <v>3.08</v>
      </c>
      <c r="H109" s="24">
        <v>0</v>
      </c>
      <c r="I109" s="24">
        <v>4.2</v>
      </c>
      <c r="J109" s="32">
        <f t="shared" si="23"/>
        <v>1.12</v>
      </c>
      <c r="K109" s="39">
        <f>J109</f>
        <v>1.12</v>
      </c>
      <c r="L109" s="22" t="str">
        <f>IF(K109&lt;0,"unavailable","available")</f>
        <v>available</v>
      </c>
      <c r="M109" s="53"/>
      <c r="N109" s="78">
        <v>86</v>
      </c>
      <c r="O109" s="56" t="s">
        <v>183</v>
      </c>
      <c r="P109" s="44" t="s">
        <v>10</v>
      </c>
      <c r="Q109" s="55">
        <v>3.58</v>
      </c>
      <c r="R109" s="44">
        <f t="shared" si="20"/>
        <v>6.66</v>
      </c>
      <c r="S109" s="44">
        <f>E109</f>
        <v>0</v>
      </c>
      <c r="T109" s="44">
        <v>120</v>
      </c>
      <c r="U109" s="44">
        <f t="shared" si="18"/>
        <v>6.66</v>
      </c>
      <c r="V109" s="44">
        <v>0</v>
      </c>
      <c r="W109" s="44">
        <v>4.2</v>
      </c>
      <c r="X109" s="44">
        <f t="shared" si="19"/>
        <v>-2.46</v>
      </c>
      <c r="Y109" s="79">
        <f>X109</f>
        <v>-2.46</v>
      </c>
      <c r="Z109" s="67" t="str">
        <f>IF(Y109&lt;0,"unavailable","available")</f>
        <v>unavailable</v>
      </c>
      <c r="AB109" s="18"/>
    </row>
    <row r="110" spans="1:28" s="11" customFormat="1" ht="30">
      <c r="A110" s="120">
        <v>87</v>
      </c>
      <c r="B110" s="38" t="s">
        <v>184</v>
      </c>
      <c r="C110" s="24" t="s">
        <v>25</v>
      </c>
      <c r="D110" s="28">
        <v>19.98</v>
      </c>
      <c r="E110" s="30">
        <f>E111+E112</f>
        <v>10.5</v>
      </c>
      <c r="F110" s="30">
        <v>120</v>
      </c>
      <c r="G110" s="39">
        <f>D110-E110</f>
        <v>9.48</v>
      </c>
      <c r="H110" s="24">
        <v>0</v>
      </c>
      <c r="I110" s="24">
        <v>26.25</v>
      </c>
      <c r="J110" s="39">
        <f>I110-G110-H110</f>
        <v>16.77</v>
      </c>
      <c r="K110" s="122">
        <f>MIN(J110:J112)</f>
        <v>16.77</v>
      </c>
      <c r="L110" s="116" t="str">
        <f>IF(K110&lt;0,"unavailable","available")</f>
        <v>available</v>
      </c>
      <c r="M110" s="53"/>
      <c r="N110" s="120">
        <v>87</v>
      </c>
      <c r="O110" s="38" t="s">
        <v>184</v>
      </c>
      <c r="P110" s="24" t="s">
        <v>25</v>
      </c>
      <c r="Q110" s="30">
        <v>12.89</v>
      </c>
      <c r="R110" s="24">
        <f t="shared" si="20"/>
        <v>32.870000000000005</v>
      </c>
      <c r="S110" s="29">
        <f>S111+S112</f>
        <v>11.15</v>
      </c>
      <c r="T110" s="21">
        <v>120</v>
      </c>
      <c r="U110" s="21">
        <f t="shared" si="18"/>
        <v>21.720000000000006</v>
      </c>
      <c r="V110" s="24">
        <v>0</v>
      </c>
      <c r="W110" s="24">
        <v>26.25</v>
      </c>
      <c r="X110" s="24">
        <f t="shared" si="19"/>
        <v>4.529999999999994</v>
      </c>
      <c r="Y110" s="122">
        <f>MIN(X110:X112)</f>
        <v>4.529999999999994</v>
      </c>
      <c r="Z110" s="116" t="str">
        <f>IF(Y110&lt;0,"unavailable","available")</f>
        <v>available</v>
      </c>
      <c r="AB110" s="18"/>
    </row>
    <row r="111" spans="1:28" s="11" customFormat="1" ht="12.75" customHeight="1">
      <c r="A111" s="120"/>
      <c r="B111" s="37" t="s">
        <v>101</v>
      </c>
      <c r="C111" s="24" t="s">
        <v>25</v>
      </c>
      <c r="D111" s="28">
        <f>D110-D112</f>
        <v>7.91</v>
      </c>
      <c r="E111" s="40">
        <f>D111</f>
        <v>7.91</v>
      </c>
      <c r="F111" s="30"/>
      <c r="G111" s="39">
        <f>D111-E111</f>
        <v>0</v>
      </c>
      <c r="H111" s="24">
        <v>0</v>
      </c>
      <c r="I111" s="24">
        <v>26.25</v>
      </c>
      <c r="J111" s="39">
        <f>I111-G111-H111</f>
        <v>26.25</v>
      </c>
      <c r="K111" s="122"/>
      <c r="L111" s="117"/>
      <c r="M111" s="53"/>
      <c r="N111" s="120"/>
      <c r="O111" s="37" t="s">
        <v>101</v>
      </c>
      <c r="P111" s="24" t="s">
        <v>25</v>
      </c>
      <c r="Q111" s="30">
        <f>Q110-Q112</f>
        <v>8.56</v>
      </c>
      <c r="R111" s="41">
        <f>Q111</f>
        <v>8.56</v>
      </c>
      <c r="S111" s="29">
        <f>R111</f>
        <v>8.56</v>
      </c>
      <c r="T111" s="21"/>
      <c r="U111" s="21">
        <f t="shared" si="18"/>
        <v>0</v>
      </c>
      <c r="V111" s="24">
        <v>0</v>
      </c>
      <c r="W111" s="24">
        <v>26.25</v>
      </c>
      <c r="X111" s="24">
        <f t="shared" si="19"/>
        <v>26.25</v>
      </c>
      <c r="Y111" s="122"/>
      <c r="Z111" s="117"/>
      <c r="AB111" s="18"/>
    </row>
    <row r="112" spans="1:28" s="11" customFormat="1" ht="12.75" customHeight="1">
      <c r="A112" s="120"/>
      <c r="B112" s="37" t="s">
        <v>102</v>
      </c>
      <c r="C112" s="24" t="s">
        <v>25</v>
      </c>
      <c r="D112" s="28">
        <v>12.07</v>
      </c>
      <c r="E112" s="26">
        <v>2.59</v>
      </c>
      <c r="F112" s="30">
        <v>120</v>
      </c>
      <c r="G112" s="39">
        <f>D112-E112</f>
        <v>9.48</v>
      </c>
      <c r="H112" s="24">
        <v>0</v>
      </c>
      <c r="I112" s="24">
        <v>26.25</v>
      </c>
      <c r="J112" s="39">
        <f>I112-G112-H112</f>
        <v>16.77</v>
      </c>
      <c r="K112" s="122"/>
      <c r="L112" s="118"/>
      <c r="M112" s="53"/>
      <c r="N112" s="120"/>
      <c r="O112" s="37" t="s">
        <v>102</v>
      </c>
      <c r="P112" s="24" t="s">
        <v>25</v>
      </c>
      <c r="Q112" s="30">
        <v>4.33</v>
      </c>
      <c r="R112" s="24">
        <f t="shared" si="20"/>
        <v>16.4</v>
      </c>
      <c r="S112" s="21">
        <f>'[1]текущий дефицит'!E111</f>
        <v>2.59</v>
      </c>
      <c r="T112" s="21">
        <v>120</v>
      </c>
      <c r="U112" s="21">
        <f t="shared" si="18"/>
        <v>13.809999999999999</v>
      </c>
      <c r="V112" s="24">
        <v>0</v>
      </c>
      <c r="W112" s="24">
        <v>26.25</v>
      </c>
      <c r="X112" s="24">
        <f t="shared" si="19"/>
        <v>12.440000000000001</v>
      </c>
      <c r="Y112" s="122"/>
      <c r="Z112" s="118"/>
      <c r="AB112" s="18"/>
    </row>
    <row r="113" spans="1:28" s="11" customFormat="1" ht="30">
      <c r="A113" s="34">
        <v>88</v>
      </c>
      <c r="B113" s="35" t="s">
        <v>185</v>
      </c>
      <c r="C113" s="24" t="s">
        <v>10</v>
      </c>
      <c r="D113" s="28">
        <v>3.32</v>
      </c>
      <c r="E113" s="24">
        <v>0.34</v>
      </c>
      <c r="F113" s="31">
        <v>120</v>
      </c>
      <c r="G113" s="32">
        <f t="shared" si="22"/>
        <v>2.98</v>
      </c>
      <c r="H113" s="24">
        <v>0</v>
      </c>
      <c r="I113" s="24">
        <v>4.2</v>
      </c>
      <c r="J113" s="32">
        <f t="shared" si="23"/>
        <v>1.2200000000000002</v>
      </c>
      <c r="K113" s="39">
        <f>J113</f>
        <v>1.2200000000000002</v>
      </c>
      <c r="L113" s="22" t="str">
        <f>IF(K113&lt;0,"unavailable","available")</f>
        <v>available</v>
      </c>
      <c r="M113" s="53"/>
      <c r="N113" s="74">
        <v>88</v>
      </c>
      <c r="O113" s="56" t="s">
        <v>185</v>
      </c>
      <c r="P113" s="44" t="s">
        <v>10</v>
      </c>
      <c r="Q113" s="55">
        <v>5.93</v>
      </c>
      <c r="R113" s="44">
        <f t="shared" si="20"/>
        <v>9.25</v>
      </c>
      <c r="S113" s="44">
        <f>E113</f>
        <v>0.34</v>
      </c>
      <c r="T113" s="44">
        <v>120</v>
      </c>
      <c r="U113" s="44">
        <f t="shared" si="18"/>
        <v>8.91</v>
      </c>
      <c r="V113" s="44">
        <v>0</v>
      </c>
      <c r="W113" s="44">
        <v>4.2</v>
      </c>
      <c r="X113" s="44">
        <f t="shared" si="19"/>
        <v>-4.71</v>
      </c>
      <c r="Y113" s="79">
        <f>X113</f>
        <v>-4.71</v>
      </c>
      <c r="Z113" s="67" t="str">
        <f>IF(Y113&lt;0,"unavailable","available")</f>
        <v>unavailable</v>
      </c>
      <c r="AB113" s="18"/>
    </row>
    <row r="114" spans="1:28" s="11" customFormat="1" ht="30">
      <c r="A114" s="34">
        <v>89</v>
      </c>
      <c r="B114" s="35" t="s">
        <v>186</v>
      </c>
      <c r="C114" s="24" t="s">
        <v>11</v>
      </c>
      <c r="D114" s="28">
        <v>3.01</v>
      </c>
      <c r="E114" s="24">
        <v>0</v>
      </c>
      <c r="F114" s="31">
        <v>120</v>
      </c>
      <c r="G114" s="32">
        <f t="shared" si="22"/>
        <v>3.01</v>
      </c>
      <c r="H114" s="24">
        <v>0</v>
      </c>
      <c r="I114" s="24">
        <v>4.2</v>
      </c>
      <c r="J114" s="32">
        <f t="shared" si="23"/>
        <v>1.1900000000000004</v>
      </c>
      <c r="K114" s="39">
        <f>J114</f>
        <v>1.1900000000000004</v>
      </c>
      <c r="L114" s="22" t="str">
        <f>IF(K114&lt;0,"unavailable","available")</f>
        <v>available</v>
      </c>
      <c r="M114" s="53"/>
      <c r="N114" s="78">
        <v>89</v>
      </c>
      <c r="O114" s="56" t="s">
        <v>186</v>
      </c>
      <c r="P114" s="44" t="s">
        <v>11</v>
      </c>
      <c r="Q114" s="55">
        <v>2.62</v>
      </c>
      <c r="R114" s="44">
        <f t="shared" si="20"/>
        <v>5.63</v>
      </c>
      <c r="S114" s="44">
        <f>E114</f>
        <v>0</v>
      </c>
      <c r="T114" s="44">
        <v>120</v>
      </c>
      <c r="U114" s="44">
        <f t="shared" si="18"/>
        <v>5.63</v>
      </c>
      <c r="V114" s="44">
        <v>0</v>
      </c>
      <c r="W114" s="44">
        <v>4.2</v>
      </c>
      <c r="X114" s="44">
        <f t="shared" si="19"/>
        <v>-1.4299999999999997</v>
      </c>
      <c r="Y114" s="79">
        <f>X114</f>
        <v>-1.4299999999999997</v>
      </c>
      <c r="Z114" s="67" t="str">
        <f>IF(Y114&lt;0,"unavailable","available")</f>
        <v>unavailable</v>
      </c>
      <c r="AB114" s="18"/>
    </row>
    <row r="115" spans="1:28" s="11" customFormat="1" ht="30">
      <c r="A115" s="120">
        <v>90</v>
      </c>
      <c r="B115" s="35" t="s">
        <v>187</v>
      </c>
      <c r="C115" s="24" t="s">
        <v>25</v>
      </c>
      <c r="D115" s="28">
        <v>19.2</v>
      </c>
      <c r="E115" s="24">
        <f>E116+E117</f>
        <v>7.749999999999998</v>
      </c>
      <c r="F115" s="31">
        <v>120</v>
      </c>
      <c r="G115" s="32">
        <f>D115-E115</f>
        <v>11.450000000000001</v>
      </c>
      <c r="H115" s="24">
        <v>0</v>
      </c>
      <c r="I115" s="24">
        <v>26.25</v>
      </c>
      <c r="J115" s="32">
        <f>I115-G115-H115</f>
        <v>14.799999999999999</v>
      </c>
      <c r="K115" s="122">
        <f>MIN(J115:J117)</f>
        <v>14.799999999999999</v>
      </c>
      <c r="L115" s="116" t="str">
        <f>IF(K115&lt;0,"unavailable","available")</f>
        <v>available</v>
      </c>
      <c r="M115" s="53"/>
      <c r="N115" s="120">
        <v>90</v>
      </c>
      <c r="O115" s="35" t="s">
        <v>187</v>
      </c>
      <c r="P115" s="24" t="s">
        <v>25</v>
      </c>
      <c r="Q115" s="30">
        <v>13.15</v>
      </c>
      <c r="R115" s="24">
        <f t="shared" si="20"/>
        <v>32.35</v>
      </c>
      <c r="S115" s="29">
        <f>S116+S117</f>
        <v>8.43</v>
      </c>
      <c r="T115" s="21">
        <v>120</v>
      </c>
      <c r="U115" s="21">
        <f t="shared" si="18"/>
        <v>23.92</v>
      </c>
      <c r="V115" s="24">
        <v>0</v>
      </c>
      <c r="W115" s="24">
        <v>26.25</v>
      </c>
      <c r="X115" s="24">
        <f t="shared" si="19"/>
        <v>2.3299999999999983</v>
      </c>
      <c r="Y115" s="122">
        <f>MIN(X115:X117)</f>
        <v>2.3299999999999983</v>
      </c>
      <c r="Z115" s="116" t="str">
        <f>IF(Y115&lt;0,"unavailable","available")</f>
        <v>available</v>
      </c>
      <c r="AB115" s="18"/>
    </row>
    <row r="116" spans="1:28" s="11" customFormat="1" ht="12.75" customHeight="1">
      <c r="A116" s="120"/>
      <c r="B116" s="37" t="s">
        <v>101</v>
      </c>
      <c r="C116" s="24" t="s">
        <v>25</v>
      </c>
      <c r="D116" s="28">
        <f>D115-D117</f>
        <v>1.9899999999999984</v>
      </c>
      <c r="E116" s="40">
        <f>D116</f>
        <v>1.9899999999999984</v>
      </c>
      <c r="F116" s="31"/>
      <c r="G116" s="32">
        <f>D116-E116</f>
        <v>0</v>
      </c>
      <c r="H116" s="24">
        <v>0</v>
      </c>
      <c r="I116" s="24">
        <v>26.25</v>
      </c>
      <c r="J116" s="32">
        <f>I116-G116-H116</f>
        <v>26.25</v>
      </c>
      <c r="K116" s="122"/>
      <c r="L116" s="117"/>
      <c r="M116" s="53"/>
      <c r="N116" s="120"/>
      <c r="O116" s="37" t="s">
        <v>101</v>
      </c>
      <c r="P116" s="24" t="s">
        <v>25</v>
      </c>
      <c r="Q116" s="30">
        <f>Q115-Q117</f>
        <v>8.34</v>
      </c>
      <c r="R116" s="24">
        <f t="shared" si="20"/>
        <v>10.329999999999998</v>
      </c>
      <c r="S116" s="29">
        <v>3</v>
      </c>
      <c r="T116" s="21"/>
      <c r="U116" s="21">
        <f t="shared" si="18"/>
        <v>7.329999999999998</v>
      </c>
      <c r="V116" s="24">
        <v>0</v>
      </c>
      <c r="W116" s="24">
        <v>26.25</v>
      </c>
      <c r="X116" s="24">
        <f t="shared" si="19"/>
        <v>18.92</v>
      </c>
      <c r="Y116" s="122"/>
      <c r="Z116" s="117"/>
      <c r="AB116" s="18"/>
    </row>
    <row r="117" spans="1:28" s="11" customFormat="1" ht="12.75" customHeight="1">
      <c r="A117" s="120"/>
      <c r="B117" s="37" t="s">
        <v>102</v>
      </c>
      <c r="C117" s="24" t="s">
        <v>25</v>
      </c>
      <c r="D117" s="28">
        <v>17.21</v>
      </c>
      <c r="E117" s="26">
        <v>5.76</v>
      </c>
      <c r="F117" s="31">
        <v>120</v>
      </c>
      <c r="G117" s="32">
        <f>D117-E117</f>
        <v>11.450000000000001</v>
      </c>
      <c r="H117" s="24">
        <v>0</v>
      </c>
      <c r="I117" s="24">
        <v>26.25</v>
      </c>
      <c r="J117" s="32">
        <f>I117-G117-H117</f>
        <v>14.799999999999999</v>
      </c>
      <c r="K117" s="122"/>
      <c r="L117" s="118"/>
      <c r="M117" s="53"/>
      <c r="N117" s="120"/>
      <c r="O117" s="37" t="s">
        <v>102</v>
      </c>
      <c r="P117" s="24" t="s">
        <v>25</v>
      </c>
      <c r="Q117" s="30">
        <v>4.81</v>
      </c>
      <c r="R117" s="24">
        <f t="shared" si="20"/>
        <v>22.02</v>
      </c>
      <c r="S117" s="21">
        <v>5.43</v>
      </c>
      <c r="T117" s="21">
        <v>120</v>
      </c>
      <c r="U117" s="21">
        <f t="shared" si="18"/>
        <v>16.59</v>
      </c>
      <c r="V117" s="24">
        <v>0</v>
      </c>
      <c r="W117" s="24">
        <v>26.25</v>
      </c>
      <c r="X117" s="24">
        <f t="shared" si="19"/>
        <v>9.66</v>
      </c>
      <c r="Y117" s="122"/>
      <c r="Z117" s="118"/>
      <c r="AB117" s="18"/>
    </row>
    <row r="118" spans="1:28" s="11" customFormat="1" ht="30">
      <c r="A118" s="120">
        <v>91</v>
      </c>
      <c r="B118" s="35" t="s">
        <v>188</v>
      </c>
      <c r="C118" s="24" t="s">
        <v>25</v>
      </c>
      <c r="D118" s="28">
        <v>20.97</v>
      </c>
      <c r="E118" s="24">
        <f>E119+E120</f>
        <v>0</v>
      </c>
      <c r="F118" s="31">
        <v>120</v>
      </c>
      <c r="G118" s="32">
        <f t="shared" si="22"/>
        <v>20.97</v>
      </c>
      <c r="H118" s="24">
        <v>0</v>
      </c>
      <c r="I118" s="24">
        <v>26.25</v>
      </c>
      <c r="J118" s="32">
        <f t="shared" si="23"/>
        <v>5.280000000000001</v>
      </c>
      <c r="K118" s="122">
        <f>MIN(J118:J120)</f>
        <v>5.280000000000001</v>
      </c>
      <c r="L118" s="116" t="str">
        <f>IF(K118&lt;0,"unavailable","available")</f>
        <v>available</v>
      </c>
      <c r="M118" s="53"/>
      <c r="N118" s="137">
        <v>91</v>
      </c>
      <c r="O118" s="56" t="s">
        <v>188</v>
      </c>
      <c r="P118" s="44" t="s">
        <v>25</v>
      </c>
      <c r="Q118" s="55">
        <v>16.32</v>
      </c>
      <c r="R118" s="44">
        <f t="shared" si="20"/>
        <v>37.29</v>
      </c>
      <c r="S118" s="44">
        <f>S119+S120</f>
        <v>2.12</v>
      </c>
      <c r="T118" s="44">
        <v>120</v>
      </c>
      <c r="U118" s="44">
        <f t="shared" si="18"/>
        <v>35.17</v>
      </c>
      <c r="V118" s="44">
        <v>0</v>
      </c>
      <c r="W118" s="44">
        <v>26.25</v>
      </c>
      <c r="X118" s="44">
        <f t="shared" si="19"/>
        <v>-8.920000000000002</v>
      </c>
      <c r="Y118" s="142">
        <f>MIN(X118:X120)</f>
        <v>-8.920000000000002</v>
      </c>
      <c r="Z118" s="139" t="str">
        <f>IF(Y118&lt;0,"unavailable","available")</f>
        <v>unavailable</v>
      </c>
      <c r="AB118" s="18"/>
    </row>
    <row r="119" spans="1:28" s="11" customFormat="1" ht="12.75" customHeight="1">
      <c r="A119" s="120"/>
      <c r="B119" s="37" t="s">
        <v>101</v>
      </c>
      <c r="C119" s="24" t="s">
        <v>25</v>
      </c>
      <c r="D119" s="28">
        <f>D118-D120</f>
        <v>8.1</v>
      </c>
      <c r="E119" s="26">
        <v>0</v>
      </c>
      <c r="F119" s="31"/>
      <c r="G119" s="32">
        <f t="shared" si="22"/>
        <v>8.1</v>
      </c>
      <c r="H119" s="24">
        <v>0</v>
      </c>
      <c r="I119" s="24">
        <v>26.25</v>
      </c>
      <c r="J119" s="32">
        <f t="shared" si="23"/>
        <v>18.15</v>
      </c>
      <c r="K119" s="122"/>
      <c r="L119" s="117"/>
      <c r="M119" s="53"/>
      <c r="N119" s="137"/>
      <c r="O119" s="63" t="s">
        <v>101</v>
      </c>
      <c r="P119" s="44" t="s">
        <v>25</v>
      </c>
      <c r="Q119" s="55">
        <v>5.92</v>
      </c>
      <c r="R119" s="44">
        <f t="shared" si="20"/>
        <v>14.02</v>
      </c>
      <c r="S119" s="61">
        <v>0</v>
      </c>
      <c r="T119" s="44"/>
      <c r="U119" s="44">
        <f t="shared" si="18"/>
        <v>14.02</v>
      </c>
      <c r="V119" s="44">
        <v>0</v>
      </c>
      <c r="W119" s="44">
        <v>26.25</v>
      </c>
      <c r="X119" s="44">
        <f t="shared" si="19"/>
        <v>12.23</v>
      </c>
      <c r="Y119" s="142"/>
      <c r="Z119" s="117"/>
      <c r="AB119" s="18"/>
    </row>
    <row r="120" spans="1:28" s="11" customFormat="1" ht="12.75" customHeight="1">
      <c r="A120" s="120"/>
      <c r="B120" s="37" t="s">
        <v>189</v>
      </c>
      <c r="C120" s="24" t="s">
        <v>25</v>
      </c>
      <c r="D120" s="28">
        <v>12.87</v>
      </c>
      <c r="E120" s="26">
        <v>0</v>
      </c>
      <c r="F120" s="31">
        <v>120</v>
      </c>
      <c r="G120" s="32">
        <f t="shared" si="22"/>
        <v>12.87</v>
      </c>
      <c r="H120" s="24">
        <v>0</v>
      </c>
      <c r="I120" s="24">
        <v>26.25</v>
      </c>
      <c r="J120" s="32">
        <f t="shared" si="23"/>
        <v>13.38</v>
      </c>
      <c r="K120" s="122"/>
      <c r="L120" s="118"/>
      <c r="M120" s="53"/>
      <c r="N120" s="137"/>
      <c r="O120" s="63" t="s">
        <v>189</v>
      </c>
      <c r="P120" s="44" t="s">
        <v>25</v>
      </c>
      <c r="Q120" s="55">
        <f>Q118-Q119</f>
        <v>10.4</v>
      </c>
      <c r="R120" s="44">
        <f t="shared" si="20"/>
        <v>23.27</v>
      </c>
      <c r="S120" s="44">
        <f>'[1]текущий дефицит'!E119</f>
        <v>2.12</v>
      </c>
      <c r="T120" s="44">
        <v>120</v>
      </c>
      <c r="U120" s="44">
        <f t="shared" si="18"/>
        <v>21.15</v>
      </c>
      <c r="V120" s="44">
        <v>0</v>
      </c>
      <c r="W120" s="44">
        <v>26.25</v>
      </c>
      <c r="X120" s="44">
        <f t="shared" si="19"/>
        <v>5.100000000000001</v>
      </c>
      <c r="Y120" s="142"/>
      <c r="Z120" s="118"/>
      <c r="AB120" s="18"/>
    </row>
    <row r="121" spans="1:28" s="11" customFormat="1" ht="30">
      <c r="A121" s="120">
        <v>92</v>
      </c>
      <c r="B121" s="35" t="s">
        <v>190</v>
      </c>
      <c r="C121" s="24" t="s">
        <v>20</v>
      </c>
      <c r="D121" s="28">
        <v>36.1</v>
      </c>
      <c r="E121" s="30">
        <f>E122+E123</f>
        <v>10.600000000000001</v>
      </c>
      <c r="F121" s="31">
        <v>120</v>
      </c>
      <c r="G121" s="32">
        <f>D121-E121</f>
        <v>25.5</v>
      </c>
      <c r="H121" s="24">
        <v>0</v>
      </c>
      <c r="I121" s="24">
        <v>42</v>
      </c>
      <c r="J121" s="32">
        <f>I121-G121-H121</f>
        <v>16.5</v>
      </c>
      <c r="K121" s="122">
        <f>MIN(J121:J123)</f>
        <v>16.5</v>
      </c>
      <c r="L121" s="116" t="str">
        <f>IF(K121&lt;0,"unavailable","available")</f>
        <v>available</v>
      </c>
      <c r="M121" s="53"/>
      <c r="N121" s="137">
        <v>92</v>
      </c>
      <c r="O121" s="56" t="s">
        <v>190</v>
      </c>
      <c r="P121" s="44" t="s">
        <v>20</v>
      </c>
      <c r="Q121" s="55">
        <v>28.27</v>
      </c>
      <c r="R121" s="44">
        <f t="shared" si="20"/>
        <v>64.37</v>
      </c>
      <c r="S121" s="44">
        <f>S122+S123</f>
        <v>12.899999999999999</v>
      </c>
      <c r="T121" s="44">
        <v>120</v>
      </c>
      <c r="U121" s="44">
        <f t="shared" si="18"/>
        <v>51.470000000000006</v>
      </c>
      <c r="V121" s="44">
        <v>0</v>
      </c>
      <c r="W121" s="44">
        <v>42</v>
      </c>
      <c r="X121" s="44">
        <f>W121-V121-U121</f>
        <v>-9.470000000000006</v>
      </c>
      <c r="Y121" s="142">
        <f>MIN(X121:X123)</f>
        <v>-9.470000000000006</v>
      </c>
      <c r="Z121" s="139" t="str">
        <f>IF(Y121&lt;0,"unavailable","available")</f>
        <v>unavailable</v>
      </c>
      <c r="AB121" s="18"/>
    </row>
    <row r="122" spans="1:28" s="11" customFormat="1" ht="12.75" customHeight="1">
      <c r="A122" s="120"/>
      <c r="B122" s="37" t="s">
        <v>101</v>
      </c>
      <c r="C122" s="24" t="s">
        <v>20</v>
      </c>
      <c r="D122" s="28">
        <f>D121-D123</f>
        <v>9.760000000000002</v>
      </c>
      <c r="E122" s="40">
        <f>D122/2</f>
        <v>4.880000000000001</v>
      </c>
      <c r="F122" s="31"/>
      <c r="G122" s="32">
        <f>D122-E122</f>
        <v>4.880000000000001</v>
      </c>
      <c r="H122" s="24">
        <v>0</v>
      </c>
      <c r="I122" s="24">
        <v>42</v>
      </c>
      <c r="J122" s="32">
        <f>I122-G122-H122</f>
        <v>37.12</v>
      </c>
      <c r="K122" s="122"/>
      <c r="L122" s="117"/>
      <c r="M122" s="53"/>
      <c r="N122" s="137"/>
      <c r="O122" s="63" t="s">
        <v>101</v>
      </c>
      <c r="P122" s="44" t="s">
        <v>20</v>
      </c>
      <c r="Q122" s="55">
        <f>Q121-Q123</f>
        <v>4.599999999999998</v>
      </c>
      <c r="R122" s="44">
        <f t="shared" si="20"/>
        <v>14.36</v>
      </c>
      <c r="S122" s="61">
        <f>R122/2</f>
        <v>7.18</v>
      </c>
      <c r="T122" s="44"/>
      <c r="U122" s="44">
        <f t="shared" si="18"/>
        <v>7.18</v>
      </c>
      <c r="V122" s="44">
        <v>0</v>
      </c>
      <c r="W122" s="44">
        <v>42</v>
      </c>
      <c r="X122" s="44">
        <f t="shared" si="19"/>
        <v>34.82</v>
      </c>
      <c r="Y122" s="142"/>
      <c r="Z122" s="140"/>
      <c r="AB122" s="18"/>
    </row>
    <row r="123" spans="1:28" s="11" customFormat="1" ht="12.75" customHeight="1">
      <c r="A123" s="120"/>
      <c r="B123" s="37" t="s">
        <v>102</v>
      </c>
      <c r="C123" s="24" t="s">
        <v>20</v>
      </c>
      <c r="D123" s="28">
        <v>26.34</v>
      </c>
      <c r="E123" s="26">
        <v>5.72</v>
      </c>
      <c r="F123" s="31">
        <v>120</v>
      </c>
      <c r="G123" s="32">
        <f>D123-E123</f>
        <v>20.62</v>
      </c>
      <c r="H123" s="24">
        <v>0</v>
      </c>
      <c r="I123" s="24">
        <v>42</v>
      </c>
      <c r="J123" s="32">
        <f>I123-G123-H123</f>
        <v>21.38</v>
      </c>
      <c r="K123" s="122"/>
      <c r="L123" s="118"/>
      <c r="M123" s="53"/>
      <c r="N123" s="137"/>
      <c r="O123" s="63" t="s">
        <v>102</v>
      </c>
      <c r="P123" s="44" t="s">
        <v>20</v>
      </c>
      <c r="Q123" s="55">
        <v>23.67</v>
      </c>
      <c r="R123" s="44">
        <f t="shared" si="20"/>
        <v>50.010000000000005</v>
      </c>
      <c r="S123" s="44">
        <f>'[1]текущий дефицит'!E122</f>
        <v>5.72</v>
      </c>
      <c r="T123" s="44">
        <v>120</v>
      </c>
      <c r="U123" s="44">
        <f t="shared" si="18"/>
        <v>44.290000000000006</v>
      </c>
      <c r="V123" s="44">
        <v>0</v>
      </c>
      <c r="W123" s="44">
        <v>42</v>
      </c>
      <c r="X123" s="44">
        <f t="shared" si="19"/>
        <v>-2.2900000000000063</v>
      </c>
      <c r="Y123" s="142"/>
      <c r="Z123" s="141"/>
      <c r="AB123" s="18"/>
    </row>
    <row r="124" spans="1:28" s="11" customFormat="1" ht="30">
      <c r="A124" s="120">
        <v>93</v>
      </c>
      <c r="B124" s="35" t="s">
        <v>191</v>
      </c>
      <c r="C124" s="24" t="s">
        <v>3</v>
      </c>
      <c r="D124" s="28">
        <v>5.7</v>
      </c>
      <c r="E124" s="24">
        <f>E125+E126</f>
        <v>5.13</v>
      </c>
      <c r="F124" s="31">
        <v>120</v>
      </c>
      <c r="G124" s="32">
        <f t="shared" si="22"/>
        <v>0.5700000000000003</v>
      </c>
      <c r="H124" s="24">
        <v>0</v>
      </c>
      <c r="I124" s="31">
        <f>1.05*16</f>
        <v>16.8</v>
      </c>
      <c r="J124" s="32">
        <f t="shared" si="23"/>
        <v>16.23</v>
      </c>
      <c r="K124" s="122">
        <f>MIN(J124:J126)</f>
        <v>16.23</v>
      </c>
      <c r="L124" s="116" t="str">
        <f>IF(K124&lt;0,"unavailable","available")</f>
        <v>available</v>
      </c>
      <c r="M124" s="53"/>
      <c r="N124" s="120">
        <v>93</v>
      </c>
      <c r="O124" s="35" t="s">
        <v>191</v>
      </c>
      <c r="P124" s="24" t="s">
        <v>3</v>
      </c>
      <c r="Q124" s="30">
        <v>3.38</v>
      </c>
      <c r="R124" s="24">
        <f t="shared" si="20"/>
        <v>9.08</v>
      </c>
      <c r="S124" s="21">
        <f>S125+S126</f>
        <v>8.48</v>
      </c>
      <c r="T124" s="21">
        <v>120</v>
      </c>
      <c r="U124" s="21">
        <f t="shared" si="18"/>
        <v>0.5999999999999996</v>
      </c>
      <c r="V124" s="24">
        <v>0</v>
      </c>
      <c r="W124" s="31">
        <f>1.05*16</f>
        <v>16.8</v>
      </c>
      <c r="X124" s="24">
        <f t="shared" si="19"/>
        <v>16.200000000000003</v>
      </c>
      <c r="Y124" s="122">
        <f>MIN(X124:X126)</f>
        <v>16.2</v>
      </c>
      <c r="Z124" s="116" t="str">
        <f>IF(Y124&lt;0,"unavailable","available")</f>
        <v>available</v>
      </c>
      <c r="AB124" s="18"/>
    </row>
    <row r="125" spans="1:28" s="11" customFormat="1" ht="12.75" customHeight="1">
      <c r="A125" s="120"/>
      <c r="B125" s="37" t="s">
        <v>192</v>
      </c>
      <c r="C125" s="24" t="s">
        <v>3</v>
      </c>
      <c r="D125" s="28">
        <f>D124-D126</f>
        <v>5.13</v>
      </c>
      <c r="E125" s="40">
        <f>D125</f>
        <v>5.13</v>
      </c>
      <c r="F125" s="31"/>
      <c r="G125" s="32">
        <f t="shared" si="22"/>
        <v>0</v>
      </c>
      <c r="H125" s="24">
        <v>0</v>
      </c>
      <c r="I125" s="31">
        <f>1.05*16</f>
        <v>16.8</v>
      </c>
      <c r="J125" s="32">
        <f t="shared" si="23"/>
        <v>16.8</v>
      </c>
      <c r="K125" s="122"/>
      <c r="L125" s="117"/>
      <c r="M125" s="53"/>
      <c r="N125" s="120"/>
      <c r="O125" s="37" t="s">
        <v>192</v>
      </c>
      <c r="P125" s="24" t="s">
        <v>3</v>
      </c>
      <c r="Q125" s="30">
        <f>Q124-Q126</f>
        <v>3.35</v>
      </c>
      <c r="R125" s="24">
        <f t="shared" si="20"/>
        <v>8.48</v>
      </c>
      <c r="S125" s="29">
        <f>R125</f>
        <v>8.48</v>
      </c>
      <c r="T125" s="21"/>
      <c r="U125" s="21">
        <f t="shared" si="18"/>
        <v>0</v>
      </c>
      <c r="V125" s="24">
        <v>0</v>
      </c>
      <c r="W125" s="31">
        <f>1.05*16</f>
        <v>16.8</v>
      </c>
      <c r="X125" s="24">
        <f t="shared" si="19"/>
        <v>16.8</v>
      </c>
      <c r="Y125" s="122"/>
      <c r="Z125" s="117"/>
      <c r="AB125" s="18"/>
    </row>
    <row r="126" spans="1:28" s="11" customFormat="1" ht="12.75" customHeight="1">
      <c r="A126" s="120"/>
      <c r="B126" s="37" t="s">
        <v>102</v>
      </c>
      <c r="C126" s="24" t="s">
        <v>3</v>
      </c>
      <c r="D126" s="28">
        <v>0.57</v>
      </c>
      <c r="E126" s="26">
        <v>0</v>
      </c>
      <c r="F126" s="31">
        <v>120</v>
      </c>
      <c r="G126" s="32">
        <f t="shared" si="22"/>
        <v>0.57</v>
      </c>
      <c r="H126" s="24">
        <v>0</v>
      </c>
      <c r="I126" s="31">
        <f>1.05*16</f>
        <v>16.8</v>
      </c>
      <c r="J126" s="32">
        <f t="shared" si="23"/>
        <v>16.23</v>
      </c>
      <c r="K126" s="122"/>
      <c r="L126" s="118"/>
      <c r="M126" s="53"/>
      <c r="N126" s="120"/>
      <c r="O126" s="37" t="s">
        <v>102</v>
      </c>
      <c r="P126" s="24" t="s">
        <v>3</v>
      </c>
      <c r="Q126" s="30">
        <v>0.03</v>
      </c>
      <c r="R126" s="24">
        <f t="shared" si="20"/>
        <v>0.6</v>
      </c>
      <c r="S126" s="21">
        <f>'[1]текущий дефицит'!E125</f>
        <v>0</v>
      </c>
      <c r="T126" s="21">
        <v>120</v>
      </c>
      <c r="U126" s="21">
        <f t="shared" si="18"/>
        <v>0.6</v>
      </c>
      <c r="V126" s="24">
        <v>0</v>
      </c>
      <c r="W126" s="31">
        <f>1.05*16</f>
        <v>16.8</v>
      </c>
      <c r="X126" s="24">
        <f t="shared" si="19"/>
        <v>16.2</v>
      </c>
      <c r="Y126" s="122"/>
      <c r="Z126" s="118"/>
      <c r="AB126" s="18"/>
    </row>
    <row r="127" spans="1:28" s="11" customFormat="1" ht="30">
      <c r="A127" s="34">
        <v>94</v>
      </c>
      <c r="B127" s="35" t="s">
        <v>193</v>
      </c>
      <c r="C127" s="24" t="s">
        <v>10</v>
      </c>
      <c r="D127" s="28">
        <v>0.55</v>
      </c>
      <c r="E127" s="24">
        <v>0.11</v>
      </c>
      <c r="F127" s="31">
        <v>120</v>
      </c>
      <c r="G127" s="32">
        <f t="shared" si="22"/>
        <v>0.44000000000000006</v>
      </c>
      <c r="H127" s="24">
        <v>0</v>
      </c>
      <c r="I127" s="24">
        <v>4.2</v>
      </c>
      <c r="J127" s="32">
        <f t="shared" si="23"/>
        <v>3.7600000000000002</v>
      </c>
      <c r="K127" s="39">
        <f>J127</f>
        <v>3.7600000000000002</v>
      </c>
      <c r="L127" s="22" t="str">
        <f>IF(K127&lt;0,"unavailable","available")</f>
        <v>available</v>
      </c>
      <c r="M127" s="53"/>
      <c r="N127" s="72">
        <v>94</v>
      </c>
      <c r="O127" s="35" t="s">
        <v>193</v>
      </c>
      <c r="P127" s="24" t="s">
        <v>10</v>
      </c>
      <c r="Q127" s="30">
        <v>0.22</v>
      </c>
      <c r="R127" s="24">
        <f t="shared" si="20"/>
        <v>0.77</v>
      </c>
      <c r="S127" s="21">
        <f>E127</f>
        <v>0.11</v>
      </c>
      <c r="T127" s="21">
        <v>120</v>
      </c>
      <c r="U127" s="21">
        <f t="shared" si="18"/>
        <v>0.66</v>
      </c>
      <c r="V127" s="24">
        <v>0</v>
      </c>
      <c r="W127" s="24">
        <v>4.2</v>
      </c>
      <c r="X127" s="24">
        <f t="shared" si="19"/>
        <v>3.54</v>
      </c>
      <c r="Y127" s="39">
        <f>X127</f>
        <v>3.54</v>
      </c>
      <c r="Z127" s="22" t="str">
        <f>IF(Y127&lt;0,"unavailable","available")</f>
        <v>available</v>
      </c>
      <c r="AB127" s="18"/>
    </row>
    <row r="128" spans="1:28" s="11" customFormat="1" ht="30">
      <c r="A128" s="34">
        <v>95</v>
      </c>
      <c r="B128" s="35" t="s">
        <v>194</v>
      </c>
      <c r="C128" s="24" t="s">
        <v>33</v>
      </c>
      <c r="D128" s="28">
        <v>0.44</v>
      </c>
      <c r="E128" s="24">
        <v>0.03</v>
      </c>
      <c r="F128" s="31">
        <v>120</v>
      </c>
      <c r="G128" s="32">
        <f t="shared" si="22"/>
        <v>0.41000000000000003</v>
      </c>
      <c r="H128" s="24">
        <v>0</v>
      </c>
      <c r="I128" s="24">
        <v>2.625</v>
      </c>
      <c r="J128" s="32">
        <f t="shared" si="23"/>
        <v>2.215</v>
      </c>
      <c r="K128" s="39">
        <f>J128</f>
        <v>2.215</v>
      </c>
      <c r="L128" s="22" t="str">
        <f>IF(K128&lt;0,"unavailable","available")</f>
        <v>available</v>
      </c>
      <c r="M128" s="53"/>
      <c r="N128" s="72">
        <v>95</v>
      </c>
      <c r="O128" s="35" t="s">
        <v>194</v>
      </c>
      <c r="P128" s="24" t="s">
        <v>33</v>
      </c>
      <c r="Q128" s="30">
        <v>0.13</v>
      </c>
      <c r="R128" s="24">
        <f t="shared" si="20"/>
        <v>0.5700000000000001</v>
      </c>
      <c r="S128" s="21">
        <f>E128</f>
        <v>0.03</v>
      </c>
      <c r="T128" s="21">
        <v>120</v>
      </c>
      <c r="U128" s="21">
        <f t="shared" si="18"/>
        <v>0.54</v>
      </c>
      <c r="V128" s="24">
        <v>0</v>
      </c>
      <c r="W128" s="24">
        <v>2.625</v>
      </c>
      <c r="X128" s="24">
        <f t="shared" si="19"/>
        <v>2.085</v>
      </c>
      <c r="Y128" s="39">
        <f>X128</f>
        <v>2.085</v>
      </c>
      <c r="Z128" s="22" t="str">
        <f>IF(Y128&lt;0,"unavailable","available")</f>
        <v>available</v>
      </c>
      <c r="AB128" s="18"/>
    </row>
    <row r="129" spans="1:28" s="11" customFormat="1" ht="30">
      <c r="A129" s="120">
        <v>96</v>
      </c>
      <c r="B129" s="35" t="s">
        <v>195</v>
      </c>
      <c r="C129" s="24" t="s">
        <v>26</v>
      </c>
      <c r="D129" s="28">
        <v>3.6</v>
      </c>
      <c r="E129" s="24">
        <f>E130+E131</f>
        <v>3.33</v>
      </c>
      <c r="F129" s="31">
        <v>120</v>
      </c>
      <c r="G129" s="32">
        <f t="shared" si="22"/>
        <v>0.27</v>
      </c>
      <c r="H129" s="24">
        <v>0</v>
      </c>
      <c r="I129" s="24">
        <v>10.5</v>
      </c>
      <c r="J129" s="32">
        <f t="shared" si="23"/>
        <v>10.23</v>
      </c>
      <c r="K129" s="122">
        <f>MIN(J129:J131)</f>
        <v>10.23</v>
      </c>
      <c r="L129" s="116" t="str">
        <f>IF(K129&lt;0,"unavailable","available")</f>
        <v>available</v>
      </c>
      <c r="M129" s="53"/>
      <c r="N129" s="120">
        <v>96</v>
      </c>
      <c r="O129" s="35" t="s">
        <v>195</v>
      </c>
      <c r="P129" s="24" t="s">
        <v>26</v>
      </c>
      <c r="Q129" s="30">
        <v>7.43</v>
      </c>
      <c r="R129" s="24">
        <f t="shared" si="20"/>
        <v>11.03</v>
      </c>
      <c r="S129" s="21">
        <f>S130+S131</f>
        <v>10.469999999999999</v>
      </c>
      <c r="T129" s="21">
        <v>120</v>
      </c>
      <c r="U129" s="21">
        <f t="shared" si="18"/>
        <v>0.5600000000000005</v>
      </c>
      <c r="V129" s="24">
        <v>0</v>
      </c>
      <c r="W129" s="24">
        <v>10.5</v>
      </c>
      <c r="X129" s="24">
        <f t="shared" si="19"/>
        <v>9.94</v>
      </c>
      <c r="Y129" s="122">
        <f>MIN(X129:X131)</f>
        <v>9.94</v>
      </c>
      <c r="Z129" s="116" t="str">
        <f>IF(Y129&lt;0,"unavailable","available")</f>
        <v>available</v>
      </c>
      <c r="AB129" s="18"/>
    </row>
    <row r="130" spans="1:28" s="11" customFormat="1" ht="12.75" customHeight="1">
      <c r="A130" s="120"/>
      <c r="B130" s="37" t="s">
        <v>101</v>
      </c>
      <c r="C130" s="24" t="s">
        <v>26</v>
      </c>
      <c r="D130" s="28">
        <f>D129-D131</f>
        <v>2.47</v>
      </c>
      <c r="E130" s="40">
        <f>D130</f>
        <v>2.47</v>
      </c>
      <c r="F130" s="31"/>
      <c r="G130" s="32">
        <f t="shared" si="22"/>
        <v>0</v>
      </c>
      <c r="H130" s="24">
        <v>0</v>
      </c>
      <c r="I130" s="24">
        <v>10.5</v>
      </c>
      <c r="J130" s="32">
        <f t="shared" si="23"/>
        <v>10.5</v>
      </c>
      <c r="K130" s="122"/>
      <c r="L130" s="117"/>
      <c r="M130" s="53"/>
      <c r="N130" s="120"/>
      <c r="O130" s="37" t="s">
        <v>101</v>
      </c>
      <c r="P130" s="24" t="s">
        <v>26</v>
      </c>
      <c r="Q130" s="30">
        <f>Q129-Q131</f>
        <v>7.14</v>
      </c>
      <c r="R130" s="24">
        <f t="shared" si="20"/>
        <v>9.61</v>
      </c>
      <c r="S130" s="29">
        <f>R130</f>
        <v>9.61</v>
      </c>
      <c r="T130" s="21"/>
      <c r="U130" s="21">
        <f t="shared" si="18"/>
        <v>0</v>
      </c>
      <c r="V130" s="24">
        <v>0</v>
      </c>
      <c r="W130" s="24">
        <v>10.5</v>
      </c>
      <c r="X130" s="24">
        <f t="shared" si="19"/>
        <v>10.5</v>
      </c>
      <c r="Y130" s="122"/>
      <c r="Z130" s="117"/>
      <c r="AB130" s="18"/>
    </row>
    <row r="131" spans="1:28" s="11" customFormat="1" ht="12.75" customHeight="1">
      <c r="A131" s="120"/>
      <c r="B131" s="37" t="s">
        <v>102</v>
      </c>
      <c r="C131" s="24" t="s">
        <v>26</v>
      </c>
      <c r="D131" s="28">
        <v>1.13</v>
      </c>
      <c r="E131" s="26">
        <v>0.86</v>
      </c>
      <c r="F131" s="31">
        <v>120</v>
      </c>
      <c r="G131" s="32">
        <f t="shared" si="22"/>
        <v>0.2699999999999999</v>
      </c>
      <c r="H131" s="24">
        <v>0</v>
      </c>
      <c r="I131" s="24">
        <v>10.5</v>
      </c>
      <c r="J131" s="32">
        <f t="shared" si="23"/>
        <v>10.23</v>
      </c>
      <c r="K131" s="122"/>
      <c r="L131" s="118"/>
      <c r="M131" s="53"/>
      <c r="N131" s="120"/>
      <c r="O131" s="37" t="s">
        <v>102</v>
      </c>
      <c r="P131" s="24" t="s">
        <v>26</v>
      </c>
      <c r="Q131" s="30">
        <v>0.29</v>
      </c>
      <c r="R131" s="24">
        <f t="shared" si="20"/>
        <v>1.42</v>
      </c>
      <c r="S131" s="21">
        <f>'[1]текущий дефицит'!E130</f>
        <v>0.86</v>
      </c>
      <c r="T131" s="21">
        <v>120</v>
      </c>
      <c r="U131" s="21">
        <f t="shared" si="18"/>
        <v>0.5599999999999999</v>
      </c>
      <c r="V131" s="24">
        <v>0</v>
      </c>
      <c r="W131" s="24">
        <v>10.5</v>
      </c>
      <c r="X131" s="24">
        <f t="shared" si="19"/>
        <v>9.94</v>
      </c>
      <c r="Y131" s="122"/>
      <c r="Z131" s="118"/>
      <c r="AB131" s="18"/>
    </row>
    <row r="132" spans="1:28" s="11" customFormat="1" ht="30">
      <c r="A132" s="34">
        <v>97</v>
      </c>
      <c r="B132" s="35" t="s">
        <v>196</v>
      </c>
      <c r="C132" s="24" t="s">
        <v>33</v>
      </c>
      <c r="D132" s="28">
        <v>0.71</v>
      </c>
      <c r="E132" s="24">
        <v>0.17</v>
      </c>
      <c r="F132" s="31">
        <v>120</v>
      </c>
      <c r="G132" s="32">
        <f t="shared" si="22"/>
        <v>0.5399999999999999</v>
      </c>
      <c r="H132" s="24">
        <v>0</v>
      </c>
      <c r="I132" s="24">
        <v>2.625</v>
      </c>
      <c r="J132" s="32">
        <f t="shared" si="23"/>
        <v>2.085</v>
      </c>
      <c r="K132" s="39">
        <f>J132</f>
        <v>2.085</v>
      </c>
      <c r="L132" s="22" t="str">
        <f>IF(K132&lt;0,"unavailable","available")</f>
        <v>available</v>
      </c>
      <c r="M132" s="53"/>
      <c r="N132" s="72">
        <v>97</v>
      </c>
      <c r="O132" s="35" t="s">
        <v>196</v>
      </c>
      <c r="P132" s="24" t="s">
        <v>33</v>
      </c>
      <c r="Q132" s="30">
        <v>0.07</v>
      </c>
      <c r="R132" s="24">
        <f t="shared" si="20"/>
        <v>0.78</v>
      </c>
      <c r="S132" s="21">
        <f>E132</f>
        <v>0.17</v>
      </c>
      <c r="T132" s="21">
        <v>120</v>
      </c>
      <c r="U132" s="21">
        <f t="shared" si="18"/>
        <v>0.61</v>
      </c>
      <c r="V132" s="24">
        <v>0</v>
      </c>
      <c r="W132" s="24">
        <v>2.625</v>
      </c>
      <c r="X132" s="24">
        <f t="shared" si="19"/>
        <v>2.015</v>
      </c>
      <c r="Y132" s="39">
        <f>X132</f>
        <v>2.015</v>
      </c>
      <c r="Z132" s="22" t="str">
        <f>IF(Y132&lt;0,"unavailable","available")</f>
        <v>available</v>
      </c>
      <c r="AB132" s="18"/>
    </row>
    <row r="133" spans="1:28" s="11" customFormat="1" ht="30">
      <c r="A133" s="34">
        <v>98</v>
      </c>
      <c r="B133" s="35" t="s">
        <v>197</v>
      </c>
      <c r="C133" s="24" t="s">
        <v>10</v>
      </c>
      <c r="D133" s="28">
        <v>2.01</v>
      </c>
      <c r="E133" s="24">
        <v>0.19</v>
      </c>
      <c r="F133" s="31">
        <v>120</v>
      </c>
      <c r="G133" s="32">
        <f t="shared" si="22"/>
        <v>1.8199999999999998</v>
      </c>
      <c r="H133" s="24">
        <v>0</v>
      </c>
      <c r="I133" s="24">
        <v>4.2</v>
      </c>
      <c r="J133" s="32">
        <f t="shared" si="23"/>
        <v>2.3800000000000003</v>
      </c>
      <c r="K133" s="39">
        <f>J133</f>
        <v>2.3800000000000003</v>
      </c>
      <c r="L133" s="22" t="str">
        <f>IF(K133&lt;0,"unavailable","available")</f>
        <v>available</v>
      </c>
      <c r="M133" s="53"/>
      <c r="N133" s="74">
        <v>98</v>
      </c>
      <c r="O133" s="56" t="s">
        <v>197</v>
      </c>
      <c r="P133" s="44" t="s">
        <v>10</v>
      </c>
      <c r="Q133" s="55">
        <v>5.82</v>
      </c>
      <c r="R133" s="44">
        <f t="shared" si="20"/>
        <v>7.83</v>
      </c>
      <c r="S133" s="44">
        <f>E133</f>
        <v>0.19</v>
      </c>
      <c r="T133" s="44">
        <v>120</v>
      </c>
      <c r="U133" s="44">
        <f t="shared" si="18"/>
        <v>7.64</v>
      </c>
      <c r="V133" s="44">
        <v>0</v>
      </c>
      <c r="W133" s="44">
        <v>4.2</v>
      </c>
      <c r="X133" s="44">
        <f t="shared" si="19"/>
        <v>-3.4399999999999995</v>
      </c>
      <c r="Y133" s="79">
        <f>X133</f>
        <v>-3.4399999999999995</v>
      </c>
      <c r="Z133" s="67" t="str">
        <f>IF(Y133&lt;0,"unavailable","available")</f>
        <v>unavailable</v>
      </c>
      <c r="AB133" s="18"/>
    </row>
    <row r="134" spans="1:28" s="11" customFormat="1" ht="30">
      <c r="A134" s="120">
        <v>99</v>
      </c>
      <c r="B134" s="35" t="s">
        <v>198</v>
      </c>
      <c r="C134" s="24" t="s">
        <v>26</v>
      </c>
      <c r="D134" s="28">
        <v>6.01</v>
      </c>
      <c r="E134" s="24">
        <f>E135+E136</f>
        <v>5.6</v>
      </c>
      <c r="F134" s="31">
        <v>120</v>
      </c>
      <c r="G134" s="32">
        <f t="shared" si="22"/>
        <v>0.41000000000000014</v>
      </c>
      <c r="H134" s="24">
        <v>0</v>
      </c>
      <c r="I134" s="24">
        <v>10.5</v>
      </c>
      <c r="J134" s="32">
        <f t="shared" si="23"/>
        <v>10.09</v>
      </c>
      <c r="K134" s="122">
        <f>MIN(J134:J136)</f>
        <v>10.09</v>
      </c>
      <c r="L134" s="116" t="str">
        <f>IF(K134&lt;0,"unavailable","available")</f>
        <v>available</v>
      </c>
      <c r="M134" s="53"/>
      <c r="N134" s="120">
        <v>99</v>
      </c>
      <c r="O134" s="35" t="s">
        <v>198</v>
      </c>
      <c r="P134" s="24" t="s">
        <v>26</v>
      </c>
      <c r="Q134" s="30">
        <v>11.03</v>
      </c>
      <c r="R134" s="24">
        <f t="shared" si="20"/>
        <v>17.04</v>
      </c>
      <c r="S134" s="29">
        <f>S135+S136</f>
        <v>16.53</v>
      </c>
      <c r="T134" s="21">
        <v>120</v>
      </c>
      <c r="U134" s="21">
        <f t="shared" si="18"/>
        <v>0.509999999999998</v>
      </c>
      <c r="V134" s="24">
        <v>0</v>
      </c>
      <c r="W134" s="24">
        <v>10.5</v>
      </c>
      <c r="X134" s="24">
        <f t="shared" si="19"/>
        <v>9.990000000000002</v>
      </c>
      <c r="Y134" s="122">
        <f>MIN(X134:X136)</f>
        <v>9.99</v>
      </c>
      <c r="Z134" s="116" t="str">
        <f>IF(Y134&lt;0,"unavailable","available")</f>
        <v>available</v>
      </c>
      <c r="AB134" s="18"/>
    </row>
    <row r="135" spans="1:28" s="11" customFormat="1" ht="12.75" customHeight="1">
      <c r="A135" s="120"/>
      <c r="B135" s="37" t="s">
        <v>101</v>
      </c>
      <c r="C135" s="24" t="s">
        <v>26</v>
      </c>
      <c r="D135" s="28">
        <f>D134-D136</f>
        <v>5.34</v>
      </c>
      <c r="E135" s="40">
        <f>D135</f>
        <v>5.34</v>
      </c>
      <c r="F135" s="31"/>
      <c r="G135" s="32">
        <f t="shared" si="22"/>
        <v>0</v>
      </c>
      <c r="H135" s="24">
        <v>0</v>
      </c>
      <c r="I135" s="24">
        <v>10.5</v>
      </c>
      <c r="J135" s="32">
        <f t="shared" si="23"/>
        <v>10.5</v>
      </c>
      <c r="K135" s="122"/>
      <c r="L135" s="117"/>
      <c r="M135" s="53"/>
      <c r="N135" s="120"/>
      <c r="O135" s="37" t="s">
        <v>101</v>
      </c>
      <c r="P135" s="24" t="s">
        <v>26</v>
      </c>
      <c r="Q135" s="30">
        <f>Q134-Q136</f>
        <v>10.93</v>
      </c>
      <c r="R135" s="24">
        <f t="shared" si="20"/>
        <v>16.27</v>
      </c>
      <c r="S135" s="29">
        <f>R135</f>
        <v>16.27</v>
      </c>
      <c r="T135" s="21"/>
      <c r="U135" s="21">
        <f t="shared" si="18"/>
        <v>0</v>
      </c>
      <c r="V135" s="24">
        <v>0</v>
      </c>
      <c r="W135" s="24">
        <v>10.5</v>
      </c>
      <c r="X135" s="24">
        <f t="shared" si="19"/>
        <v>10.5</v>
      </c>
      <c r="Y135" s="122"/>
      <c r="Z135" s="117"/>
      <c r="AB135" s="18"/>
    </row>
    <row r="136" spans="1:28" s="11" customFormat="1" ht="12.75" customHeight="1">
      <c r="A136" s="120"/>
      <c r="B136" s="37" t="s">
        <v>102</v>
      </c>
      <c r="C136" s="24" t="s">
        <v>26</v>
      </c>
      <c r="D136" s="28">
        <v>0.67</v>
      </c>
      <c r="E136" s="26">
        <v>0.26</v>
      </c>
      <c r="F136" s="31">
        <v>120</v>
      </c>
      <c r="G136" s="32">
        <f t="shared" si="22"/>
        <v>0.41000000000000003</v>
      </c>
      <c r="H136" s="24">
        <v>0</v>
      </c>
      <c r="I136" s="24">
        <v>10.5</v>
      </c>
      <c r="J136" s="32">
        <f t="shared" si="23"/>
        <v>10.09</v>
      </c>
      <c r="K136" s="122"/>
      <c r="L136" s="118"/>
      <c r="M136" s="53"/>
      <c r="N136" s="120"/>
      <c r="O136" s="37" t="s">
        <v>102</v>
      </c>
      <c r="P136" s="24" t="s">
        <v>26</v>
      </c>
      <c r="Q136" s="30">
        <v>0.1</v>
      </c>
      <c r="R136" s="24">
        <f t="shared" si="20"/>
        <v>0.77</v>
      </c>
      <c r="S136" s="21">
        <f>'[1]текущий дефицит'!E135</f>
        <v>0.26</v>
      </c>
      <c r="T136" s="21">
        <v>120</v>
      </c>
      <c r="U136" s="21">
        <f t="shared" si="18"/>
        <v>0.51</v>
      </c>
      <c r="V136" s="24">
        <v>0</v>
      </c>
      <c r="W136" s="24">
        <v>10.5</v>
      </c>
      <c r="X136" s="24">
        <f t="shared" si="19"/>
        <v>9.99</v>
      </c>
      <c r="Y136" s="122"/>
      <c r="Z136" s="118"/>
      <c r="AB136" s="18"/>
    </row>
    <row r="137" spans="1:28" s="11" customFormat="1" ht="30.75" customHeight="1">
      <c r="A137" s="65">
        <v>100</v>
      </c>
      <c r="B137" s="35" t="s">
        <v>199</v>
      </c>
      <c r="C137" s="24" t="s">
        <v>5</v>
      </c>
      <c r="D137" s="28">
        <v>0.24</v>
      </c>
      <c r="E137" s="24">
        <v>0.01</v>
      </c>
      <c r="F137" s="31">
        <v>120</v>
      </c>
      <c r="G137" s="66">
        <f>D137-E137</f>
        <v>0.22999999999999998</v>
      </c>
      <c r="H137" s="24">
        <v>0</v>
      </c>
      <c r="I137" s="24">
        <v>1.68</v>
      </c>
      <c r="J137" s="66">
        <f>I137-G137-H137</f>
        <v>1.45</v>
      </c>
      <c r="K137" s="39">
        <f>J137</f>
        <v>1.45</v>
      </c>
      <c r="L137" s="22" t="str">
        <f>IF(K137&lt;0,"unavailable","available")</f>
        <v>available</v>
      </c>
      <c r="M137" s="53"/>
      <c r="N137" s="72">
        <v>100</v>
      </c>
      <c r="O137" s="35" t="s">
        <v>199</v>
      </c>
      <c r="P137" s="24" t="s">
        <v>5</v>
      </c>
      <c r="Q137" s="30">
        <v>0</v>
      </c>
      <c r="R137" s="24">
        <f>D137+Q137</f>
        <v>0.24</v>
      </c>
      <c r="S137" s="21">
        <f>E137</f>
        <v>0.01</v>
      </c>
      <c r="T137" s="21">
        <v>120</v>
      </c>
      <c r="U137" s="21">
        <f>R137-S137</f>
        <v>0.22999999999999998</v>
      </c>
      <c r="V137" s="24">
        <v>0</v>
      </c>
      <c r="W137" s="24">
        <v>1.68</v>
      </c>
      <c r="X137" s="24">
        <f>W137-V137-U137</f>
        <v>1.45</v>
      </c>
      <c r="Y137" s="39">
        <f>X137</f>
        <v>1.45</v>
      </c>
      <c r="Z137" s="22" t="str">
        <f>IF(Y137&lt;0,"unavailable","available")</f>
        <v>available</v>
      </c>
      <c r="AB137" s="18"/>
    </row>
    <row r="138" spans="1:28" s="11" customFormat="1" ht="30">
      <c r="A138" s="120">
        <v>101</v>
      </c>
      <c r="B138" s="35" t="s">
        <v>200</v>
      </c>
      <c r="C138" s="24" t="s">
        <v>26</v>
      </c>
      <c r="D138" s="28">
        <v>3.52</v>
      </c>
      <c r="E138" s="24">
        <f>E139+E140</f>
        <v>1.06</v>
      </c>
      <c r="F138" s="31">
        <v>120</v>
      </c>
      <c r="G138" s="32">
        <f t="shared" si="22"/>
        <v>2.46</v>
      </c>
      <c r="H138" s="24">
        <v>0</v>
      </c>
      <c r="I138" s="24">
        <v>10.5</v>
      </c>
      <c r="J138" s="32">
        <f t="shared" si="23"/>
        <v>8.04</v>
      </c>
      <c r="K138" s="122">
        <f>MIN(J138:J140)</f>
        <v>8.04</v>
      </c>
      <c r="L138" s="116" t="str">
        <f>IF(K138&lt;0,"unavailable","available")</f>
        <v>available</v>
      </c>
      <c r="M138" s="53"/>
      <c r="N138" s="120">
        <v>101</v>
      </c>
      <c r="O138" s="35" t="s">
        <v>200</v>
      </c>
      <c r="P138" s="24" t="s">
        <v>26</v>
      </c>
      <c r="Q138" s="30">
        <v>2.09</v>
      </c>
      <c r="R138" s="24">
        <f t="shared" si="20"/>
        <v>5.609999999999999</v>
      </c>
      <c r="S138" s="21">
        <f>S139+S140</f>
        <v>2.27</v>
      </c>
      <c r="T138" s="21">
        <v>120</v>
      </c>
      <c r="U138" s="21">
        <f t="shared" si="18"/>
        <v>3.3399999999999994</v>
      </c>
      <c r="V138" s="24">
        <v>0</v>
      </c>
      <c r="W138" s="24">
        <v>10.5</v>
      </c>
      <c r="X138" s="24">
        <f t="shared" si="19"/>
        <v>7.16</v>
      </c>
      <c r="Y138" s="122">
        <f>MIN(X138:X140)</f>
        <v>7.16</v>
      </c>
      <c r="Z138" s="116" t="str">
        <f>IF(Y138&lt;0,"unavailable","available")</f>
        <v>available</v>
      </c>
      <c r="AB138" s="18"/>
    </row>
    <row r="139" spans="1:28" s="11" customFormat="1" ht="12.75" customHeight="1">
      <c r="A139" s="120"/>
      <c r="B139" s="37" t="s">
        <v>101</v>
      </c>
      <c r="C139" s="24" t="s">
        <v>26</v>
      </c>
      <c r="D139" s="28">
        <f>D138-D140</f>
        <v>0.6000000000000001</v>
      </c>
      <c r="E139" s="40">
        <f>D139</f>
        <v>0.6000000000000001</v>
      </c>
      <c r="F139" s="31"/>
      <c r="G139" s="32">
        <f t="shared" si="22"/>
        <v>0</v>
      </c>
      <c r="H139" s="24">
        <v>0</v>
      </c>
      <c r="I139" s="24">
        <v>10.5</v>
      </c>
      <c r="J139" s="32">
        <f t="shared" si="23"/>
        <v>10.5</v>
      </c>
      <c r="K139" s="122"/>
      <c r="L139" s="117"/>
      <c r="M139" s="53"/>
      <c r="N139" s="120"/>
      <c r="O139" s="37" t="s">
        <v>101</v>
      </c>
      <c r="P139" s="24" t="s">
        <v>26</v>
      </c>
      <c r="Q139" s="30">
        <f>Q138-Q140</f>
        <v>1.21</v>
      </c>
      <c r="R139" s="24">
        <f t="shared" si="20"/>
        <v>1.81</v>
      </c>
      <c r="S139" s="29">
        <f>R139</f>
        <v>1.81</v>
      </c>
      <c r="T139" s="21"/>
      <c r="U139" s="21">
        <f t="shared" si="18"/>
        <v>0</v>
      </c>
      <c r="V139" s="24">
        <v>0</v>
      </c>
      <c r="W139" s="24">
        <v>10.5</v>
      </c>
      <c r="X139" s="24">
        <f t="shared" si="19"/>
        <v>10.5</v>
      </c>
      <c r="Y139" s="122"/>
      <c r="Z139" s="117"/>
      <c r="AB139" s="18"/>
    </row>
    <row r="140" spans="1:28" s="11" customFormat="1" ht="12.75" customHeight="1">
      <c r="A140" s="120"/>
      <c r="B140" s="37" t="s">
        <v>102</v>
      </c>
      <c r="C140" s="24" t="s">
        <v>26</v>
      </c>
      <c r="D140" s="28">
        <v>2.92</v>
      </c>
      <c r="E140" s="26">
        <v>0.46</v>
      </c>
      <c r="F140" s="31">
        <v>120</v>
      </c>
      <c r="G140" s="32">
        <f t="shared" si="22"/>
        <v>2.46</v>
      </c>
      <c r="H140" s="24">
        <v>0</v>
      </c>
      <c r="I140" s="24">
        <v>10.5</v>
      </c>
      <c r="J140" s="32">
        <f t="shared" si="23"/>
        <v>8.04</v>
      </c>
      <c r="K140" s="122"/>
      <c r="L140" s="118"/>
      <c r="M140" s="53"/>
      <c r="N140" s="120"/>
      <c r="O140" s="37" t="s">
        <v>102</v>
      </c>
      <c r="P140" s="24" t="s">
        <v>26</v>
      </c>
      <c r="Q140" s="30">
        <v>0.88</v>
      </c>
      <c r="R140" s="24">
        <f t="shared" si="20"/>
        <v>3.8</v>
      </c>
      <c r="S140" s="21">
        <f>'[1]текущий дефицит'!E138</f>
        <v>0.46</v>
      </c>
      <c r="T140" s="21">
        <v>120</v>
      </c>
      <c r="U140" s="21">
        <f t="shared" si="18"/>
        <v>3.34</v>
      </c>
      <c r="V140" s="24">
        <v>0</v>
      </c>
      <c r="W140" s="24">
        <v>10.5</v>
      </c>
      <c r="X140" s="24">
        <f t="shared" si="19"/>
        <v>7.16</v>
      </c>
      <c r="Y140" s="122"/>
      <c r="Z140" s="118"/>
      <c r="AB140" s="18"/>
    </row>
    <row r="141" spans="1:28" s="11" customFormat="1" ht="30">
      <c r="A141" s="34">
        <v>102</v>
      </c>
      <c r="B141" s="35" t="s">
        <v>201</v>
      </c>
      <c r="C141" s="24" t="s">
        <v>33</v>
      </c>
      <c r="D141" s="28">
        <v>0.33</v>
      </c>
      <c r="E141" s="24">
        <v>0.01</v>
      </c>
      <c r="F141" s="31">
        <v>120</v>
      </c>
      <c r="G141" s="32">
        <f t="shared" si="22"/>
        <v>0.32</v>
      </c>
      <c r="H141" s="24">
        <v>0</v>
      </c>
      <c r="I141" s="24">
        <v>2.625</v>
      </c>
      <c r="J141" s="32">
        <f t="shared" si="23"/>
        <v>2.305</v>
      </c>
      <c r="K141" s="39">
        <f>J141</f>
        <v>2.305</v>
      </c>
      <c r="L141" s="22" t="str">
        <f>IF(K141&lt;0,"unavailable","available")</f>
        <v>available</v>
      </c>
      <c r="M141" s="53"/>
      <c r="N141" s="72">
        <v>102</v>
      </c>
      <c r="O141" s="35" t="s">
        <v>201</v>
      </c>
      <c r="P141" s="24" t="s">
        <v>33</v>
      </c>
      <c r="Q141" s="30">
        <v>0.02</v>
      </c>
      <c r="R141" s="24">
        <f t="shared" si="20"/>
        <v>0.35000000000000003</v>
      </c>
      <c r="S141" s="21">
        <f>E141</f>
        <v>0.01</v>
      </c>
      <c r="T141" s="21">
        <v>120</v>
      </c>
      <c r="U141" s="21">
        <f t="shared" si="18"/>
        <v>0.34</v>
      </c>
      <c r="V141" s="24">
        <v>0</v>
      </c>
      <c r="W141" s="24">
        <v>2.625</v>
      </c>
      <c r="X141" s="24">
        <f t="shared" si="19"/>
        <v>2.285</v>
      </c>
      <c r="Y141" s="39">
        <f>X141</f>
        <v>2.285</v>
      </c>
      <c r="Z141" s="22" t="str">
        <f>IF(Y141&lt;0,"unavailable","available")</f>
        <v>available</v>
      </c>
      <c r="AB141" s="18"/>
    </row>
    <row r="142" spans="1:28" s="11" customFormat="1" ht="30">
      <c r="A142" s="34">
        <v>103</v>
      </c>
      <c r="B142" s="35" t="s">
        <v>202</v>
      </c>
      <c r="C142" s="24" t="s">
        <v>33</v>
      </c>
      <c r="D142" s="28">
        <v>0.12</v>
      </c>
      <c r="E142" s="24">
        <v>0.26</v>
      </c>
      <c r="F142" s="31">
        <v>120</v>
      </c>
      <c r="G142" s="32">
        <f t="shared" si="22"/>
        <v>-0.14</v>
      </c>
      <c r="H142" s="24">
        <v>0</v>
      </c>
      <c r="I142" s="24">
        <v>2.625</v>
      </c>
      <c r="J142" s="32">
        <f t="shared" si="23"/>
        <v>2.765</v>
      </c>
      <c r="K142" s="39">
        <f>J142</f>
        <v>2.765</v>
      </c>
      <c r="L142" s="22" t="str">
        <f>IF(K142&lt;0,"unavailable","available")</f>
        <v>available</v>
      </c>
      <c r="M142" s="53"/>
      <c r="N142" s="72">
        <v>103</v>
      </c>
      <c r="O142" s="35" t="s">
        <v>202</v>
      </c>
      <c r="P142" s="24" t="s">
        <v>33</v>
      </c>
      <c r="Q142" s="30">
        <v>0.4</v>
      </c>
      <c r="R142" s="24">
        <f t="shared" si="20"/>
        <v>0.52</v>
      </c>
      <c r="S142" s="21">
        <f>E142</f>
        <v>0.26</v>
      </c>
      <c r="T142" s="21">
        <v>120</v>
      </c>
      <c r="U142" s="21">
        <f t="shared" si="18"/>
        <v>0.26</v>
      </c>
      <c r="V142" s="24">
        <v>0</v>
      </c>
      <c r="W142" s="24">
        <v>2.625</v>
      </c>
      <c r="X142" s="24">
        <f t="shared" si="19"/>
        <v>2.365</v>
      </c>
      <c r="Y142" s="39">
        <f>X142</f>
        <v>2.365</v>
      </c>
      <c r="Z142" s="22" t="str">
        <f>IF(Y142&lt;0,"unavailable","available")</f>
        <v>available</v>
      </c>
      <c r="AB142" s="18"/>
    </row>
    <row r="143" spans="1:28" s="11" customFormat="1" ht="30">
      <c r="A143" s="34">
        <v>104</v>
      </c>
      <c r="B143" s="35" t="s">
        <v>203</v>
      </c>
      <c r="C143" s="24" t="s">
        <v>33</v>
      </c>
      <c r="D143" s="28">
        <v>1.51</v>
      </c>
      <c r="E143" s="24">
        <v>0.49</v>
      </c>
      <c r="F143" s="31">
        <v>120</v>
      </c>
      <c r="G143" s="32">
        <f t="shared" si="22"/>
        <v>1.02</v>
      </c>
      <c r="H143" s="24">
        <v>0</v>
      </c>
      <c r="I143" s="24">
        <v>2.625</v>
      </c>
      <c r="J143" s="32">
        <f t="shared" si="23"/>
        <v>1.605</v>
      </c>
      <c r="K143" s="39">
        <f>J143</f>
        <v>1.605</v>
      </c>
      <c r="L143" s="22" t="str">
        <f>IF(K143&lt;0,"unavailable","available")</f>
        <v>available</v>
      </c>
      <c r="M143" s="53"/>
      <c r="N143" s="72">
        <v>104</v>
      </c>
      <c r="O143" s="35" t="s">
        <v>203</v>
      </c>
      <c r="P143" s="24" t="s">
        <v>33</v>
      </c>
      <c r="Q143" s="30">
        <v>1.19</v>
      </c>
      <c r="R143" s="24">
        <f t="shared" si="20"/>
        <v>2.7</v>
      </c>
      <c r="S143" s="21">
        <f>E143</f>
        <v>0.49</v>
      </c>
      <c r="T143" s="21">
        <v>120</v>
      </c>
      <c r="U143" s="21">
        <f t="shared" si="18"/>
        <v>2.21</v>
      </c>
      <c r="V143" s="24">
        <v>0</v>
      </c>
      <c r="W143" s="24">
        <v>2.625</v>
      </c>
      <c r="X143" s="24">
        <f t="shared" si="19"/>
        <v>0.41500000000000004</v>
      </c>
      <c r="Y143" s="39">
        <f>X143</f>
        <v>0.41500000000000004</v>
      </c>
      <c r="Z143" s="22" t="str">
        <f>IF(Y143&lt;0,"unavailable","available")</f>
        <v>available</v>
      </c>
      <c r="AB143" s="18"/>
    </row>
    <row r="144" spans="1:28" s="11" customFormat="1" ht="30">
      <c r="A144" s="123">
        <f>A143+1</f>
        <v>105</v>
      </c>
      <c r="B144" s="35" t="s">
        <v>204</v>
      </c>
      <c r="C144" s="24" t="s">
        <v>26</v>
      </c>
      <c r="D144" s="28">
        <v>5.7</v>
      </c>
      <c r="E144" s="24">
        <f>E145+E146</f>
        <v>1.5899999999999999</v>
      </c>
      <c r="F144" s="31">
        <v>120</v>
      </c>
      <c r="G144" s="32">
        <f t="shared" si="22"/>
        <v>4.11</v>
      </c>
      <c r="H144" s="24">
        <v>0</v>
      </c>
      <c r="I144" s="24">
        <v>10.5</v>
      </c>
      <c r="J144" s="32">
        <f t="shared" si="23"/>
        <v>6.39</v>
      </c>
      <c r="K144" s="122">
        <f>MIN(J144:J146)</f>
        <v>6.39</v>
      </c>
      <c r="L144" s="116" t="str">
        <f>IF(K144&lt;0,"unavailable","available")</f>
        <v>available</v>
      </c>
      <c r="M144" s="53"/>
      <c r="N144" s="123">
        <f>N143+1</f>
        <v>105</v>
      </c>
      <c r="O144" s="35" t="s">
        <v>204</v>
      </c>
      <c r="P144" s="24" t="s">
        <v>26</v>
      </c>
      <c r="Q144" s="30">
        <v>3.36</v>
      </c>
      <c r="R144" s="24">
        <f t="shared" si="20"/>
        <v>9.06</v>
      </c>
      <c r="S144" s="29">
        <f>S145+S146</f>
        <v>1.7799999999999998</v>
      </c>
      <c r="T144" s="21">
        <v>120</v>
      </c>
      <c r="U144" s="21">
        <f t="shared" si="18"/>
        <v>7.280000000000001</v>
      </c>
      <c r="V144" s="24">
        <v>0</v>
      </c>
      <c r="W144" s="24">
        <v>10.5</v>
      </c>
      <c r="X144" s="24">
        <f t="shared" si="19"/>
        <v>3.219999999999999</v>
      </c>
      <c r="Y144" s="122">
        <f>MIN(X144:X146)</f>
        <v>3.219999999999999</v>
      </c>
      <c r="Z144" s="116" t="str">
        <f>IF(Y144&lt;0,"unavailable","available")</f>
        <v>available</v>
      </c>
      <c r="AB144" s="18"/>
    </row>
    <row r="145" spans="1:28" s="11" customFormat="1" ht="12.75" customHeight="1">
      <c r="A145" s="124"/>
      <c r="B145" s="37" t="s">
        <v>101</v>
      </c>
      <c r="C145" s="24" t="s">
        <v>26</v>
      </c>
      <c r="D145" s="28">
        <f>D144-D146</f>
        <v>0.9199999999999999</v>
      </c>
      <c r="E145" s="40">
        <f>D145</f>
        <v>0.9199999999999999</v>
      </c>
      <c r="F145" s="31"/>
      <c r="G145" s="32">
        <f t="shared" si="22"/>
        <v>0</v>
      </c>
      <c r="H145" s="24">
        <v>0</v>
      </c>
      <c r="I145" s="24">
        <v>10.5</v>
      </c>
      <c r="J145" s="32">
        <f t="shared" si="23"/>
        <v>10.5</v>
      </c>
      <c r="K145" s="122"/>
      <c r="L145" s="117"/>
      <c r="M145" s="53"/>
      <c r="N145" s="124"/>
      <c r="O145" s="37" t="s">
        <v>101</v>
      </c>
      <c r="P145" s="24" t="s">
        <v>26</v>
      </c>
      <c r="Q145" s="30">
        <f>Q144-Q146</f>
        <v>0.18999999999999995</v>
      </c>
      <c r="R145" s="24">
        <f t="shared" si="20"/>
        <v>1.1099999999999999</v>
      </c>
      <c r="S145" s="29">
        <f>R145</f>
        <v>1.1099999999999999</v>
      </c>
      <c r="T145" s="21">
        <v>120</v>
      </c>
      <c r="U145" s="21">
        <f aca="true" t="shared" si="28" ref="U145:U208">R145-S145</f>
        <v>0</v>
      </c>
      <c r="V145" s="24">
        <v>0</v>
      </c>
      <c r="W145" s="24">
        <v>10.5</v>
      </c>
      <c r="X145" s="24">
        <f aca="true" t="shared" si="29" ref="X145:X208">W145-V145-U145</f>
        <v>10.5</v>
      </c>
      <c r="Y145" s="122"/>
      <c r="Z145" s="117"/>
      <c r="AB145" s="18"/>
    </row>
    <row r="146" spans="1:28" s="11" customFormat="1" ht="12.75" customHeight="1">
      <c r="A146" s="125"/>
      <c r="B146" s="37" t="s">
        <v>102</v>
      </c>
      <c r="C146" s="24" t="s">
        <v>26</v>
      </c>
      <c r="D146" s="28">
        <v>4.78</v>
      </c>
      <c r="E146" s="26">
        <v>0.67</v>
      </c>
      <c r="F146" s="31">
        <v>120</v>
      </c>
      <c r="G146" s="32">
        <f t="shared" si="22"/>
        <v>4.11</v>
      </c>
      <c r="H146" s="24">
        <v>0</v>
      </c>
      <c r="I146" s="24">
        <v>10.5</v>
      </c>
      <c r="J146" s="32">
        <f t="shared" si="23"/>
        <v>6.39</v>
      </c>
      <c r="K146" s="122"/>
      <c r="L146" s="118"/>
      <c r="M146" s="53"/>
      <c r="N146" s="125"/>
      <c r="O146" s="37" t="s">
        <v>102</v>
      </c>
      <c r="P146" s="24" t="s">
        <v>26</v>
      </c>
      <c r="Q146" s="30">
        <v>3.17</v>
      </c>
      <c r="R146" s="24">
        <f aca="true" t="shared" si="30" ref="R146:R209">D146+Q146</f>
        <v>7.95</v>
      </c>
      <c r="S146" s="21">
        <f>'[1]текущий дефицит'!E144</f>
        <v>0.67</v>
      </c>
      <c r="T146" s="21">
        <v>120</v>
      </c>
      <c r="U146" s="21">
        <f t="shared" si="28"/>
        <v>7.28</v>
      </c>
      <c r="V146" s="24">
        <v>0</v>
      </c>
      <c r="W146" s="24">
        <v>10.5</v>
      </c>
      <c r="X146" s="24">
        <f t="shared" si="29"/>
        <v>3.2199999999999998</v>
      </c>
      <c r="Y146" s="122"/>
      <c r="Z146" s="118"/>
      <c r="AB146" s="18"/>
    </row>
    <row r="147" spans="1:28" s="11" customFormat="1" ht="30">
      <c r="A147" s="65">
        <v>106</v>
      </c>
      <c r="B147" s="35" t="s">
        <v>205</v>
      </c>
      <c r="C147" s="24" t="s">
        <v>33</v>
      </c>
      <c r="D147" s="28">
        <v>0.37</v>
      </c>
      <c r="E147" s="24">
        <v>0.09</v>
      </c>
      <c r="F147" s="31">
        <v>120</v>
      </c>
      <c r="G147" s="32">
        <f t="shared" si="22"/>
        <v>0.28</v>
      </c>
      <c r="H147" s="24">
        <v>0</v>
      </c>
      <c r="I147" s="24">
        <v>2.625</v>
      </c>
      <c r="J147" s="32">
        <f t="shared" si="23"/>
        <v>2.3449999999999998</v>
      </c>
      <c r="K147" s="39">
        <f>J147</f>
        <v>2.3449999999999998</v>
      </c>
      <c r="L147" s="22" t="str">
        <f>IF(K147&lt;0,"unavailable","available")</f>
        <v>available</v>
      </c>
      <c r="M147" s="53"/>
      <c r="N147" s="72">
        <v>106</v>
      </c>
      <c r="O147" s="35" t="s">
        <v>205</v>
      </c>
      <c r="P147" s="24" t="s">
        <v>33</v>
      </c>
      <c r="Q147" s="30">
        <v>0.01</v>
      </c>
      <c r="R147" s="24">
        <f t="shared" si="30"/>
        <v>0.38</v>
      </c>
      <c r="S147" s="21">
        <f>E147</f>
        <v>0.09</v>
      </c>
      <c r="T147" s="21">
        <v>120</v>
      </c>
      <c r="U147" s="21">
        <f t="shared" si="28"/>
        <v>0.29000000000000004</v>
      </c>
      <c r="V147" s="24">
        <v>0</v>
      </c>
      <c r="W147" s="24">
        <v>2.625</v>
      </c>
      <c r="X147" s="24">
        <f t="shared" si="29"/>
        <v>2.335</v>
      </c>
      <c r="Y147" s="39">
        <f>X147</f>
        <v>2.335</v>
      </c>
      <c r="Z147" s="22" t="str">
        <f>IF(Y147&lt;0,"unavailable","available")</f>
        <v>available</v>
      </c>
      <c r="AB147" s="18"/>
    </row>
    <row r="148" spans="1:28" s="11" customFormat="1" ht="30">
      <c r="A148" s="120">
        <v>107</v>
      </c>
      <c r="B148" s="35" t="s">
        <v>206</v>
      </c>
      <c r="C148" s="24" t="s">
        <v>1</v>
      </c>
      <c r="D148" s="28">
        <v>5.78</v>
      </c>
      <c r="E148" s="24">
        <f>E149+E150</f>
        <v>1.47</v>
      </c>
      <c r="F148" s="31">
        <v>120</v>
      </c>
      <c r="G148" s="32">
        <f t="shared" si="22"/>
        <v>4.3100000000000005</v>
      </c>
      <c r="H148" s="24">
        <v>0</v>
      </c>
      <c r="I148" s="24">
        <v>10.5</v>
      </c>
      <c r="J148" s="32">
        <f t="shared" si="23"/>
        <v>6.1899999999999995</v>
      </c>
      <c r="K148" s="122">
        <f>MIN(J148:J150)</f>
        <v>6.1899999999999995</v>
      </c>
      <c r="L148" s="116" t="str">
        <f>IF(K148&lt;0,"unavailable","available")</f>
        <v>available</v>
      </c>
      <c r="M148" s="53"/>
      <c r="N148" s="120">
        <v>107</v>
      </c>
      <c r="O148" s="35" t="s">
        <v>206</v>
      </c>
      <c r="P148" s="24" t="s">
        <v>1</v>
      </c>
      <c r="Q148" s="30">
        <v>2.14</v>
      </c>
      <c r="R148" s="24">
        <f t="shared" si="30"/>
        <v>7.92</v>
      </c>
      <c r="S148" s="21">
        <f>S149+S150</f>
        <v>1.9100000000000001</v>
      </c>
      <c r="T148" s="21">
        <v>120</v>
      </c>
      <c r="U148" s="21">
        <f t="shared" si="28"/>
        <v>6.01</v>
      </c>
      <c r="V148" s="24">
        <v>0</v>
      </c>
      <c r="W148" s="24">
        <v>10.5</v>
      </c>
      <c r="X148" s="24">
        <f t="shared" si="29"/>
        <v>4.49</v>
      </c>
      <c r="Y148" s="122">
        <f>MIN(X148:X150)</f>
        <v>4.489999999999999</v>
      </c>
      <c r="Z148" s="116" t="str">
        <f>IF(Y148&lt;0,"unavailable","available")</f>
        <v>available</v>
      </c>
      <c r="AB148" s="18"/>
    </row>
    <row r="149" spans="1:28" s="11" customFormat="1" ht="12.75" customHeight="1">
      <c r="A149" s="120"/>
      <c r="B149" s="37" t="s">
        <v>101</v>
      </c>
      <c r="C149" s="24" t="s">
        <v>1</v>
      </c>
      <c r="D149" s="28">
        <f>D148-D150</f>
        <v>1.29</v>
      </c>
      <c r="E149" s="40">
        <f>D149</f>
        <v>1.29</v>
      </c>
      <c r="F149" s="31"/>
      <c r="G149" s="32">
        <f>D149-E149</f>
        <v>0</v>
      </c>
      <c r="H149" s="24">
        <v>0</v>
      </c>
      <c r="I149" s="24">
        <v>10.5</v>
      </c>
      <c r="J149" s="32">
        <f>I149-G149-H149</f>
        <v>10.5</v>
      </c>
      <c r="K149" s="122"/>
      <c r="L149" s="117"/>
      <c r="M149" s="53"/>
      <c r="N149" s="120"/>
      <c r="O149" s="37" t="s">
        <v>101</v>
      </c>
      <c r="P149" s="24" t="s">
        <v>1</v>
      </c>
      <c r="Q149" s="30">
        <f>Q148-Q150</f>
        <v>0.44000000000000017</v>
      </c>
      <c r="R149" s="24">
        <f t="shared" si="30"/>
        <v>1.7300000000000002</v>
      </c>
      <c r="S149" s="29">
        <f>R149</f>
        <v>1.7300000000000002</v>
      </c>
      <c r="T149" s="21"/>
      <c r="U149" s="21">
        <f t="shared" si="28"/>
        <v>0</v>
      </c>
      <c r="V149" s="24">
        <v>0</v>
      </c>
      <c r="W149" s="24">
        <v>10.5</v>
      </c>
      <c r="X149" s="24">
        <f t="shared" si="29"/>
        <v>10.5</v>
      </c>
      <c r="Y149" s="122"/>
      <c r="Z149" s="117"/>
      <c r="AB149" s="18"/>
    </row>
    <row r="150" spans="1:28" s="11" customFormat="1" ht="12.75" customHeight="1">
      <c r="A150" s="120"/>
      <c r="B150" s="37" t="s">
        <v>102</v>
      </c>
      <c r="C150" s="24" t="s">
        <v>1</v>
      </c>
      <c r="D150" s="28">
        <v>4.49</v>
      </c>
      <c r="E150" s="26">
        <v>0.18</v>
      </c>
      <c r="F150" s="31">
        <v>120</v>
      </c>
      <c r="G150" s="32">
        <f>D150-E150</f>
        <v>4.3100000000000005</v>
      </c>
      <c r="H150" s="24">
        <v>0</v>
      </c>
      <c r="I150" s="24">
        <v>10.5</v>
      </c>
      <c r="J150" s="32">
        <f>I150-G150-H150</f>
        <v>6.1899999999999995</v>
      </c>
      <c r="K150" s="122"/>
      <c r="L150" s="118"/>
      <c r="M150" s="53"/>
      <c r="N150" s="120"/>
      <c r="O150" s="37" t="s">
        <v>102</v>
      </c>
      <c r="P150" s="24" t="s">
        <v>1</v>
      </c>
      <c r="Q150" s="30">
        <v>1.7</v>
      </c>
      <c r="R150" s="24">
        <f t="shared" si="30"/>
        <v>6.19</v>
      </c>
      <c r="S150" s="21">
        <f>'[1]текущий дефицит'!E148</f>
        <v>0.18</v>
      </c>
      <c r="T150" s="21">
        <v>120</v>
      </c>
      <c r="U150" s="21">
        <f t="shared" si="28"/>
        <v>6.010000000000001</v>
      </c>
      <c r="V150" s="24">
        <v>0</v>
      </c>
      <c r="W150" s="24">
        <v>10.5</v>
      </c>
      <c r="X150" s="24">
        <f t="shared" si="29"/>
        <v>4.489999999999999</v>
      </c>
      <c r="Y150" s="122"/>
      <c r="Z150" s="118"/>
      <c r="AB150" s="18"/>
    </row>
    <row r="151" spans="1:28" s="11" customFormat="1" ht="30">
      <c r="A151" s="34">
        <v>108</v>
      </c>
      <c r="B151" s="35" t="s">
        <v>207</v>
      </c>
      <c r="C151" s="24" t="s">
        <v>33</v>
      </c>
      <c r="D151" s="28">
        <v>0.4</v>
      </c>
      <c r="E151" s="24">
        <v>0.17</v>
      </c>
      <c r="F151" s="31">
        <v>120</v>
      </c>
      <c r="G151" s="32">
        <f t="shared" si="22"/>
        <v>0.23</v>
      </c>
      <c r="H151" s="24">
        <v>0</v>
      </c>
      <c r="I151" s="24">
        <v>2.625</v>
      </c>
      <c r="J151" s="32">
        <f t="shared" si="23"/>
        <v>2.395</v>
      </c>
      <c r="K151" s="39">
        <f>J151</f>
        <v>2.395</v>
      </c>
      <c r="L151" s="22" t="str">
        <f>IF(K151&lt;0,"unavailable","available")</f>
        <v>available</v>
      </c>
      <c r="M151" s="53"/>
      <c r="N151" s="72">
        <v>108</v>
      </c>
      <c r="O151" s="35" t="s">
        <v>207</v>
      </c>
      <c r="P151" s="24" t="s">
        <v>33</v>
      </c>
      <c r="Q151" s="30">
        <v>0.13</v>
      </c>
      <c r="R151" s="24">
        <f t="shared" si="30"/>
        <v>0.53</v>
      </c>
      <c r="S151" s="21">
        <f>E151</f>
        <v>0.17</v>
      </c>
      <c r="T151" s="21">
        <v>120</v>
      </c>
      <c r="U151" s="21">
        <f t="shared" si="28"/>
        <v>0.36</v>
      </c>
      <c r="V151" s="24">
        <v>0</v>
      </c>
      <c r="W151" s="24">
        <v>2.625</v>
      </c>
      <c r="X151" s="24">
        <f t="shared" si="29"/>
        <v>2.265</v>
      </c>
      <c r="Y151" s="39">
        <f>X151</f>
        <v>2.265</v>
      </c>
      <c r="Z151" s="22" t="str">
        <f>IF(Y151&lt;0,"unavailable","available")</f>
        <v>available</v>
      </c>
      <c r="AB151" s="18"/>
    </row>
    <row r="152" spans="1:28" s="11" customFormat="1" ht="30">
      <c r="A152" s="34">
        <v>109</v>
      </c>
      <c r="B152" s="35" t="s">
        <v>208</v>
      </c>
      <c r="C152" s="24" t="s">
        <v>33</v>
      </c>
      <c r="D152" s="28">
        <v>0.36</v>
      </c>
      <c r="E152" s="24">
        <v>0</v>
      </c>
      <c r="F152" s="31">
        <v>120</v>
      </c>
      <c r="G152" s="32">
        <f t="shared" si="22"/>
        <v>0.36</v>
      </c>
      <c r="H152" s="24">
        <v>0</v>
      </c>
      <c r="I152" s="24">
        <v>2.625</v>
      </c>
      <c r="J152" s="32">
        <f t="shared" si="23"/>
        <v>2.265</v>
      </c>
      <c r="K152" s="39">
        <f>J152</f>
        <v>2.265</v>
      </c>
      <c r="L152" s="22" t="str">
        <f>IF(K152&lt;0,"unavailable","available")</f>
        <v>available</v>
      </c>
      <c r="M152" s="53"/>
      <c r="N152" s="72">
        <v>109</v>
      </c>
      <c r="O152" s="35" t="s">
        <v>208</v>
      </c>
      <c r="P152" s="24" t="s">
        <v>33</v>
      </c>
      <c r="Q152" s="30">
        <v>0</v>
      </c>
      <c r="R152" s="24">
        <f t="shared" si="30"/>
        <v>0.36</v>
      </c>
      <c r="S152" s="21">
        <f>E152</f>
        <v>0</v>
      </c>
      <c r="T152" s="21">
        <v>120</v>
      </c>
      <c r="U152" s="21">
        <f t="shared" si="28"/>
        <v>0.36</v>
      </c>
      <c r="V152" s="24">
        <v>0</v>
      </c>
      <c r="W152" s="24">
        <v>2.625</v>
      </c>
      <c r="X152" s="24">
        <f t="shared" si="29"/>
        <v>2.265</v>
      </c>
      <c r="Y152" s="39">
        <f>X152</f>
        <v>2.265</v>
      </c>
      <c r="Z152" s="22" t="str">
        <f>IF(Y152&lt;0,"unavailable","available")</f>
        <v>available</v>
      </c>
      <c r="AB152" s="18"/>
    </row>
    <row r="153" spans="1:28" s="11" customFormat="1" ht="30">
      <c r="A153" s="34">
        <v>110</v>
      </c>
      <c r="B153" s="35" t="s">
        <v>209</v>
      </c>
      <c r="C153" s="24" t="s">
        <v>5</v>
      </c>
      <c r="D153" s="28">
        <v>0.39</v>
      </c>
      <c r="E153" s="24">
        <v>0.21</v>
      </c>
      <c r="F153" s="31">
        <v>120</v>
      </c>
      <c r="G153" s="32">
        <f t="shared" si="22"/>
        <v>0.18000000000000002</v>
      </c>
      <c r="H153" s="24">
        <v>0</v>
      </c>
      <c r="I153" s="24">
        <v>2.625</v>
      </c>
      <c r="J153" s="32">
        <f t="shared" si="23"/>
        <v>2.445</v>
      </c>
      <c r="K153" s="39">
        <f>J153</f>
        <v>2.445</v>
      </c>
      <c r="L153" s="22" t="str">
        <f>IF(K153&lt;0,"unavailable","available")</f>
        <v>available</v>
      </c>
      <c r="M153" s="53"/>
      <c r="N153" s="72">
        <v>110</v>
      </c>
      <c r="O153" s="35" t="s">
        <v>209</v>
      </c>
      <c r="P153" s="24" t="s">
        <v>5</v>
      </c>
      <c r="Q153" s="30">
        <v>0.02</v>
      </c>
      <c r="R153" s="24">
        <f t="shared" si="30"/>
        <v>0.41000000000000003</v>
      </c>
      <c r="S153" s="21">
        <f>E153</f>
        <v>0.21</v>
      </c>
      <c r="T153" s="21">
        <v>120</v>
      </c>
      <c r="U153" s="21">
        <f t="shared" si="28"/>
        <v>0.20000000000000004</v>
      </c>
      <c r="V153" s="24">
        <v>0</v>
      </c>
      <c r="W153" s="24">
        <v>2.625</v>
      </c>
      <c r="X153" s="24">
        <f t="shared" si="29"/>
        <v>2.425</v>
      </c>
      <c r="Y153" s="39">
        <f>X153</f>
        <v>2.425</v>
      </c>
      <c r="Z153" s="22" t="str">
        <f>IF(Y153&lt;0,"unavailable","available")</f>
        <v>available</v>
      </c>
      <c r="AB153" s="18"/>
    </row>
    <row r="154" spans="1:28" s="11" customFormat="1" ht="30">
      <c r="A154" s="120">
        <v>111</v>
      </c>
      <c r="B154" s="35" t="s">
        <v>210</v>
      </c>
      <c r="C154" s="24" t="s">
        <v>26</v>
      </c>
      <c r="D154" s="28">
        <v>2.35</v>
      </c>
      <c r="E154" s="24">
        <f>E155+E156</f>
        <v>1.24</v>
      </c>
      <c r="F154" s="31">
        <v>120</v>
      </c>
      <c r="G154" s="32">
        <f t="shared" si="22"/>
        <v>1.11</v>
      </c>
      <c r="H154" s="24">
        <v>0</v>
      </c>
      <c r="I154" s="24">
        <v>10.5</v>
      </c>
      <c r="J154" s="32">
        <f t="shared" si="23"/>
        <v>9.39</v>
      </c>
      <c r="K154" s="122">
        <f>MIN(J154:J156)</f>
        <v>9.39</v>
      </c>
      <c r="L154" s="116" t="str">
        <f>IF(K154&lt;0,"unavailable","available")</f>
        <v>available</v>
      </c>
      <c r="M154" s="53"/>
      <c r="N154" s="120">
        <v>111</v>
      </c>
      <c r="O154" s="35" t="s">
        <v>210</v>
      </c>
      <c r="P154" s="24" t="s">
        <v>26</v>
      </c>
      <c r="Q154" s="30">
        <v>0.96</v>
      </c>
      <c r="R154" s="24">
        <f t="shared" si="30"/>
        <v>3.31</v>
      </c>
      <c r="S154" s="21">
        <f>S155+S156</f>
        <v>1.8399999999999999</v>
      </c>
      <c r="T154" s="21">
        <v>120</v>
      </c>
      <c r="U154" s="21">
        <f t="shared" si="28"/>
        <v>1.4700000000000002</v>
      </c>
      <c r="V154" s="24">
        <v>0</v>
      </c>
      <c r="W154" s="24">
        <v>10.5</v>
      </c>
      <c r="X154" s="24">
        <f t="shared" si="29"/>
        <v>9.03</v>
      </c>
      <c r="Y154" s="122">
        <f>MIN(X154:X156)</f>
        <v>9.03</v>
      </c>
      <c r="Z154" s="116" t="str">
        <f>IF(Y154&lt;0,"unavailable","available")</f>
        <v>available</v>
      </c>
      <c r="AB154" s="18"/>
    </row>
    <row r="155" spans="1:28" s="11" customFormat="1" ht="12.75" customHeight="1">
      <c r="A155" s="120"/>
      <c r="B155" s="37" t="s">
        <v>101</v>
      </c>
      <c r="C155" s="24" t="s">
        <v>26</v>
      </c>
      <c r="D155" s="28">
        <f>D154-D156</f>
        <v>0.8200000000000001</v>
      </c>
      <c r="E155" s="40">
        <f>D155</f>
        <v>0.8200000000000001</v>
      </c>
      <c r="F155" s="31"/>
      <c r="G155" s="32">
        <f>D155-E155</f>
        <v>0</v>
      </c>
      <c r="H155" s="24">
        <v>0</v>
      </c>
      <c r="I155" s="24">
        <v>10.5</v>
      </c>
      <c r="J155" s="32">
        <f>I155-G155-H155</f>
        <v>10.5</v>
      </c>
      <c r="K155" s="122"/>
      <c r="L155" s="117"/>
      <c r="M155" s="53"/>
      <c r="N155" s="120"/>
      <c r="O155" s="37" t="s">
        <v>101</v>
      </c>
      <c r="P155" s="24" t="s">
        <v>26</v>
      </c>
      <c r="Q155" s="30">
        <f>Q154-Q156</f>
        <v>0.6</v>
      </c>
      <c r="R155" s="24">
        <f t="shared" si="30"/>
        <v>1.42</v>
      </c>
      <c r="S155" s="29">
        <f>R155</f>
        <v>1.42</v>
      </c>
      <c r="T155" s="21">
        <v>120</v>
      </c>
      <c r="U155" s="21">
        <f t="shared" si="28"/>
        <v>0</v>
      </c>
      <c r="V155" s="24">
        <v>0</v>
      </c>
      <c r="W155" s="24">
        <v>10.5</v>
      </c>
      <c r="X155" s="24">
        <f t="shared" si="29"/>
        <v>10.5</v>
      </c>
      <c r="Y155" s="122"/>
      <c r="Z155" s="117"/>
      <c r="AB155" s="18"/>
    </row>
    <row r="156" spans="1:28" s="11" customFormat="1" ht="12.75" customHeight="1">
      <c r="A156" s="120"/>
      <c r="B156" s="37" t="s">
        <v>102</v>
      </c>
      <c r="C156" s="24" t="s">
        <v>26</v>
      </c>
      <c r="D156" s="28">
        <v>1.53</v>
      </c>
      <c r="E156" s="26">
        <v>0.42</v>
      </c>
      <c r="F156" s="31">
        <v>120</v>
      </c>
      <c r="G156" s="32">
        <f>D156-E156</f>
        <v>1.11</v>
      </c>
      <c r="H156" s="24">
        <v>0</v>
      </c>
      <c r="I156" s="24">
        <v>10.5</v>
      </c>
      <c r="J156" s="32">
        <f>I156-G156-H156</f>
        <v>9.39</v>
      </c>
      <c r="K156" s="122"/>
      <c r="L156" s="118"/>
      <c r="M156" s="53"/>
      <c r="N156" s="120"/>
      <c r="O156" s="37" t="s">
        <v>102</v>
      </c>
      <c r="P156" s="24" t="s">
        <v>26</v>
      </c>
      <c r="Q156" s="30">
        <v>0.36</v>
      </c>
      <c r="R156" s="24">
        <f t="shared" si="30"/>
        <v>1.8900000000000001</v>
      </c>
      <c r="S156" s="21">
        <f>'[1]текущий дефицит'!E154</f>
        <v>0.42</v>
      </c>
      <c r="T156" s="21">
        <v>120</v>
      </c>
      <c r="U156" s="21">
        <f t="shared" si="28"/>
        <v>1.4700000000000002</v>
      </c>
      <c r="V156" s="24">
        <v>0</v>
      </c>
      <c r="W156" s="24">
        <v>10.5</v>
      </c>
      <c r="X156" s="24">
        <f t="shared" si="29"/>
        <v>9.03</v>
      </c>
      <c r="Y156" s="122"/>
      <c r="Z156" s="118"/>
      <c r="AB156" s="18"/>
    </row>
    <row r="157" spans="1:28" s="11" customFormat="1" ht="30">
      <c r="A157" s="120">
        <v>112</v>
      </c>
      <c r="B157" s="35" t="s">
        <v>211</v>
      </c>
      <c r="C157" s="24" t="s">
        <v>1</v>
      </c>
      <c r="D157" s="28">
        <v>5.84</v>
      </c>
      <c r="E157" s="24">
        <f>E158+E159</f>
        <v>3.2399999999999998</v>
      </c>
      <c r="F157" s="31">
        <v>120</v>
      </c>
      <c r="G157" s="32">
        <f t="shared" si="22"/>
        <v>2.6</v>
      </c>
      <c r="H157" s="24">
        <v>0</v>
      </c>
      <c r="I157" s="24">
        <v>10.5</v>
      </c>
      <c r="J157" s="32">
        <f t="shared" si="23"/>
        <v>7.9</v>
      </c>
      <c r="K157" s="122">
        <f>MIN(J157:J159)</f>
        <v>7.9</v>
      </c>
      <c r="L157" s="116" t="str">
        <f>IF(K157&lt;0,"unavailable","available")</f>
        <v>available</v>
      </c>
      <c r="M157" s="53"/>
      <c r="N157" s="130">
        <v>112</v>
      </c>
      <c r="O157" s="38" t="s">
        <v>211</v>
      </c>
      <c r="P157" s="24" t="s">
        <v>1</v>
      </c>
      <c r="Q157" s="30">
        <v>11.41</v>
      </c>
      <c r="R157" s="24">
        <f t="shared" si="30"/>
        <v>17.25</v>
      </c>
      <c r="S157" s="24">
        <f>S158+S159</f>
        <v>6.840000000000001</v>
      </c>
      <c r="T157" s="24">
        <v>120</v>
      </c>
      <c r="U157" s="24">
        <f t="shared" si="28"/>
        <v>10.41</v>
      </c>
      <c r="V157" s="24">
        <v>0</v>
      </c>
      <c r="W157" s="24">
        <v>10.5</v>
      </c>
      <c r="X157" s="24">
        <f t="shared" si="29"/>
        <v>0.08999999999999986</v>
      </c>
      <c r="Y157" s="122">
        <f>MIN(X157:X159)</f>
        <v>0.08999999999999986</v>
      </c>
      <c r="Z157" s="134" t="str">
        <f>IF(Y157&lt;0,"unavailable","available")</f>
        <v>available</v>
      </c>
      <c r="AB157" s="18"/>
    </row>
    <row r="158" spans="1:28" s="11" customFormat="1" ht="12.75" customHeight="1">
      <c r="A158" s="120"/>
      <c r="B158" s="37" t="s">
        <v>101</v>
      </c>
      <c r="C158" s="24" t="s">
        <v>1</v>
      </c>
      <c r="D158" s="28">
        <f>D157-D159</f>
        <v>2.6199999999999997</v>
      </c>
      <c r="E158" s="40">
        <f>D158</f>
        <v>2.6199999999999997</v>
      </c>
      <c r="F158" s="31"/>
      <c r="G158" s="32">
        <f>D158-E158</f>
        <v>0</v>
      </c>
      <c r="H158" s="24">
        <v>0</v>
      </c>
      <c r="I158" s="24">
        <v>10.5</v>
      </c>
      <c r="J158" s="32">
        <f>I158-G158-H158</f>
        <v>10.5</v>
      </c>
      <c r="K158" s="122"/>
      <c r="L158" s="117"/>
      <c r="M158" s="53"/>
      <c r="N158" s="130"/>
      <c r="O158" s="37" t="s">
        <v>101</v>
      </c>
      <c r="P158" s="24" t="s">
        <v>1</v>
      </c>
      <c r="Q158" s="30">
        <f>Q157-Q159</f>
        <v>3.6000000000000005</v>
      </c>
      <c r="R158" s="24">
        <f t="shared" si="30"/>
        <v>6.220000000000001</v>
      </c>
      <c r="S158" s="41">
        <f>R158</f>
        <v>6.220000000000001</v>
      </c>
      <c r="T158" s="24"/>
      <c r="U158" s="24">
        <f t="shared" si="28"/>
        <v>0</v>
      </c>
      <c r="V158" s="24">
        <v>0</v>
      </c>
      <c r="W158" s="24">
        <v>10.5</v>
      </c>
      <c r="X158" s="24">
        <f t="shared" si="29"/>
        <v>10.5</v>
      </c>
      <c r="Y158" s="122"/>
      <c r="Z158" s="135"/>
      <c r="AB158" s="18"/>
    </row>
    <row r="159" spans="1:28" s="11" customFormat="1" ht="12.75" customHeight="1">
      <c r="A159" s="120"/>
      <c r="B159" s="37" t="s">
        <v>102</v>
      </c>
      <c r="C159" s="24" t="s">
        <v>1</v>
      </c>
      <c r="D159" s="28">
        <v>3.22</v>
      </c>
      <c r="E159" s="26">
        <v>0.62</v>
      </c>
      <c r="F159" s="31">
        <v>120</v>
      </c>
      <c r="G159" s="32">
        <f>D159-E159</f>
        <v>2.6</v>
      </c>
      <c r="H159" s="24">
        <v>0</v>
      </c>
      <c r="I159" s="24">
        <v>10.5</v>
      </c>
      <c r="J159" s="32">
        <f>I159-G159-H159</f>
        <v>7.9</v>
      </c>
      <c r="K159" s="122"/>
      <c r="L159" s="118"/>
      <c r="M159" s="53"/>
      <c r="N159" s="130"/>
      <c r="O159" s="37" t="s">
        <v>102</v>
      </c>
      <c r="P159" s="24" t="s">
        <v>1</v>
      </c>
      <c r="Q159" s="30">
        <v>7.81</v>
      </c>
      <c r="R159" s="24">
        <f t="shared" si="30"/>
        <v>11.03</v>
      </c>
      <c r="S159" s="24">
        <f>'[1]текущий дефицит'!E157</f>
        <v>0.62</v>
      </c>
      <c r="T159" s="24">
        <v>120</v>
      </c>
      <c r="U159" s="24">
        <f t="shared" si="28"/>
        <v>10.41</v>
      </c>
      <c r="V159" s="24">
        <v>0</v>
      </c>
      <c r="W159" s="24">
        <v>10.5</v>
      </c>
      <c r="X159" s="24">
        <f t="shared" si="29"/>
        <v>0.08999999999999986</v>
      </c>
      <c r="Y159" s="122"/>
      <c r="Z159" s="136"/>
      <c r="AB159" s="18"/>
    </row>
    <row r="160" spans="1:28" s="11" customFormat="1" ht="30">
      <c r="A160" s="34">
        <v>113</v>
      </c>
      <c r="B160" s="35" t="s">
        <v>212</v>
      </c>
      <c r="C160" s="24" t="s">
        <v>7</v>
      </c>
      <c r="D160" s="28">
        <v>1.54</v>
      </c>
      <c r="E160" s="24">
        <v>0.16</v>
      </c>
      <c r="F160" s="31">
        <v>120</v>
      </c>
      <c r="G160" s="32">
        <f t="shared" si="22"/>
        <v>1.3800000000000001</v>
      </c>
      <c r="H160" s="24">
        <v>0</v>
      </c>
      <c r="I160" s="24">
        <v>2.625</v>
      </c>
      <c r="J160" s="32">
        <f t="shared" si="23"/>
        <v>1.2449999999999999</v>
      </c>
      <c r="K160" s="39">
        <f>J160</f>
        <v>1.2449999999999999</v>
      </c>
      <c r="L160" s="22" t="str">
        <f>IF(K160&lt;0,"unavailable","available")</f>
        <v>available</v>
      </c>
      <c r="M160" s="53"/>
      <c r="N160" s="72">
        <v>113</v>
      </c>
      <c r="O160" s="35" t="s">
        <v>212</v>
      </c>
      <c r="P160" s="24" t="s">
        <v>7</v>
      </c>
      <c r="Q160" s="30">
        <v>0.06</v>
      </c>
      <c r="R160" s="24">
        <f t="shared" si="30"/>
        <v>1.6</v>
      </c>
      <c r="S160" s="21">
        <f>E160</f>
        <v>0.16</v>
      </c>
      <c r="T160" s="21">
        <v>120</v>
      </c>
      <c r="U160" s="21">
        <f t="shared" si="28"/>
        <v>1.4400000000000002</v>
      </c>
      <c r="V160" s="24">
        <v>0</v>
      </c>
      <c r="W160" s="24">
        <v>2.625</v>
      </c>
      <c r="X160" s="24">
        <f t="shared" si="29"/>
        <v>1.1849999999999998</v>
      </c>
      <c r="Y160" s="39">
        <f>X160</f>
        <v>1.1849999999999998</v>
      </c>
      <c r="Z160" s="22" t="str">
        <f>IF(Y160&lt;0,"unavailable","available")</f>
        <v>available</v>
      </c>
      <c r="AB160" s="18"/>
    </row>
    <row r="161" spans="1:28" s="11" customFormat="1" ht="30">
      <c r="A161" s="34">
        <v>114</v>
      </c>
      <c r="B161" s="35" t="s">
        <v>213</v>
      </c>
      <c r="C161" s="24" t="s">
        <v>33</v>
      </c>
      <c r="D161" s="28">
        <v>1.56</v>
      </c>
      <c r="E161" s="24">
        <v>0.42</v>
      </c>
      <c r="F161" s="31">
        <v>120</v>
      </c>
      <c r="G161" s="32">
        <f t="shared" si="22"/>
        <v>1.1400000000000001</v>
      </c>
      <c r="H161" s="24">
        <v>0</v>
      </c>
      <c r="I161" s="24">
        <v>2.625</v>
      </c>
      <c r="J161" s="32">
        <f t="shared" si="23"/>
        <v>1.4849999999999999</v>
      </c>
      <c r="K161" s="39">
        <f>J161</f>
        <v>1.4849999999999999</v>
      </c>
      <c r="L161" s="22" t="str">
        <f>IF(K161&lt;0,"unavailable","available")</f>
        <v>available</v>
      </c>
      <c r="M161" s="53"/>
      <c r="N161" s="72">
        <v>114</v>
      </c>
      <c r="O161" s="38" t="s">
        <v>213</v>
      </c>
      <c r="P161" s="24" t="s">
        <v>33</v>
      </c>
      <c r="Q161" s="30">
        <v>1.37</v>
      </c>
      <c r="R161" s="24">
        <f t="shared" si="30"/>
        <v>2.93</v>
      </c>
      <c r="S161" s="24">
        <f>E161</f>
        <v>0.42</v>
      </c>
      <c r="T161" s="24">
        <v>120</v>
      </c>
      <c r="U161" s="24">
        <f t="shared" si="28"/>
        <v>2.5100000000000002</v>
      </c>
      <c r="V161" s="24">
        <v>0</v>
      </c>
      <c r="W161" s="24">
        <v>2.625</v>
      </c>
      <c r="X161" s="24">
        <f t="shared" si="29"/>
        <v>0.11499999999999977</v>
      </c>
      <c r="Y161" s="39">
        <f>X161</f>
        <v>0.11499999999999977</v>
      </c>
      <c r="Z161" s="62" t="str">
        <f>IF(Y161&lt;0,"unavailable","available")</f>
        <v>available</v>
      </c>
      <c r="AB161" s="18"/>
    </row>
    <row r="162" spans="1:28" s="11" customFormat="1" ht="30">
      <c r="A162" s="34">
        <v>115</v>
      </c>
      <c r="B162" s="35" t="s">
        <v>214</v>
      </c>
      <c r="C162" s="24" t="s">
        <v>10</v>
      </c>
      <c r="D162" s="28">
        <v>0.45</v>
      </c>
      <c r="E162" s="24">
        <v>0.04</v>
      </c>
      <c r="F162" s="31">
        <v>120</v>
      </c>
      <c r="G162" s="32">
        <f t="shared" si="22"/>
        <v>0.41000000000000003</v>
      </c>
      <c r="H162" s="24">
        <v>0</v>
      </c>
      <c r="I162" s="24">
        <v>4.2</v>
      </c>
      <c r="J162" s="32">
        <f t="shared" si="23"/>
        <v>3.79</v>
      </c>
      <c r="K162" s="39">
        <f>J162</f>
        <v>3.79</v>
      </c>
      <c r="L162" s="22" t="str">
        <f>IF(K162&lt;0,"unavailable","available")</f>
        <v>available</v>
      </c>
      <c r="M162" s="53"/>
      <c r="N162" s="72">
        <v>115</v>
      </c>
      <c r="O162" s="35" t="s">
        <v>214</v>
      </c>
      <c r="P162" s="24" t="s">
        <v>10</v>
      </c>
      <c r="Q162" s="30">
        <v>0.22</v>
      </c>
      <c r="R162" s="24">
        <f t="shared" si="30"/>
        <v>0.67</v>
      </c>
      <c r="S162" s="21">
        <f>E162</f>
        <v>0.04</v>
      </c>
      <c r="T162" s="21">
        <v>120</v>
      </c>
      <c r="U162" s="21">
        <f t="shared" si="28"/>
        <v>0.63</v>
      </c>
      <c r="V162" s="24">
        <v>0</v>
      </c>
      <c r="W162" s="24">
        <v>4.2</v>
      </c>
      <c r="X162" s="24">
        <f t="shared" si="29"/>
        <v>3.5700000000000003</v>
      </c>
      <c r="Y162" s="39">
        <f>X162</f>
        <v>3.5700000000000003</v>
      </c>
      <c r="Z162" s="22" t="str">
        <f>IF(Y162&lt;0,"unavailable","available")</f>
        <v>available</v>
      </c>
      <c r="AB162" s="18"/>
    </row>
    <row r="163" spans="1:28" s="11" customFormat="1" ht="30" hidden="1">
      <c r="A163" s="120">
        <v>116</v>
      </c>
      <c r="B163" s="35" t="s">
        <v>215</v>
      </c>
      <c r="C163" s="24" t="s">
        <v>1</v>
      </c>
      <c r="D163" s="28">
        <v>8.56</v>
      </c>
      <c r="E163" s="24">
        <f>E164+E165</f>
        <v>2.3700000000000006</v>
      </c>
      <c r="F163" s="31">
        <v>120</v>
      </c>
      <c r="G163" s="32">
        <f t="shared" si="22"/>
        <v>6.1899999999999995</v>
      </c>
      <c r="H163" s="24">
        <v>0</v>
      </c>
      <c r="I163" s="24">
        <v>10.5</v>
      </c>
      <c r="J163" s="32">
        <f t="shared" si="23"/>
        <v>4.3100000000000005</v>
      </c>
      <c r="K163" s="122">
        <f>MIN(J163:J165)</f>
        <v>4.31</v>
      </c>
      <c r="L163" s="116" t="str">
        <f>IF(K163&lt;0,"unavailable","available")</f>
        <v>available</v>
      </c>
      <c r="M163" s="53"/>
      <c r="N163" s="120">
        <v>116</v>
      </c>
      <c r="O163" s="35" t="s">
        <v>215</v>
      </c>
      <c r="P163" s="24" t="s">
        <v>1</v>
      </c>
      <c r="Q163" s="30">
        <v>1.88</v>
      </c>
      <c r="R163" s="24">
        <f t="shared" si="30"/>
        <v>10.440000000000001</v>
      </c>
      <c r="S163" s="29">
        <f>S164+S165</f>
        <v>2.8600000000000003</v>
      </c>
      <c r="T163" s="21">
        <v>120</v>
      </c>
      <c r="U163" s="21">
        <f t="shared" si="28"/>
        <v>7.580000000000001</v>
      </c>
      <c r="V163" s="24">
        <v>0</v>
      </c>
      <c r="W163" s="24">
        <v>10.5</v>
      </c>
      <c r="X163" s="24">
        <f t="shared" si="29"/>
        <v>2.919999999999999</v>
      </c>
      <c r="Y163" s="122">
        <f>MIN(X163:X165)</f>
        <v>2.919999999999999</v>
      </c>
      <c r="Z163" s="116" t="str">
        <f>IF(Y163&lt;0,"unavailable","available")</f>
        <v>available</v>
      </c>
      <c r="AB163" s="18"/>
    </row>
    <row r="164" spans="1:28" s="11" customFormat="1" ht="12.75" customHeight="1" hidden="1">
      <c r="A164" s="120"/>
      <c r="B164" s="37" t="s">
        <v>101</v>
      </c>
      <c r="C164" s="24" t="s">
        <v>1</v>
      </c>
      <c r="D164" s="28">
        <f>D163-D165</f>
        <v>1.4400000000000004</v>
      </c>
      <c r="E164" s="40">
        <f>D164</f>
        <v>1.4400000000000004</v>
      </c>
      <c r="F164" s="31"/>
      <c r="G164" s="32">
        <f>D164-E164</f>
        <v>0</v>
      </c>
      <c r="H164" s="24">
        <v>0</v>
      </c>
      <c r="I164" s="24">
        <v>10.5</v>
      </c>
      <c r="J164" s="32">
        <f>I164-G164-H164</f>
        <v>10.5</v>
      </c>
      <c r="K164" s="122"/>
      <c r="L164" s="117"/>
      <c r="M164" s="53"/>
      <c r="N164" s="120"/>
      <c r="O164" s="37" t="s">
        <v>101</v>
      </c>
      <c r="P164" s="24" t="s">
        <v>1</v>
      </c>
      <c r="Q164" s="30">
        <f>Q163-Q165</f>
        <v>0.49</v>
      </c>
      <c r="R164" s="24">
        <f t="shared" si="30"/>
        <v>1.9300000000000004</v>
      </c>
      <c r="S164" s="29">
        <f>R164</f>
        <v>1.9300000000000004</v>
      </c>
      <c r="T164" s="21"/>
      <c r="U164" s="21">
        <f t="shared" si="28"/>
        <v>0</v>
      </c>
      <c r="V164" s="24">
        <v>0</v>
      </c>
      <c r="W164" s="24">
        <v>10.5</v>
      </c>
      <c r="X164" s="24">
        <f t="shared" si="29"/>
        <v>10.5</v>
      </c>
      <c r="Y164" s="122"/>
      <c r="Z164" s="117"/>
      <c r="AB164" s="18"/>
    </row>
    <row r="165" spans="1:28" s="11" customFormat="1" ht="12.75" customHeight="1" hidden="1">
      <c r="A165" s="120"/>
      <c r="B165" s="37" t="s">
        <v>102</v>
      </c>
      <c r="C165" s="24" t="s">
        <v>1</v>
      </c>
      <c r="D165" s="28">
        <v>7.12</v>
      </c>
      <c r="E165" s="26">
        <v>0.93</v>
      </c>
      <c r="F165" s="31">
        <v>120</v>
      </c>
      <c r="G165" s="32">
        <f>D165-E165</f>
        <v>6.19</v>
      </c>
      <c r="H165" s="24">
        <v>0</v>
      </c>
      <c r="I165" s="24">
        <v>10.5</v>
      </c>
      <c r="J165" s="32">
        <f>I165-G165-H165</f>
        <v>4.31</v>
      </c>
      <c r="K165" s="122"/>
      <c r="L165" s="118"/>
      <c r="M165" s="53"/>
      <c r="N165" s="120"/>
      <c r="O165" s="37" t="s">
        <v>102</v>
      </c>
      <c r="P165" s="24" t="s">
        <v>1</v>
      </c>
      <c r="Q165" s="30">
        <v>1.39</v>
      </c>
      <c r="R165" s="24">
        <f t="shared" si="30"/>
        <v>8.51</v>
      </c>
      <c r="S165" s="21">
        <f>'[1]текущий дефицит'!E163</f>
        <v>0.93</v>
      </c>
      <c r="T165" s="21">
        <v>120</v>
      </c>
      <c r="U165" s="21">
        <f t="shared" si="28"/>
        <v>7.58</v>
      </c>
      <c r="V165" s="24">
        <v>0</v>
      </c>
      <c r="W165" s="24">
        <v>10.5</v>
      </c>
      <c r="X165" s="24">
        <f t="shared" si="29"/>
        <v>2.92</v>
      </c>
      <c r="Y165" s="122"/>
      <c r="Z165" s="118"/>
      <c r="AB165" s="18"/>
    </row>
    <row r="166" spans="1:28" s="11" customFormat="1" ht="30">
      <c r="A166" s="34">
        <v>117</v>
      </c>
      <c r="B166" s="35" t="s">
        <v>216</v>
      </c>
      <c r="C166" s="24" t="s">
        <v>33</v>
      </c>
      <c r="D166" s="28">
        <v>0.19</v>
      </c>
      <c r="E166" s="24">
        <v>0.75</v>
      </c>
      <c r="F166" s="31">
        <v>120</v>
      </c>
      <c r="G166" s="32">
        <f t="shared" si="22"/>
        <v>-0.56</v>
      </c>
      <c r="H166" s="24">
        <v>0</v>
      </c>
      <c r="I166" s="24">
        <v>2.625</v>
      </c>
      <c r="J166" s="32">
        <f t="shared" si="23"/>
        <v>3.185</v>
      </c>
      <c r="K166" s="39">
        <f>J166</f>
        <v>3.185</v>
      </c>
      <c r="L166" s="22" t="str">
        <f>IF(K166&lt;0,"unavailable","available")</f>
        <v>available</v>
      </c>
      <c r="M166" s="53"/>
      <c r="N166" s="72">
        <v>117</v>
      </c>
      <c r="O166" s="35" t="s">
        <v>216</v>
      </c>
      <c r="P166" s="24" t="s">
        <v>33</v>
      </c>
      <c r="Q166" s="30">
        <v>0.05</v>
      </c>
      <c r="R166" s="24">
        <f t="shared" si="30"/>
        <v>0.24</v>
      </c>
      <c r="S166" s="21">
        <f>E166</f>
        <v>0.75</v>
      </c>
      <c r="T166" s="21">
        <v>120</v>
      </c>
      <c r="U166" s="21">
        <f t="shared" si="28"/>
        <v>-0.51</v>
      </c>
      <c r="V166" s="24">
        <v>0</v>
      </c>
      <c r="W166" s="24">
        <v>2.625</v>
      </c>
      <c r="X166" s="24">
        <f t="shared" si="29"/>
        <v>3.135</v>
      </c>
      <c r="Y166" s="39">
        <f>X166</f>
        <v>3.135</v>
      </c>
      <c r="Z166" s="22" t="str">
        <f>IF(Y166&lt;0,"unavailable","available")</f>
        <v>available</v>
      </c>
      <c r="AB166" s="18"/>
    </row>
    <row r="167" spans="1:28" s="11" customFormat="1" ht="30">
      <c r="A167" s="34">
        <v>118</v>
      </c>
      <c r="B167" s="35" t="s">
        <v>217</v>
      </c>
      <c r="C167" s="24" t="s">
        <v>32</v>
      </c>
      <c r="D167" s="28">
        <v>0.98</v>
      </c>
      <c r="E167" s="24">
        <v>1.1</v>
      </c>
      <c r="F167" s="31">
        <v>120</v>
      </c>
      <c r="G167" s="32">
        <f t="shared" si="22"/>
        <v>-0.1200000000000001</v>
      </c>
      <c r="H167" s="24">
        <v>0</v>
      </c>
      <c r="I167" s="31">
        <f>1.05*6.3</f>
        <v>6.615</v>
      </c>
      <c r="J167" s="32">
        <f t="shared" si="23"/>
        <v>6.735</v>
      </c>
      <c r="K167" s="39">
        <f>J167</f>
        <v>6.735</v>
      </c>
      <c r="L167" s="22" t="str">
        <f>IF(K167&lt;0,"unavailable","available")</f>
        <v>available</v>
      </c>
      <c r="M167" s="53"/>
      <c r="N167" s="72">
        <v>118</v>
      </c>
      <c r="O167" s="35" t="s">
        <v>217</v>
      </c>
      <c r="P167" s="24" t="s">
        <v>32</v>
      </c>
      <c r="Q167" s="30">
        <v>0.18</v>
      </c>
      <c r="R167" s="24">
        <f t="shared" si="30"/>
        <v>1.16</v>
      </c>
      <c r="S167" s="21">
        <f>E167</f>
        <v>1.1</v>
      </c>
      <c r="T167" s="21">
        <v>120</v>
      </c>
      <c r="U167" s="21">
        <f t="shared" si="28"/>
        <v>0.05999999999999983</v>
      </c>
      <c r="V167" s="24">
        <v>0</v>
      </c>
      <c r="W167" s="31">
        <f>1.05*6.3</f>
        <v>6.615</v>
      </c>
      <c r="X167" s="24">
        <f t="shared" si="29"/>
        <v>6.555000000000001</v>
      </c>
      <c r="Y167" s="39">
        <f>X167</f>
        <v>6.555000000000001</v>
      </c>
      <c r="Z167" s="22" t="str">
        <f>IF(Y167&lt;0,"unavailable","available")</f>
        <v>available</v>
      </c>
      <c r="AB167" s="18"/>
    </row>
    <row r="168" spans="1:28" s="11" customFormat="1" ht="30">
      <c r="A168" s="34">
        <v>119</v>
      </c>
      <c r="B168" s="35" t="s">
        <v>218</v>
      </c>
      <c r="C168" s="24" t="s">
        <v>33</v>
      </c>
      <c r="D168" s="28">
        <v>0.62</v>
      </c>
      <c r="E168" s="24">
        <v>0.74</v>
      </c>
      <c r="F168" s="31">
        <v>120</v>
      </c>
      <c r="G168" s="32">
        <f t="shared" si="22"/>
        <v>-0.12</v>
      </c>
      <c r="H168" s="24">
        <v>0</v>
      </c>
      <c r="I168" s="24">
        <v>2.625</v>
      </c>
      <c r="J168" s="32">
        <f t="shared" si="23"/>
        <v>2.745</v>
      </c>
      <c r="K168" s="39">
        <f>J168</f>
        <v>2.745</v>
      </c>
      <c r="L168" s="22" t="str">
        <f>IF(K168&lt;0,"unavailable","available")</f>
        <v>available</v>
      </c>
      <c r="M168" s="53"/>
      <c r="N168" s="72">
        <v>119</v>
      </c>
      <c r="O168" s="35" t="s">
        <v>218</v>
      </c>
      <c r="P168" s="24" t="s">
        <v>33</v>
      </c>
      <c r="Q168" s="30">
        <v>0.29</v>
      </c>
      <c r="R168" s="24">
        <f t="shared" si="30"/>
        <v>0.9099999999999999</v>
      </c>
      <c r="S168" s="21">
        <f>E168</f>
        <v>0.74</v>
      </c>
      <c r="T168" s="21">
        <v>120</v>
      </c>
      <c r="U168" s="21">
        <f t="shared" si="28"/>
        <v>0.16999999999999993</v>
      </c>
      <c r="V168" s="24">
        <v>0</v>
      </c>
      <c r="W168" s="24">
        <v>2.625</v>
      </c>
      <c r="X168" s="24">
        <f t="shared" si="29"/>
        <v>2.455</v>
      </c>
      <c r="Y168" s="39">
        <f>X168</f>
        <v>2.455</v>
      </c>
      <c r="Z168" s="22" t="str">
        <f>IF(Y168&lt;0,"unavailable","available")</f>
        <v>available</v>
      </c>
      <c r="AB168" s="18"/>
    </row>
    <row r="169" spans="1:28" s="11" customFormat="1" ht="30">
      <c r="A169" s="34">
        <v>120</v>
      </c>
      <c r="B169" s="35" t="s">
        <v>219</v>
      </c>
      <c r="C169" s="24" t="s">
        <v>10</v>
      </c>
      <c r="D169" s="28">
        <v>0.35</v>
      </c>
      <c r="E169" s="24">
        <v>0.02</v>
      </c>
      <c r="F169" s="31">
        <v>120</v>
      </c>
      <c r="G169" s="32">
        <f t="shared" si="22"/>
        <v>0.32999999999999996</v>
      </c>
      <c r="H169" s="24">
        <v>0</v>
      </c>
      <c r="I169" s="24">
        <v>4.2</v>
      </c>
      <c r="J169" s="32">
        <f t="shared" si="23"/>
        <v>3.87</v>
      </c>
      <c r="K169" s="39">
        <f>J169</f>
        <v>3.87</v>
      </c>
      <c r="L169" s="22" t="str">
        <f>IF(K169&lt;0,"unavailable","available")</f>
        <v>available</v>
      </c>
      <c r="M169" s="53"/>
      <c r="N169" s="72">
        <v>120</v>
      </c>
      <c r="O169" s="35" t="s">
        <v>219</v>
      </c>
      <c r="P169" s="24" t="s">
        <v>10</v>
      </c>
      <c r="Q169" s="30">
        <v>0</v>
      </c>
      <c r="R169" s="24">
        <f t="shared" si="30"/>
        <v>0.35</v>
      </c>
      <c r="S169" s="21">
        <f>E169</f>
        <v>0.02</v>
      </c>
      <c r="T169" s="21">
        <v>120</v>
      </c>
      <c r="U169" s="21">
        <f t="shared" si="28"/>
        <v>0.32999999999999996</v>
      </c>
      <c r="V169" s="24">
        <v>0</v>
      </c>
      <c r="W169" s="24">
        <v>4.2</v>
      </c>
      <c r="X169" s="24">
        <f t="shared" si="29"/>
        <v>3.87</v>
      </c>
      <c r="Y169" s="39">
        <f>X169</f>
        <v>3.87</v>
      </c>
      <c r="Z169" s="22" t="str">
        <f>IF(Y169&lt;0,"unavailable","available")</f>
        <v>available</v>
      </c>
      <c r="AB169" s="18"/>
    </row>
    <row r="170" spans="1:28" s="11" customFormat="1" ht="30">
      <c r="A170" s="120">
        <v>121</v>
      </c>
      <c r="B170" s="35" t="s">
        <v>220</v>
      </c>
      <c r="C170" s="24" t="s">
        <v>25</v>
      </c>
      <c r="D170" s="28">
        <v>3.35</v>
      </c>
      <c r="E170" s="24">
        <f>E171+E172</f>
        <v>1.81</v>
      </c>
      <c r="F170" s="31">
        <v>120</v>
      </c>
      <c r="G170" s="32">
        <f t="shared" si="22"/>
        <v>1.54</v>
      </c>
      <c r="H170" s="24">
        <v>0</v>
      </c>
      <c r="I170" s="24">
        <v>26.25</v>
      </c>
      <c r="J170" s="32">
        <f t="shared" si="23"/>
        <v>24.71</v>
      </c>
      <c r="K170" s="122">
        <f>MIN(J170:J172)</f>
        <v>24.71</v>
      </c>
      <c r="L170" s="116" t="str">
        <f>IF(K170&lt;0,"unavailable","available")</f>
        <v>available</v>
      </c>
      <c r="M170" s="53"/>
      <c r="N170" s="120">
        <v>121</v>
      </c>
      <c r="O170" s="35" t="s">
        <v>220</v>
      </c>
      <c r="P170" s="24" t="s">
        <v>25</v>
      </c>
      <c r="Q170" s="30">
        <v>4.7</v>
      </c>
      <c r="R170" s="24">
        <f t="shared" si="30"/>
        <v>8.05</v>
      </c>
      <c r="S170" s="29">
        <f>S171+S172</f>
        <v>6.36</v>
      </c>
      <c r="T170" s="21">
        <v>120</v>
      </c>
      <c r="U170" s="21">
        <f t="shared" si="28"/>
        <v>1.6900000000000004</v>
      </c>
      <c r="V170" s="24">
        <v>0</v>
      </c>
      <c r="W170" s="24">
        <v>26.25</v>
      </c>
      <c r="X170" s="24">
        <f t="shared" si="29"/>
        <v>24.56</v>
      </c>
      <c r="Y170" s="122">
        <f>MIN(X170:X172)</f>
        <v>24.56</v>
      </c>
      <c r="Z170" s="116" t="str">
        <f>IF(Y170&lt;0,"unavailable","available")</f>
        <v>available</v>
      </c>
      <c r="AB170" s="18"/>
    </row>
    <row r="171" spans="1:28" s="11" customFormat="1" ht="12.75" customHeight="1">
      <c r="A171" s="120"/>
      <c r="B171" s="37" t="s">
        <v>221</v>
      </c>
      <c r="C171" s="24" t="s">
        <v>25</v>
      </c>
      <c r="D171" s="28">
        <f>D170-D172</f>
        <v>1.6500000000000001</v>
      </c>
      <c r="E171" s="40">
        <f>D171</f>
        <v>1.6500000000000001</v>
      </c>
      <c r="F171" s="31"/>
      <c r="G171" s="32">
        <f>D171-E171</f>
        <v>0</v>
      </c>
      <c r="H171" s="24">
        <v>0</v>
      </c>
      <c r="I171" s="24">
        <v>26.25</v>
      </c>
      <c r="J171" s="32">
        <f>I171-G171-H171</f>
        <v>26.25</v>
      </c>
      <c r="K171" s="122"/>
      <c r="L171" s="117"/>
      <c r="M171" s="53"/>
      <c r="N171" s="120"/>
      <c r="O171" s="37" t="s">
        <v>221</v>
      </c>
      <c r="P171" s="24" t="s">
        <v>25</v>
      </c>
      <c r="Q171" s="30">
        <f>Q170-Q172</f>
        <v>4.55</v>
      </c>
      <c r="R171" s="24">
        <f t="shared" si="30"/>
        <v>6.2</v>
      </c>
      <c r="S171" s="29">
        <f>R171</f>
        <v>6.2</v>
      </c>
      <c r="T171" s="21"/>
      <c r="U171" s="21">
        <f t="shared" si="28"/>
        <v>0</v>
      </c>
      <c r="V171" s="24">
        <v>0</v>
      </c>
      <c r="W171" s="24">
        <v>26.25</v>
      </c>
      <c r="X171" s="24">
        <f t="shared" si="29"/>
        <v>26.25</v>
      </c>
      <c r="Y171" s="122"/>
      <c r="Z171" s="117"/>
      <c r="AB171" s="18"/>
    </row>
    <row r="172" spans="1:28" s="11" customFormat="1" ht="12.75" customHeight="1">
      <c r="A172" s="120"/>
      <c r="B172" s="37" t="s">
        <v>102</v>
      </c>
      <c r="C172" s="24" t="s">
        <v>25</v>
      </c>
      <c r="D172" s="28">
        <v>1.7</v>
      </c>
      <c r="E172" s="26">
        <v>0.16</v>
      </c>
      <c r="F172" s="31">
        <v>120</v>
      </c>
      <c r="G172" s="32">
        <f>D172-E172</f>
        <v>1.54</v>
      </c>
      <c r="H172" s="24">
        <v>0</v>
      </c>
      <c r="I172" s="24">
        <v>26.25</v>
      </c>
      <c r="J172" s="32">
        <f>I172-G172-H172</f>
        <v>24.71</v>
      </c>
      <c r="K172" s="122"/>
      <c r="L172" s="118"/>
      <c r="M172" s="53"/>
      <c r="N172" s="120"/>
      <c r="O172" s="37" t="s">
        <v>102</v>
      </c>
      <c r="P172" s="24" t="s">
        <v>25</v>
      </c>
      <c r="Q172" s="30">
        <v>0.15</v>
      </c>
      <c r="R172" s="24">
        <f t="shared" si="30"/>
        <v>1.8499999999999999</v>
      </c>
      <c r="S172" s="21">
        <f>'[1]текущий дефицит'!E170</f>
        <v>0.16</v>
      </c>
      <c r="T172" s="21">
        <v>120</v>
      </c>
      <c r="U172" s="21">
        <f t="shared" si="28"/>
        <v>1.69</v>
      </c>
      <c r="V172" s="24">
        <v>0</v>
      </c>
      <c r="W172" s="24">
        <v>26.25</v>
      </c>
      <c r="X172" s="24">
        <f t="shared" si="29"/>
        <v>24.56</v>
      </c>
      <c r="Y172" s="122"/>
      <c r="Z172" s="118"/>
      <c r="AB172" s="18"/>
    </row>
    <row r="173" spans="1:28" s="11" customFormat="1" ht="30">
      <c r="A173" s="34">
        <v>122</v>
      </c>
      <c r="B173" s="35" t="s">
        <v>222</v>
      </c>
      <c r="C173" s="24" t="s">
        <v>33</v>
      </c>
      <c r="D173" s="28">
        <v>1.78</v>
      </c>
      <c r="E173" s="24">
        <v>0.75</v>
      </c>
      <c r="F173" s="31">
        <v>120</v>
      </c>
      <c r="G173" s="32">
        <f t="shared" si="22"/>
        <v>1.03</v>
      </c>
      <c r="H173" s="24">
        <v>0</v>
      </c>
      <c r="I173" s="24">
        <v>2.625</v>
      </c>
      <c r="J173" s="32">
        <f t="shared" si="23"/>
        <v>1.595</v>
      </c>
      <c r="K173" s="39">
        <f>J173</f>
        <v>1.595</v>
      </c>
      <c r="L173" s="22" t="str">
        <f>IF(K173&lt;0,"unavailable","available")</f>
        <v>available</v>
      </c>
      <c r="M173" s="53"/>
      <c r="N173" s="74">
        <v>122</v>
      </c>
      <c r="O173" s="56" t="s">
        <v>222</v>
      </c>
      <c r="P173" s="44" t="s">
        <v>33</v>
      </c>
      <c r="Q173" s="55">
        <v>3.32</v>
      </c>
      <c r="R173" s="44">
        <f t="shared" si="30"/>
        <v>5.1</v>
      </c>
      <c r="S173" s="44">
        <f>E173</f>
        <v>0.75</v>
      </c>
      <c r="T173" s="44">
        <v>120</v>
      </c>
      <c r="U173" s="44">
        <f t="shared" si="28"/>
        <v>4.35</v>
      </c>
      <c r="V173" s="44">
        <v>0</v>
      </c>
      <c r="W173" s="44">
        <v>2.625</v>
      </c>
      <c r="X173" s="44">
        <f t="shared" si="29"/>
        <v>-1.7249999999999996</v>
      </c>
      <c r="Y173" s="79">
        <f>X173</f>
        <v>-1.7249999999999996</v>
      </c>
      <c r="Z173" s="67" t="str">
        <f>IF(Y173&lt;0,"unavailable","available")</f>
        <v>unavailable</v>
      </c>
      <c r="AB173" s="18"/>
    </row>
    <row r="174" spans="1:28" s="11" customFormat="1" ht="30">
      <c r="A174" s="120">
        <v>123</v>
      </c>
      <c r="B174" s="35" t="s">
        <v>223</v>
      </c>
      <c r="C174" s="24" t="s">
        <v>32</v>
      </c>
      <c r="D174" s="28">
        <v>3.27</v>
      </c>
      <c r="E174" s="24">
        <f>E175+E176</f>
        <v>2.35</v>
      </c>
      <c r="F174" s="31">
        <v>120</v>
      </c>
      <c r="G174" s="32">
        <f t="shared" si="22"/>
        <v>0.9199999999999999</v>
      </c>
      <c r="H174" s="24">
        <v>0</v>
      </c>
      <c r="I174" s="24">
        <v>6.615</v>
      </c>
      <c r="J174" s="32">
        <f t="shared" si="23"/>
        <v>5.695</v>
      </c>
      <c r="K174" s="122">
        <f>MIN(J174:J176)</f>
        <v>5.695</v>
      </c>
      <c r="L174" s="116" t="str">
        <f>IF(K174&lt;0,"unavailable","available")</f>
        <v>available</v>
      </c>
      <c r="M174" s="53"/>
      <c r="N174" s="120">
        <v>123</v>
      </c>
      <c r="O174" s="35" t="s">
        <v>223</v>
      </c>
      <c r="P174" s="24" t="s">
        <v>32</v>
      </c>
      <c r="Q174" s="30">
        <v>0.3</v>
      </c>
      <c r="R174" s="24">
        <f t="shared" si="30"/>
        <v>3.57</v>
      </c>
      <c r="S174" s="29">
        <f>S175+S176</f>
        <v>2.65</v>
      </c>
      <c r="T174" s="21">
        <v>120</v>
      </c>
      <c r="U174" s="21">
        <f t="shared" si="28"/>
        <v>0.9199999999999999</v>
      </c>
      <c r="V174" s="24">
        <v>0</v>
      </c>
      <c r="W174" s="24">
        <v>6.615</v>
      </c>
      <c r="X174" s="24">
        <f t="shared" si="29"/>
        <v>5.695</v>
      </c>
      <c r="Y174" s="122">
        <f>MIN(X174:X176)</f>
        <v>5.695</v>
      </c>
      <c r="Z174" s="116" t="str">
        <f>IF(Y174&lt;0,"unavailable","available")</f>
        <v>available</v>
      </c>
      <c r="AB174" s="18"/>
    </row>
    <row r="175" spans="1:28" s="11" customFormat="1" ht="12.75" customHeight="1">
      <c r="A175" s="120"/>
      <c r="B175" s="37" t="s">
        <v>101</v>
      </c>
      <c r="C175" s="24" t="s">
        <v>32</v>
      </c>
      <c r="D175" s="28">
        <f>D174-D176</f>
        <v>2.29</v>
      </c>
      <c r="E175" s="40">
        <f>D175</f>
        <v>2.29</v>
      </c>
      <c r="F175" s="31"/>
      <c r="G175" s="32">
        <f>D175-E175</f>
        <v>0</v>
      </c>
      <c r="H175" s="24">
        <v>0</v>
      </c>
      <c r="I175" s="24">
        <v>6.615</v>
      </c>
      <c r="J175" s="32">
        <f>I175-G175-H175</f>
        <v>6.615</v>
      </c>
      <c r="K175" s="122"/>
      <c r="L175" s="117"/>
      <c r="M175" s="53"/>
      <c r="N175" s="120"/>
      <c r="O175" s="37" t="s">
        <v>101</v>
      </c>
      <c r="P175" s="24" t="s">
        <v>32</v>
      </c>
      <c r="Q175" s="30">
        <f>Q174-Q176</f>
        <v>0.3</v>
      </c>
      <c r="R175" s="24">
        <f t="shared" si="30"/>
        <v>2.59</v>
      </c>
      <c r="S175" s="29">
        <f>R175</f>
        <v>2.59</v>
      </c>
      <c r="T175" s="21">
        <v>120</v>
      </c>
      <c r="U175" s="21">
        <f t="shared" si="28"/>
        <v>0</v>
      </c>
      <c r="V175" s="24">
        <v>0</v>
      </c>
      <c r="W175" s="24">
        <v>6.615</v>
      </c>
      <c r="X175" s="24">
        <f t="shared" si="29"/>
        <v>6.615</v>
      </c>
      <c r="Y175" s="122"/>
      <c r="Z175" s="117"/>
      <c r="AB175" s="18"/>
    </row>
    <row r="176" spans="1:28" s="11" customFormat="1" ht="12.75" customHeight="1">
      <c r="A176" s="120"/>
      <c r="B176" s="37" t="s">
        <v>102</v>
      </c>
      <c r="C176" s="24" t="s">
        <v>32</v>
      </c>
      <c r="D176" s="28">
        <v>0.98</v>
      </c>
      <c r="E176" s="26">
        <v>0.06</v>
      </c>
      <c r="F176" s="31">
        <v>120</v>
      </c>
      <c r="G176" s="32">
        <f>D176-E176</f>
        <v>0.9199999999999999</v>
      </c>
      <c r="H176" s="24">
        <v>0</v>
      </c>
      <c r="I176" s="24">
        <v>6.615</v>
      </c>
      <c r="J176" s="32">
        <f>I176-G176-H176</f>
        <v>5.695</v>
      </c>
      <c r="K176" s="122"/>
      <c r="L176" s="118"/>
      <c r="M176" s="53"/>
      <c r="N176" s="120"/>
      <c r="O176" s="37" t="s">
        <v>102</v>
      </c>
      <c r="P176" s="24" t="s">
        <v>32</v>
      </c>
      <c r="Q176" s="30">
        <v>0</v>
      </c>
      <c r="R176" s="24">
        <f t="shared" si="30"/>
        <v>0.98</v>
      </c>
      <c r="S176" s="21">
        <f>'[1]текущий дефицит'!E174</f>
        <v>0.06</v>
      </c>
      <c r="T176" s="21">
        <v>120</v>
      </c>
      <c r="U176" s="21">
        <f t="shared" si="28"/>
        <v>0.9199999999999999</v>
      </c>
      <c r="V176" s="24">
        <v>0</v>
      </c>
      <c r="W176" s="24">
        <v>6.615</v>
      </c>
      <c r="X176" s="24">
        <f t="shared" si="29"/>
        <v>5.695</v>
      </c>
      <c r="Y176" s="122"/>
      <c r="Z176" s="118"/>
      <c r="AB176" s="18"/>
    </row>
    <row r="177" spans="1:28" s="11" customFormat="1" ht="30">
      <c r="A177" s="34">
        <v>124</v>
      </c>
      <c r="B177" s="35" t="s">
        <v>224</v>
      </c>
      <c r="C177" s="24" t="s">
        <v>33</v>
      </c>
      <c r="D177" s="28">
        <v>0.35</v>
      </c>
      <c r="E177" s="24">
        <v>0.19</v>
      </c>
      <c r="F177" s="31">
        <v>120</v>
      </c>
      <c r="G177" s="32">
        <f t="shared" si="22"/>
        <v>0.15999999999999998</v>
      </c>
      <c r="H177" s="24">
        <v>0</v>
      </c>
      <c r="I177" s="24">
        <v>2.625</v>
      </c>
      <c r="J177" s="32">
        <f t="shared" si="23"/>
        <v>2.465</v>
      </c>
      <c r="K177" s="39">
        <f>J177</f>
        <v>2.465</v>
      </c>
      <c r="L177" s="22" t="str">
        <f>IF(K177&lt;0,"unavailable","available")</f>
        <v>available</v>
      </c>
      <c r="M177" s="53"/>
      <c r="N177" s="72">
        <v>124</v>
      </c>
      <c r="O177" s="35" t="s">
        <v>224</v>
      </c>
      <c r="P177" s="24" t="s">
        <v>33</v>
      </c>
      <c r="Q177" s="30">
        <v>0</v>
      </c>
      <c r="R177" s="24">
        <f t="shared" si="30"/>
        <v>0.35</v>
      </c>
      <c r="S177" s="21">
        <f>E177</f>
        <v>0.19</v>
      </c>
      <c r="T177" s="21">
        <v>120</v>
      </c>
      <c r="U177" s="21">
        <f t="shared" si="28"/>
        <v>0.15999999999999998</v>
      </c>
      <c r="V177" s="24">
        <v>0</v>
      </c>
      <c r="W177" s="24">
        <v>2.625</v>
      </c>
      <c r="X177" s="24">
        <f t="shared" si="29"/>
        <v>2.465</v>
      </c>
      <c r="Y177" s="39">
        <f>X177</f>
        <v>2.465</v>
      </c>
      <c r="Z177" s="22" t="str">
        <f>IF(Y177&lt;0,"unavailable","available")</f>
        <v>available</v>
      </c>
      <c r="AB177" s="18"/>
    </row>
    <row r="178" spans="1:28" s="11" customFormat="1" ht="30">
      <c r="A178" s="34">
        <v>125</v>
      </c>
      <c r="B178" s="35" t="s">
        <v>225</v>
      </c>
      <c r="C178" s="24" t="s">
        <v>41</v>
      </c>
      <c r="D178" s="28">
        <v>11.46</v>
      </c>
      <c r="E178" s="24">
        <v>0.06</v>
      </c>
      <c r="F178" s="31">
        <v>120</v>
      </c>
      <c r="G178" s="32">
        <f t="shared" si="22"/>
        <v>11.4</v>
      </c>
      <c r="H178" s="24">
        <v>0</v>
      </c>
      <c r="I178" s="31">
        <f>1.05*15</f>
        <v>15.75</v>
      </c>
      <c r="J178" s="32">
        <f t="shared" si="23"/>
        <v>4.35</v>
      </c>
      <c r="K178" s="39">
        <f>J178</f>
        <v>4.35</v>
      </c>
      <c r="L178" s="22" t="str">
        <f>IF(K178&lt;0,"unavailable","available")</f>
        <v>available</v>
      </c>
      <c r="M178" s="53"/>
      <c r="N178" s="72">
        <v>125</v>
      </c>
      <c r="O178" s="38" t="s">
        <v>225</v>
      </c>
      <c r="P178" s="24" t="s">
        <v>41</v>
      </c>
      <c r="Q178" s="30">
        <v>3.62</v>
      </c>
      <c r="R178" s="24">
        <f t="shared" si="30"/>
        <v>15.080000000000002</v>
      </c>
      <c r="S178" s="24">
        <f>E178</f>
        <v>0.06</v>
      </c>
      <c r="T178" s="24">
        <v>120</v>
      </c>
      <c r="U178" s="24">
        <f t="shared" si="28"/>
        <v>15.020000000000001</v>
      </c>
      <c r="V178" s="24">
        <v>0</v>
      </c>
      <c r="W178" s="30">
        <f>1.05*15</f>
        <v>15.75</v>
      </c>
      <c r="X178" s="24">
        <f t="shared" si="29"/>
        <v>0.7299999999999986</v>
      </c>
      <c r="Y178" s="39">
        <f>X178</f>
        <v>0.7299999999999986</v>
      </c>
      <c r="Z178" s="62" t="str">
        <f>IF(Y178&lt;0,"unavailable","available")</f>
        <v>available</v>
      </c>
      <c r="AB178" s="18"/>
    </row>
    <row r="179" spans="1:28" s="11" customFormat="1" ht="30">
      <c r="A179" s="120">
        <v>126</v>
      </c>
      <c r="B179" s="35" t="s">
        <v>226</v>
      </c>
      <c r="C179" s="24" t="s">
        <v>25</v>
      </c>
      <c r="D179" s="28">
        <v>16.12</v>
      </c>
      <c r="E179" s="24">
        <f>E180+E181</f>
        <v>15.14</v>
      </c>
      <c r="F179" s="31">
        <v>120</v>
      </c>
      <c r="G179" s="32">
        <f t="shared" si="22"/>
        <v>0.9800000000000004</v>
      </c>
      <c r="H179" s="24">
        <v>0</v>
      </c>
      <c r="I179" s="24">
        <v>26.25</v>
      </c>
      <c r="J179" s="32">
        <f t="shared" si="23"/>
        <v>25.27</v>
      </c>
      <c r="K179" s="122">
        <f>MIN(J179:J181)</f>
        <v>25.27</v>
      </c>
      <c r="L179" s="116" t="str">
        <f>IF(K179&lt;0,"unavailable","available")</f>
        <v>available</v>
      </c>
      <c r="M179" s="53"/>
      <c r="N179" s="120">
        <v>126</v>
      </c>
      <c r="O179" s="35" t="s">
        <v>226</v>
      </c>
      <c r="P179" s="24" t="s">
        <v>25</v>
      </c>
      <c r="Q179" s="30">
        <v>5.68</v>
      </c>
      <c r="R179" s="24">
        <f t="shared" si="30"/>
        <v>21.8</v>
      </c>
      <c r="S179" s="29">
        <f>S180+S181</f>
        <v>19.59</v>
      </c>
      <c r="T179" s="21">
        <v>120</v>
      </c>
      <c r="U179" s="21">
        <f t="shared" si="28"/>
        <v>2.210000000000001</v>
      </c>
      <c r="V179" s="24">
        <v>0</v>
      </c>
      <c r="W179" s="24">
        <v>26.25</v>
      </c>
      <c r="X179" s="24">
        <f t="shared" si="29"/>
        <v>24.04</v>
      </c>
      <c r="Y179" s="122">
        <f>MIN(X179:X181)</f>
        <v>24.04</v>
      </c>
      <c r="Z179" s="116" t="str">
        <f>IF(Y179&lt;0,"unavailable","available")</f>
        <v>available</v>
      </c>
      <c r="AB179" s="18"/>
    </row>
    <row r="180" spans="1:28" s="11" customFormat="1" ht="12.75" customHeight="1">
      <c r="A180" s="120"/>
      <c r="B180" s="37" t="s">
        <v>101</v>
      </c>
      <c r="C180" s="24" t="s">
        <v>25</v>
      </c>
      <c r="D180" s="28">
        <f>D179-D181</f>
        <v>10.47</v>
      </c>
      <c r="E180" s="40">
        <f>D180</f>
        <v>10.47</v>
      </c>
      <c r="F180" s="31"/>
      <c r="G180" s="32">
        <f>D180-E180</f>
        <v>0</v>
      </c>
      <c r="H180" s="24">
        <v>0</v>
      </c>
      <c r="I180" s="24">
        <v>26.25</v>
      </c>
      <c r="J180" s="32">
        <f>I180-G180-H180</f>
        <v>26.25</v>
      </c>
      <c r="K180" s="122"/>
      <c r="L180" s="117"/>
      <c r="M180" s="53"/>
      <c r="N180" s="120"/>
      <c r="O180" s="37" t="s">
        <v>101</v>
      </c>
      <c r="P180" s="24" t="s">
        <v>25</v>
      </c>
      <c r="Q180" s="30">
        <f>Q179-Q181</f>
        <v>4.449999999999999</v>
      </c>
      <c r="R180" s="24">
        <f t="shared" si="30"/>
        <v>14.92</v>
      </c>
      <c r="S180" s="29">
        <f>R180</f>
        <v>14.92</v>
      </c>
      <c r="T180" s="21"/>
      <c r="U180" s="21">
        <f t="shared" si="28"/>
        <v>0</v>
      </c>
      <c r="V180" s="24">
        <v>0</v>
      </c>
      <c r="W180" s="24">
        <v>26.25</v>
      </c>
      <c r="X180" s="24">
        <f t="shared" si="29"/>
        <v>26.25</v>
      </c>
      <c r="Y180" s="122"/>
      <c r="Z180" s="117"/>
      <c r="AB180" s="18"/>
    </row>
    <row r="181" spans="1:28" s="11" customFormat="1" ht="12.75" customHeight="1">
      <c r="A181" s="120"/>
      <c r="B181" s="37" t="s">
        <v>102</v>
      </c>
      <c r="C181" s="24" t="s">
        <v>25</v>
      </c>
      <c r="D181" s="28">
        <v>5.65</v>
      </c>
      <c r="E181" s="26">
        <v>4.67</v>
      </c>
      <c r="F181" s="31">
        <v>120</v>
      </c>
      <c r="G181" s="32">
        <f>D181-E181</f>
        <v>0.9800000000000004</v>
      </c>
      <c r="H181" s="24">
        <v>0</v>
      </c>
      <c r="I181" s="24">
        <v>26.25</v>
      </c>
      <c r="J181" s="32">
        <f>I181-G181-H181</f>
        <v>25.27</v>
      </c>
      <c r="K181" s="122"/>
      <c r="L181" s="118"/>
      <c r="M181" s="53"/>
      <c r="N181" s="120"/>
      <c r="O181" s="37" t="s">
        <v>102</v>
      </c>
      <c r="P181" s="24" t="s">
        <v>25</v>
      </c>
      <c r="Q181" s="31">
        <v>1.23</v>
      </c>
      <c r="R181" s="24">
        <f t="shared" si="30"/>
        <v>6.880000000000001</v>
      </c>
      <c r="S181" s="21">
        <f>'[1]текущий дефицит'!E179</f>
        <v>4.67</v>
      </c>
      <c r="T181" s="21">
        <v>120</v>
      </c>
      <c r="U181" s="21">
        <f t="shared" si="28"/>
        <v>2.210000000000001</v>
      </c>
      <c r="V181" s="24">
        <v>0</v>
      </c>
      <c r="W181" s="24">
        <v>26.25</v>
      </c>
      <c r="X181" s="24">
        <f t="shared" si="29"/>
        <v>24.04</v>
      </c>
      <c r="Y181" s="122"/>
      <c r="Z181" s="118"/>
      <c r="AB181" s="18"/>
    </row>
    <row r="182" spans="1:28" s="11" customFormat="1" ht="30">
      <c r="A182" s="34">
        <v>127</v>
      </c>
      <c r="B182" s="35" t="s">
        <v>164</v>
      </c>
      <c r="C182" s="24" t="s">
        <v>11</v>
      </c>
      <c r="D182" s="28">
        <v>3.1</v>
      </c>
      <c r="E182" s="24">
        <v>0.69</v>
      </c>
      <c r="F182" s="31">
        <v>120</v>
      </c>
      <c r="G182" s="32">
        <f t="shared" si="22"/>
        <v>2.41</v>
      </c>
      <c r="H182" s="24">
        <v>0</v>
      </c>
      <c r="I182" s="24">
        <v>4.2</v>
      </c>
      <c r="J182" s="32">
        <f t="shared" si="23"/>
        <v>1.79</v>
      </c>
      <c r="K182" s="39">
        <f aca="true" t="shared" si="31" ref="K182:K187">J182</f>
        <v>1.79</v>
      </c>
      <c r="L182" s="22" t="str">
        <f aca="true" t="shared" si="32" ref="L182:L188">IF(K182&lt;0,"unavailable","available")</f>
        <v>available</v>
      </c>
      <c r="M182" s="53"/>
      <c r="N182" s="72">
        <v>127</v>
      </c>
      <c r="O182" s="35" t="s">
        <v>164</v>
      </c>
      <c r="P182" s="24" t="s">
        <v>11</v>
      </c>
      <c r="Q182" s="31">
        <v>1.16</v>
      </c>
      <c r="R182" s="24">
        <f t="shared" si="30"/>
        <v>4.26</v>
      </c>
      <c r="S182" s="21">
        <f aca="true" t="shared" si="33" ref="S182:S187">E182</f>
        <v>0.69</v>
      </c>
      <c r="T182" s="21">
        <v>120</v>
      </c>
      <c r="U182" s="21">
        <f t="shared" si="28"/>
        <v>3.57</v>
      </c>
      <c r="V182" s="24">
        <v>0</v>
      </c>
      <c r="W182" s="24">
        <v>4.2</v>
      </c>
      <c r="X182" s="24">
        <f t="shared" si="29"/>
        <v>0.6300000000000003</v>
      </c>
      <c r="Y182" s="39">
        <f aca="true" t="shared" si="34" ref="Y182:Y187">X182</f>
        <v>0.6300000000000003</v>
      </c>
      <c r="Z182" s="22" t="str">
        <f aca="true" t="shared" si="35" ref="Z182:Z188">IF(Y182&lt;0,"unavailable","available")</f>
        <v>available</v>
      </c>
      <c r="AB182" s="18"/>
    </row>
    <row r="183" spans="1:28" s="11" customFormat="1" ht="30">
      <c r="A183" s="34">
        <v>128</v>
      </c>
      <c r="B183" s="35" t="s">
        <v>227</v>
      </c>
      <c r="C183" s="24" t="s">
        <v>10</v>
      </c>
      <c r="D183" s="28">
        <v>1.78</v>
      </c>
      <c r="E183" s="24">
        <v>0</v>
      </c>
      <c r="F183" s="31">
        <v>120</v>
      </c>
      <c r="G183" s="32">
        <f t="shared" si="22"/>
        <v>1.78</v>
      </c>
      <c r="H183" s="24">
        <v>0</v>
      </c>
      <c r="I183" s="24">
        <v>4.2</v>
      </c>
      <c r="J183" s="32">
        <f t="shared" si="23"/>
        <v>2.42</v>
      </c>
      <c r="K183" s="39">
        <f t="shared" si="31"/>
        <v>2.42</v>
      </c>
      <c r="L183" s="22" t="str">
        <f t="shared" si="32"/>
        <v>available</v>
      </c>
      <c r="M183" s="53"/>
      <c r="N183" s="72">
        <v>128</v>
      </c>
      <c r="O183" s="35" t="s">
        <v>227</v>
      </c>
      <c r="P183" s="24" t="s">
        <v>10</v>
      </c>
      <c r="Q183" s="31">
        <v>2.18</v>
      </c>
      <c r="R183" s="24">
        <f t="shared" si="30"/>
        <v>3.96</v>
      </c>
      <c r="S183" s="21">
        <f t="shared" si="33"/>
        <v>0</v>
      </c>
      <c r="T183" s="21">
        <v>120</v>
      </c>
      <c r="U183" s="21">
        <f t="shared" si="28"/>
        <v>3.96</v>
      </c>
      <c r="V183" s="24">
        <v>0</v>
      </c>
      <c r="W183" s="24">
        <v>4.2</v>
      </c>
      <c r="X183" s="24">
        <f t="shared" si="29"/>
        <v>0.2400000000000002</v>
      </c>
      <c r="Y183" s="39">
        <f t="shared" si="34"/>
        <v>0.2400000000000002</v>
      </c>
      <c r="Z183" s="22" t="str">
        <f t="shared" si="35"/>
        <v>available</v>
      </c>
      <c r="AB183" s="18"/>
    </row>
    <row r="184" spans="1:28" s="11" customFormat="1" ht="30">
      <c r="A184" s="34">
        <v>129</v>
      </c>
      <c r="B184" s="35" t="s">
        <v>228</v>
      </c>
      <c r="C184" s="24" t="s">
        <v>10</v>
      </c>
      <c r="D184" s="28">
        <v>1.81</v>
      </c>
      <c r="E184" s="24">
        <v>0.75</v>
      </c>
      <c r="F184" s="31">
        <v>120</v>
      </c>
      <c r="G184" s="32">
        <f t="shared" si="22"/>
        <v>1.06</v>
      </c>
      <c r="H184" s="24">
        <v>0</v>
      </c>
      <c r="I184" s="24">
        <v>4.2</v>
      </c>
      <c r="J184" s="32">
        <f t="shared" si="23"/>
        <v>3.14</v>
      </c>
      <c r="K184" s="39">
        <f t="shared" si="31"/>
        <v>3.14</v>
      </c>
      <c r="L184" s="22" t="str">
        <f t="shared" si="32"/>
        <v>available</v>
      </c>
      <c r="M184" s="53"/>
      <c r="N184" s="72">
        <v>129</v>
      </c>
      <c r="O184" s="35" t="s">
        <v>228</v>
      </c>
      <c r="P184" s="24" t="s">
        <v>10</v>
      </c>
      <c r="Q184" s="31">
        <v>1.03</v>
      </c>
      <c r="R184" s="24">
        <f t="shared" si="30"/>
        <v>2.84</v>
      </c>
      <c r="S184" s="21">
        <f t="shared" si="33"/>
        <v>0.75</v>
      </c>
      <c r="T184" s="21">
        <v>120</v>
      </c>
      <c r="U184" s="21">
        <f t="shared" si="28"/>
        <v>2.09</v>
      </c>
      <c r="V184" s="24">
        <v>0</v>
      </c>
      <c r="W184" s="24">
        <v>4.2</v>
      </c>
      <c r="X184" s="24">
        <f t="shared" si="29"/>
        <v>2.1100000000000003</v>
      </c>
      <c r="Y184" s="39">
        <f t="shared" si="34"/>
        <v>2.1100000000000003</v>
      </c>
      <c r="Z184" s="22" t="str">
        <f t="shared" si="35"/>
        <v>available</v>
      </c>
      <c r="AB184" s="18"/>
    </row>
    <row r="185" spans="1:28" s="11" customFormat="1" ht="30">
      <c r="A185" s="34">
        <v>130</v>
      </c>
      <c r="B185" s="35" t="s">
        <v>229</v>
      </c>
      <c r="C185" s="24" t="s">
        <v>4</v>
      </c>
      <c r="D185" s="28">
        <v>0.37</v>
      </c>
      <c r="E185" s="24">
        <v>0.05</v>
      </c>
      <c r="F185" s="31">
        <v>120</v>
      </c>
      <c r="G185" s="32">
        <f t="shared" si="22"/>
        <v>0.32</v>
      </c>
      <c r="H185" s="24">
        <v>0</v>
      </c>
      <c r="I185" s="24">
        <v>4.2</v>
      </c>
      <c r="J185" s="32">
        <f t="shared" si="23"/>
        <v>3.8800000000000003</v>
      </c>
      <c r="K185" s="39">
        <f t="shared" si="31"/>
        <v>3.8800000000000003</v>
      </c>
      <c r="L185" s="22" t="str">
        <f t="shared" si="32"/>
        <v>available</v>
      </c>
      <c r="M185" s="53"/>
      <c r="N185" s="72">
        <v>130</v>
      </c>
      <c r="O185" s="35" t="s">
        <v>229</v>
      </c>
      <c r="P185" s="24" t="s">
        <v>4</v>
      </c>
      <c r="Q185" s="31">
        <v>0</v>
      </c>
      <c r="R185" s="24">
        <f t="shared" si="30"/>
        <v>0.37</v>
      </c>
      <c r="S185" s="21">
        <f t="shared" si="33"/>
        <v>0.05</v>
      </c>
      <c r="T185" s="21">
        <v>120</v>
      </c>
      <c r="U185" s="21">
        <f t="shared" si="28"/>
        <v>0.32</v>
      </c>
      <c r="V185" s="24">
        <v>0</v>
      </c>
      <c r="W185" s="24">
        <v>4.2</v>
      </c>
      <c r="X185" s="24">
        <f t="shared" si="29"/>
        <v>3.8800000000000003</v>
      </c>
      <c r="Y185" s="39">
        <f t="shared" si="34"/>
        <v>3.8800000000000003</v>
      </c>
      <c r="Z185" s="22" t="str">
        <f t="shared" si="35"/>
        <v>available</v>
      </c>
      <c r="AB185" s="18"/>
    </row>
    <row r="186" spans="1:28" s="11" customFormat="1" ht="30">
      <c r="A186" s="34">
        <v>131</v>
      </c>
      <c r="B186" s="35" t="s">
        <v>230</v>
      </c>
      <c r="C186" s="24" t="s">
        <v>10</v>
      </c>
      <c r="D186" s="28">
        <v>1.35</v>
      </c>
      <c r="E186" s="24">
        <v>0.22</v>
      </c>
      <c r="F186" s="31">
        <v>120</v>
      </c>
      <c r="G186" s="32">
        <f t="shared" si="22"/>
        <v>1.1300000000000001</v>
      </c>
      <c r="H186" s="24">
        <v>0</v>
      </c>
      <c r="I186" s="24">
        <v>4.2</v>
      </c>
      <c r="J186" s="32">
        <f t="shared" si="23"/>
        <v>3.0700000000000003</v>
      </c>
      <c r="K186" s="39">
        <f t="shared" si="31"/>
        <v>3.0700000000000003</v>
      </c>
      <c r="L186" s="22" t="str">
        <f t="shared" si="32"/>
        <v>available</v>
      </c>
      <c r="M186" s="53"/>
      <c r="N186" s="72">
        <v>131</v>
      </c>
      <c r="O186" s="35" t="s">
        <v>230</v>
      </c>
      <c r="P186" s="24" t="s">
        <v>10</v>
      </c>
      <c r="Q186" s="31">
        <v>0.02</v>
      </c>
      <c r="R186" s="24">
        <f t="shared" si="30"/>
        <v>1.37</v>
      </c>
      <c r="S186" s="21">
        <f t="shared" si="33"/>
        <v>0.22</v>
      </c>
      <c r="T186" s="21">
        <v>120</v>
      </c>
      <c r="U186" s="21">
        <f t="shared" si="28"/>
        <v>1.1500000000000001</v>
      </c>
      <c r="V186" s="24">
        <v>0</v>
      </c>
      <c r="W186" s="24">
        <v>4.2</v>
      </c>
      <c r="X186" s="24">
        <f t="shared" si="29"/>
        <v>3.05</v>
      </c>
      <c r="Y186" s="39">
        <f t="shared" si="34"/>
        <v>3.05</v>
      </c>
      <c r="Z186" s="22" t="str">
        <f t="shared" si="35"/>
        <v>available</v>
      </c>
      <c r="AB186" s="18"/>
    </row>
    <row r="187" spans="1:28" s="11" customFormat="1" ht="30">
      <c r="A187" s="34">
        <v>132</v>
      </c>
      <c r="B187" s="35" t="s">
        <v>231</v>
      </c>
      <c r="C187" s="24" t="s">
        <v>33</v>
      </c>
      <c r="D187" s="28">
        <v>0.67</v>
      </c>
      <c r="E187" s="24">
        <v>0</v>
      </c>
      <c r="F187" s="31">
        <v>120</v>
      </c>
      <c r="G187" s="32">
        <f aca="true" t="shared" si="36" ref="G187:G284">D187-E187</f>
        <v>0.67</v>
      </c>
      <c r="H187" s="24">
        <v>0</v>
      </c>
      <c r="I187" s="24">
        <v>2.625</v>
      </c>
      <c r="J187" s="32">
        <f aca="true" t="shared" si="37" ref="J187:J284">I187-G187-H187</f>
        <v>1.955</v>
      </c>
      <c r="K187" s="39">
        <f t="shared" si="31"/>
        <v>1.955</v>
      </c>
      <c r="L187" s="22" t="str">
        <f t="shared" si="32"/>
        <v>available</v>
      </c>
      <c r="M187" s="53"/>
      <c r="N187" s="72">
        <v>132</v>
      </c>
      <c r="O187" s="35" t="s">
        <v>231</v>
      </c>
      <c r="P187" s="24" t="s">
        <v>33</v>
      </c>
      <c r="Q187" s="31">
        <v>0.01</v>
      </c>
      <c r="R187" s="24">
        <f t="shared" si="30"/>
        <v>0.68</v>
      </c>
      <c r="S187" s="21">
        <f t="shared" si="33"/>
        <v>0</v>
      </c>
      <c r="T187" s="21">
        <v>120</v>
      </c>
      <c r="U187" s="21">
        <f t="shared" si="28"/>
        <v>0.68</v>
      </c>
      <c r="V187" s="24">
        <v>0</v>
      </c>
      <c r="W187" s="24">
        <v>2.625</v>
      </c>
      <c r="X187" s="24">
        <f t="shared" si="29"/>
        <v>1.9449999999999998</v>
      </c>
      <c r="Y187" s="39">
        <f t="shared" si="34"/>
        <v>1.9449999999999998</v>
      </c>
      <c r="Z187" s="22" t="str">
        <f t="shared" si="35"/>
        <v>available</v>
      </c>
      <c r="AB187" s="18"/>
    </row>
    <row r="188" spans="1:28" s="11" customFormat="1" ht="30">
      <c r="A188" s="120">
        <v>133</v>
      </c>
      <c r="B188" s="35" t="s">
        <v>232</v>
      </c>
      <c r="C188" s="24" t="s">
        <v>8</v>
      </c>
      <c r="D188" s="28">
        <v>4.8</v>
      </c>
      <c r="E188" s="24">
        <f>E189+E190</f>
        <v>2.63</v>
      </c>
      <c r="F188" s="31">
        <v>120</v>
      </c>
      <c r="G188" s="32">
        <f t="shared" si="36"/>
        <v>2.17</v>
      </c>
      <c r="H188" s="24">
        <v>0</v>
      </c>
      <c r="I188" s="31">
        <f>1.05*5.6</f>
        <v>5.88</v>
      </c>
      <c r="J188" s="32">
        <f t="shared" si="37"/>
        <v>3.71</v>
      </c>
      <c r="K188" s="122">
        <f>MIN(J188:J190)</f>
        <v>3.71</v>
      </c>
      <c r="L188" s="116" t="str">
        <f t="shared" si="32"/>
        <v>available</v>
      </c>
      <c r="M188" s="53"/>
      <c r="N188" s="120">
        <v>133</v>
      </c>
      <c r="O188" s="35" t="s">
        <v>232</v>
      </c>
      <c r="P188" s="24" t="s">
        <v>8</v>
      </c>
      <c r="Q188" s="31">
        <v>1.52</v>
      </c>
      <c r="R188" s="24">
        <f t="shared" si="30"/>
        <v>6.32</v>
      </c>
      <c r="S188" s="29">
        <f>S189+S190</f>
        <v>3.55</v>
      </c>
      <c r="T188" s="21">
        <v>120</v>
      </c>
      <c r="U188" s="21">
        <f t="shared" si="28"/>
        <v>2.7700000000000005</v>
      </c>
      <c r="V188" s="24">
        <v>0</v>
      </c>
      <c r="W188" s="31">
        <f>1.05*5.6</f>
        <v>5.88</v>
      </c>
      <c r="X188" s="24">
        <f t="shared" si="29"/>
        <v>3.1099999999999994</v>
      </c>
      <c r="Y188" s="122">
        <f>MIN(X188:X190)</f>
        <v>3.1099999999999994</v>
      </c>
      <c r="Z188" s="116" t="str">
        <f t="shared" si="35"/>
        <v>available</v>
      </c>
      <c r="AB188" s="18"/>
    </row>
    <row r="189" spans="1:28" s="11" customFormat="1" ht="12.75" customHeight="1">
      <c r="A189" s="120"/>
      <c r="B189" s="37" t="s">
        <v>101</v>
      </c>
      <c r="C189" s="24" t="s">
        <v>8</v>
      </c>
      <c r="D189" s="28">
        <f>D188-D190</f>
        <v>2.1999999999999997</v>
      </c>
      <c r="E189" s="40">
        <f>D189</f>
        <v>2.1999999999999997</v>
      </c>
      <c r="F189" s="31"/>
      <c r="G189" s="32">
        <f>D189-E189</f>
        <v>0</v>
      </c>
      <c r="H189" s="24">
        <v>0</v>
      </c>
      <c r="I189" s="31">
        <f>1.05*5.6</f>
        <v>5.88</v>
      </c>
      <c r="J189" s="32">
        <f>I189-G189-H189</f>
        <v>5.88</v>
      </c>
      <c r="K189" s="122"/>
      <c r="L189" s="117"/>
      <c r="M189" s="53"/>
      <c r="N189" s="120"/>
      <c r="O189" s="37" t="s">
        <v>101</v>
      </c>
      <c r="P189" s="24" t="s">
        <v>8</v>
      </c>
      <c r="Q189" s="31">
        <f>Q188-Q190</f>
        <v>0.92</v>
      </c>
      <c r="R189" s="24">
        <f t="shared" si="30"/>
        <v>3.1199999999999997</v>
      </c>
      <c r="S189" s="29">
        <f>R189</f>
        <v>3.1199999999999997</v>
      </c>
      <c r="T189" s="21"/>
      <c r="U189" s="21">
        <f t="shared" si="28"/>
        <v>0</v>
      </c>
      <c r="V189" s="24">
        <v>0</v>
      </c>
      <c r="W189" s="31">
        <f>1.05*5.6</f>
        <v>5.88</v>
      </c>
      <c r="X189" s="24">
        <f t="shared" si="29"/>
        <v>5.88</v>
      </c>
      <c r="Y189" s="122"/>
      <c r="Z189" s="117"/>
      <c r="AB189" s="18"/>
    </row>
    <row r="190" spans="1:28" s="11" customFormat="1" ht="12.75" customHeight="1">
      <c r="A190" s="120"/>
      <c r="B190" s="37" t="s">
        <v>102</v>
      </c>
      <c r="C190" s="24" t="s">
        <v>8</v>
      </c>
      <c r="D190" s="28">
        <v>2.6</v>
      </c>
      <c r="E190" s="26">
        <v>0.43</v>
      </c>
      <c r="F190" s="31">
        <v>120</v>
      </c>
      <c r="G190" s="32">
        <f>D190-E190</f>
        <v>2.17</v>
      </c>
      <c r="H190" s="24">
        <v>0</v>
      </c>
      <c r="I190" s="31">
        <f>1.05*5.6</f>
        <v>5.88</v>
      </c>
      <c r="J190" s="32">
        <f>I190-G190-H190</f>
        <v>3.71</v>
      </c>
      <c r="K190" s="122"/>
      <c r="L190" s="118"/>
      <c r="M190" s="53"/>
      <c r="N190" s="120"/>
      <c r="O190" s="37" t="s">
        <v>102</v>
      </c>
      <c r="P190" s="24" t="s">
        <v>8</v>
      </c>
      <c r="Q190" s="31">
        <v>0.6</v>
      </c>
      <c r="R190" s="24">
        <f t="shared" si="30"/>
        <v>3.2</v>
      </c>
      <c r="S190" s="21">
        <f>'[1]текущий дефицит'!E188</f>
        <v>0.43</v>
      </c>
      <c r="T190" s="21">
        <v>120</v>
      </c>
      <c r="U190" s="21">
        <f t="shared" si="28"/>
        <v>2.77</v>
      </c>
      <c r="V190" s="24">
        <v>0</v>
      </c>
      <c r="W190" s="31">
        <f>1.05*5.6</f>
        <v>5.88</v>
      </c>
      <c r="X190" s="24">
        <f>W190-V190-U190</f>
        <v>3.11</v>
      </c>
      <c r="Y190" s="122"/>
      <c r="Z190" s="118"/>
      <c r="AB190" s="18"/>
    </row>
    <row r="191" spans="1:28" s="11" customFormat="1" ht="30">
      <c r="A191" s="34">
        <v>134</v>
      </c>
      <c r="B191" s="35" t="s">
        <v>233</v>
      </c>
      <c r="C191" s="31" t="s">
        <v>33</v>
      </c>
      <c r="D191" s="28">
        <v>0.75</v>
      </c>
      <c r="E191" s="24">
        <v>0.2</v>
      </c>
      <c r="F191" s="31">
        <v>120</v>
      </c>
      <c r="G191" s="32">
        <f t="shared" si="36"/>
        <v>0.55</v>
      </c>
      <c r="H191" s="24">
        <v>0</v>
      </c>
      <c r="I191" s="24">
        <v>2.625</v>
      </c>
      <c r="J191" s="32">
        <f t="shared" si="37"/>
        <v>2.075</v>
      </c>
      <c r="K191" s="39">
        <f>J191</f>
        <v>2.075</v>
      </c>
      <c r="L191" s="22" t="str">
        <f>IF(K191&lt;0,"unavailable","available")</f>
        <v>available</v>
      </c>
      <c r="M191" s="53"/>
      <c r="N191" s="72">
        <v>134</v>
      </c>
      <c r="O191" s="35" t="s">
        <v>233</v>
      </c>
      <c r="P191" s="31" t="s">
        <v>33</v>
      </c>
      <c r="Q191" s="31">
        <v>0.13</v>
      </c>
      <c r="R191" s="24">
        <f t="shared" si="30"/>
        <v>0.88</v>
      </c>
      <c r="S191" s="21">
        <f>E191</f>
        <v>0.2</v>
      </c>
      <c r="T191" s="21">
        <f>F191</f>
        <v>120</v>
      </c>
      <c r="U191" s="21">
        <f t="shared" si="28"/>
        <v>0.6799999999999999</v>
      </c>
      <c r="V191" s="24">
        <v>0</v>
      </c>
      <c r="W191" s="24">
        <v>2.625</v>
      </c>
      <c r="X191" s="24">
        <f t="shared" si="29"/>
        <v>1.945</v>
      </c>
      <c r="Y191" s="39">
        <f>X191</f>
        <v>1.945</v>
      </c>
      <c r="Z191" s="22" t="str">
        <f>IF(Y191&lt;0,"unavailable","available")</f>
        <v>available</v>
      </c>
      <c r="AB191" s="18"/>
    </row>
    <row r="192" spans="1:28" s="11" customFormat="1" ht="30">
      <c r="A192" s="34">
        <v>135</v>
      </c>
      <c r="B192" s="35" t="s">
        <v>234</v>
      </c>
      <c r="C192" s="31" t="s">
        <v>33</v>
      </c>
      <c r="D192" s="28">
        <v>0.32</v>
      </c>
      <c r="E192" s="24">
        <v>0</v>
      </c>
      <c r="F192" s="31">
        <v>120</v>
      </c>
      <c r="G192" s="32">
        <f t="shared" si="36"/>
        <v>0.32</v>
      </c>
      <c r="H192" s="24">
        <v>0</v>
      </c>
      <c r="I192" s="24">
        <v>2.625</v>
      </c>
      <c r="J192" s="32">
        <f t="shared" si="37"/>
        <v>2.305</v>
      </c>
      <c r="K192" s="39">
        <f>J192</f>
        <v>2.305</v>
      </c>
      <c r="L192" s="22" t="str">
        <f>IF(K192&lt;0,"unavailable","available")</f>
        <v>available</v>
      </c>
      <c r="M192" s="53"/>
      <c r="N192" s="72">
        <v>135</v>
      </c>
      <c r="O192" s="35" t="s">
        <v>234</v>
      </c>
      <c r="P192" s="31" t="s">
        <v>33</v>
      </c>
      <c r="Q192" s="31">
        <v>0.06</v>
      </c>
      <c r="R192" s="24">
        <f t="shared" si="30"/>
        <v>0.38</v>
      </c>
      <c r="S192" s="21">
        <f>E192</f>
        <v>0</v>
      </c>
      <c r="T192" s="21">
        <v>120</v>
      </c>
      <c r="U192" s="21">
        <f t="shared" si="28"/>
        <v>0.38</v>
      </c>
      <c r="V192" s="24">
        <v>0</v>
      </c>
      <c r="W192" s="24">
        <v>2.625</v>
      </c>
      <c r="X192" s="24">
        <f t="shared" si="29"/>
        <v>2.245</v>
      </c>
      <c r="Y192" s="39">
        <f>X192</f>
        <v>2.245</v>
      </c>
      <c r="Z192" s="22" t="str">
        <f>IF(Y192&lt;0,"unavailable","available")</f>
        <v>available</v>
      </c>
      <c r="AB192" s="18"/>
    </row>
    <row r="193" spans="1:28" s="11" customFormat="1" ht="30">
      <c r="A193" s="34">
        <v>136</v>
      </c>
      <c r="B193" s="35" t="s">
        <v>235</v>
      </c>
      <c r="C193" s="24" t="s">
        <v>42</v>
      </c>
      <c r="D193" s="28">
        <v>0.6</v>
      </c>
      <c r="E193" s="24">
        <v>0.15</v>
      </c>
      <c r="F193" s="31">
        <v>120</v>
      </c>
      <c r="G193" s="32">
        <f t="shared" si="36"/>
        <v>0.44999999999999996</v>
      </c>
      <c r="H193" s="24">
        <v>0</v>
      </c>
      <c r="I193" s="31">
        <f>1.05*1.6</f>
        <v>1.6800000000000002</v>
      </c>
      <c r="J193" s="32">
        <f t="shared" si="37"/>
        <v>1.2300000000000002</v>
      </c>
      <c r="K193" s="39">
        <f>J193</f>
        <v>1.2300000000000002</v>
      </c>
      <c r="L193" s="22" t="str">
        <f>IF(K193&lt;0,"unavailable","available")</f>
        <v>available</v>
      </c>
      <c r="M193" s="53"/>
      <c r="N193" s="72">
        <v>136</v>
      </c>
      <c r="O193" s="35" t="s">
        <v>235</v>
      </c>
      <c r="P193" s="24" t="s">
        <v>42</v>
      </c>
      <c r="Q193" s="31">
        <v>0.05</v>
      </c>
      <c r="R193" s="24">
        <f t="shared" si="30"/>
        <v>0.65</v>
      </c>
      <c r="S193" s="21">
        <f>E193</f>
        <v>0.15</v>
      </c>
      <c r="T193" s="21">
        <v>120</v>
      </c>
      <c r="U193" s="21">
        <f t="shared" si="28"/>
        <v>0.5</v>
      </c>
      <c r="V193" s="24">
        <v>0</v>
      </c>
      <c r="W193" s="31">
        <f>1.05*1.6</f>
        <v>1.6800000000000002</v>
      </c>
      <c r="X193" s="24">
        <f t="shared" si="29"/>
        <v>1.1800000000000002</v>
      </c>
      <c r="Y193" s="39">
        <f>X193</f>
        <v>1.1800000000000002</v>
      </c>
      <c r="Z193" s="22" t="str">
        <f>IF(Y193&lt;0,"unavailable","available")</f>
        <v>available</v>
      </c>
      <c r="AB193" s="18"/>
    </row>
    <row r="194" spans="1:28" s="11" customFormat="1" ht="30">
      <c r="A194" s="120">
        <v>137</v>
      </c>
      <c r="B194" s="35" t="s">
        <v>236</v>
      </c>
      <c r="C194" s="24" t="s">
        <v>9</v>
      </c>
      <c r="D194" s="28">
        <v>2.13</v>
      </c>
      <c r="E194" s="24">
        <f>E195+E196</f>
        <v>0.5599999999999999</v>
      </c>
      <c r="F194" s="31">
        <v>120</v>
      </c>
      <c r="G194" s="32">
        <f t="shared" si="36"/>
        <v>1.5699999999999998</v>
      </c>
      <c r="H194" s="24">
        <v>0</v>
      </c>
      <c r="I194" s="31">
        <f>1.05*6.3</f>
        <v>6.615</v>
      </c>
      <c r="J194" s="32">
        <f t="shared" si="37"/>
        <v>5.045</v>
      </c>
      <c r="K194" s="122">
        <f>MIN(J194:J196)</f>
        <v>5.045</v>
      </c>
      <c r="L194" s="116" t="str">
        <f>IF(K194&lt;0,"unavailable","available")</f>
        <v>available</v>
      </c>
      <c r="M194" s="53"/>
      <c r="N194" s="120">
        <v>137</v>
      </c>
      <c r="O194" s="35" t="s">
        <v>236</v>
      </c>
      <c r="P194" s="24" t="s">
        <v>9</v>
      </c>
      <c r="Q194" s="31">
        <v>0.45</v>
      </c>
      <c r="R194" s="24">
        <f t="shared" si="30"/>
        <v>2.58</v>
      </c>
      <c r="S194" s="29">
        <f>S195+S196</f>
        <v>0.9899999999999999</v>
      </c>
      <c r="T194" s="21">
        <v>120</v>
      </c>
      <c r="U194" s="21">
        <f t="shared" si="28"/>
        <v>1.5900000000000003</v>
      </c>
      <c r="V194" s="24">
        <v>0</v>
      </c>
      <c r="W194" s="31">
        <f>1.05*6.3</f>
        <v>6.615</v>
      </c>
      <c r="X194" s="24">
        <f t="shared" si="29"/>
        <v>5.025</v>
      </c>
      <c r="Y194" s="122">
        <f>MIN(X194:X196)</f>
        <v>5.025</v>
      </c>
      <c r="Z194" s="116" t="str">
        <f>IF(Y194&lt;0,"unavailable","available")</f>
        <v>available</v>
      </c>
      <c r="AB194" s="18"/>
    </row>
    <row r="195" spans="1:28" s="11" customFormat="1" ht="12.75" customHeight="1">
      <c r="A195" s="120"/>
      <c r="B195" s="37" t="s">
        <v>101</v>
      </c>
      <c r="C195" s="24" t="s">
        <v>9</v>
      </c>
      <c r="D195" s="28">
        <f>D194-D196</f>
        <v>0.44999999999999996</v>
      </c>
      <c r="E195" s="40">
        <f>D195</f>
        <v>0.44999999999999996</v>
      </c>
      <c r="F195" s="31"/>
      <c r="G195" s="32">
        <f>D195-E195</f>
        <v>0</v>
      </c>
      <c r="H195" s="24">
        <v>0</v>
      </c>
      <c r="I195" s="31">
        <f>1.05*6.3</f>
        <v>6.615</v>
      </c>
      <c r="J195" s="32">
        <f>I195-G195-H195</f>
        <v>6.615</v>
      </c>
      <c r="K195" s="122"/>
      <c r="L195" s="117"/>
      <c r="M195" s="53"/>
      <c r="N195" s="120"/>
      <c r="O195" s="37" t="s">
        <v>101</v>
      </c>
      <c r="P195" s="24" t="s">
        <v>9</v>
      </c>
      <c r="Q195" s="31">
        <f>Q194-Q196</f>
        <v>0.43</v>
      </c>
      <c r="R195" s="24">
        <f t="shared" si="30"/>
        <v>0.8799999999999999</v>
      </c>
      <c r="S195" s="29">
        <f>R195</f>
        <v>0.8799999999999999</v>
      </c>
      <c r="T195" s="21"/>
      <c r="U195" s="21">
        <f t="shared" si="28"/>
        <v>0</v>
      </c>
      <c r="V195" s="24">
        <v>0</v>
      </c>
      <c r="W195" s="31">
        <f>1.05*6.3</f>
        <v>6.615</v>
      </c>
      <c r="X195" s="24">
        <f t="shared" si="29"/>
        <v>6.615</v>
      </c>
      <c r="Y195" s="122"/>
      <c r="Z195" s="117"/>
      <c r="AB195" s="18"/>
    </row>
    <row r="196" spans="1:28" s="11" customFormat="1" ht="12.75" customHeight="1">
      <c r="A196" s="120"/>
      <c r="B196" s="37" t="s">
        <v>102</v>
      </c>
      <c r="C196" s="24" t="s">
        <v>9</v>
      </c>
      <c r="D196" s="28">
        <v>1.68</v>
      </c>
      <c r="E196" s="26">
        <v>0.11</v>
      </c>
      <c r="F196" s="31">
        <v>120</v>
      </c>
      <c r="G196" s="32">
        <f>D196-E196</f>
        <v>1.5699999999999998</v>
      </c>
      <c r="H196" s="24">
        <v>0</v>
      </c>
      <c r="I196" s="31">
        <f>1.05*6.3</f>
        <v>6.615</v>
      </c>
      <c r="J196" s="32">
        <f>I196-G196-H196</f>
        <v>5.045</v>
      </c>
      <c r="K196" s="122"/>
      <c r="L196" s="118"/>
      <c r="M196" s="53"/>
      <c r="N196" s="120"/>
      <c r="O196" s="37" t="s">
        <v>102</v>
      </c>
      <c r="P196" s="24" t="s">
        <v>9</v>
      </c>
      <c r="Q196" s="31">
        <v>0.02</v>
      </c>
      <c r="R196" s="24">
        <f t="shared" si="30"/>
        <v>1.7</v>
      </c>
      <c r="S196" s="21">
        <f>'[1]текущий дефицит'!E194</f>
        <v>0.11</v>
      </c>
      <c r="T196" s="21">
        <v>120</v>
      </c>
      <c r="U196" s="21">
        <f t="shared" si="28"/>
        <v>1.5899999999999999</v>
      </c>
      <c r="V196" s="24">
        <v>0</v>
      </c>
      <c r="W196" s="31">
        <f>1.05*6.3</f>
        <v>6.615</v>
      </c>
      <c r="X196" s="24">
        <f t="shared" si="29"/>
        <v>5.025</v>
      </c>
      <c r="Y196" s="122"/>
      <c r="Z196" s="118"/>
      <c r="AB196" s="18"/>
    </row>
    <row r="197" spans="1:28" s="11" customFormat="1" ht="30">
      <c r="A197" s="34">
        <v>138</v>
      </c>
      <c r="B197" s="35" t="s">
        <v>237</v>
      </c>
      <c r="C197" s="24" t="s">
        <v>33</v>
      </c>
      <c r="D197" s="28">
        <v>0.25</v>
      </c>
      <c r="E197" s="24">
        <v>0</v>
      </c>
      <c r="F197" s="31">
        <v>120</v>
      </c>
      <c r="G197" s="32">
        <f t="shared" si="36"/>
        <v>0.25</v>
      </c>
      <c r="H197" s="24">
        <v>0</v>
      </c>
      <c r="I197" s="24">
        <v>2.625</v>
      </c>
      <c r="J197" s="32">
        <f t="shared" si="37"/>
        <v>2.375</v>
      </c>
      <c r="K197" s="39">
        <f>J197</f>
        <v>2.375</v>
      </c>
      <c r="L197" s="22" t="str">
        <f>IF(K197&lt;0,"unavailable","available")</f>
        <v>available</v>
      </c>
      <c r="M197" s="53"/>
      <c r="N197" s="72">
        <v>138</v>
      </c>
      <c r="O197" s="35" t="s">
        <v>237</v>
      </c>
      <c r="P197" s="24" t="s">
        <v>33</v>
      </c>
      <c r="Q197" s="31">
        <v>0.14</v>
      </c>
      <c r="R197" s="24">
        <f t="shared" si="30"/>
        <v>0.39</v>
      </c>
      <c r="S197" s="21">
        <f>E197</f>
        <v>0</v>
      </c>
      <c r="T197" s="21">
        <v>120</v>
      </c>
      <c r="U197" s="21">
        <f t="shared" si="28"/>
        <v>0.39</v>
      </c>
      <c r="V197" s="24">
        <v>0</v>
      </c>
      <c r="W197" s="24">
        <v>2.625</v>
      </c>
      <c r="X197" s="24">
        <f t="shared" si="29"/>
        <v>2.235</v>
      </c>
      <c r="Y197" s="39">
        <f>X197</f>
        <v>2.235</v>
      </c>
      <c r="Z197" s="22" t="str">
        <f>IF(Y197&lt;0,"unavailable","available")</f>
        <v>available</v>
      </c>
      <c r="AB197" s="18"/>
    </row>
    <row r="198" spans="1:28" s="11" customFormat="1" ht="30">
      <c r="A198" s="34">
        <v>139</v>
      </c>
      <c r="B198" s="35" t="s">
        <v>238</v>
      </c>
      <c r="C198" s="31" t="s">
        <v>42</v>
      </c>
      <c r="D198" s="28">
        <v>0.18</v>
      </c>
      <c r="E198" s="24">
        <v>0</v>
      </c>
      <c r="F198" s="31">
        <v>120</v>
      </c>
      <c r="G198" s="32">
        <f t="shared" si="36"/>
        <v>0.18</v>
      </c>
      <c r="H198" s="24">
        <v>0</v>
      </c>
      <c r="I198" s="24">
        <v>1.68</v>
      </c>
      <c r="J198" s="32">
        <f t="shared" si="37"/>
        <v>1.5</v>
      </c>
      <c r="K198" s="39">
        <f>J198</f>
        <v>1.5</v>
      </c>
      <c r="L198" s="22" t="str">
        <f>IF(K198&lt;0,"unavailable","available")</f>
        <v>available</v>
      </c>
      <c r="M198" s="53"/>
      <c r="N198" s="72">
        <v>139</v>
      </c>
      <c r="O198" s="35" t="s">
        <v>238</v>
      </c>
      <c r="P198" s="31" t="s">
        <v>42</v>
      </c>
      <c r="Q198" s="31">
        <v>0.1</v>
      </c>
      <c r="R198" s="24">
        <f t="shared" si="30"/>
        <v>0.28</v>
      </c>
      <c r="S198" s="21">
        <f>E198</f>
        <v>0</v>
      </c>
      <c r="T198" s="21">
        <v>120</v>
      </c>
      <c r="U198" s="21">
        <f t="shared" si="28"/>
        <v>0.28</v>
      </c>
      <c r="V198" s="24">
        <v>0</v>
      </c>
      <c r="W198" s="24">
        <v>1.68</v>
      </c>
      <c r="X198" s="24">
        <f t="shared" si="29"/>
        <v>1.4</v>
      </c>
      <c r="Y198" s="39">
        <f>X198</f>
        <v>1.4</v>
      </c>
      <c r="Z198" s="22" t="str">
        <f>IF(Y198&lt;0,"unavailable","available")</f>
        <v>available</v>
      </c>
      <c r="AB198" s="18"/>
    </row>
    <row r="199" spans="1:28" s="11" customFormat="1" ht="30">
      <c r="A199" s="120">
        <v>140</v>
      </c>
      <c r="B199" s="35" t="s">
        <v>239</v>
      </c>
      <c r="C199" s="24" t="s">
        <v>26</v>
      </c>
      <c r="D199" s="28">
        <v>3.65</v>
      </c>
      <c r="E199" s="24">
        <f>E200+E201</f>
        <v>1.99</v>
      </c>
      <c r="F199" s="31">
        <v>120</v>
      </c>
      <c r="G199" s="32">
        <f t="shared" si="36"/>
        <v>1.66</v>
      </c>
      <c r="H199" s="24">
        <v>0</v>
      </c>
      <c r="I199" s="24">
        <v>10.5</v>
      </c>
      <c r="J199" s="32">
        <f t="shared" si="37"/>
        <v>8.84</v>
      </c>
      <c r="K199" s="122">
        <f>MIN(J199:J201)</f>
        <v>8.84</v>
      </c>
      <c r="L199" s="116" t="str">
        <f>IF(K199&lt;0,"unavailable","available")</f>
        <v>available</v>
      </c>
      <c r="M199" s="53"/>
      <c r="N199" s="120">
        <v>140</v>
      </c>
      <c r="O199" s="35" t="s">
        <v>239</v>
      </c>
      <c r="P199" s="24" t="s">
        <v>26</v>
      </c>
      <c r="Q199" s="31">
        <v>2.09</v>
      </c>
      <c r="R199" s="24">
        <f t="shared" si="30"/>
        <v>5.74</v>
      </c>
      <c r="S199" s="29">
        <f>S200+S201</f>
        <v>3</v>
      </c>
      <c r="T199" s="21">
        <v>120</v>
      </c>
      <c r="U199" s="21">
        <f t="shared" si="28"/>
        <v>2.74</v>
      </c>
      <c r="V199" s="24">
        <v>0</v>
      </c>
      <c r="W199" s="24">
        <v>10.5</v>
      </c>
      <c r="X199" s="24">
        <f t="shared" si="29"/>
        <v>7.76</v>
      </c>
      <c r="Y199" s="122">
        <f>MIN(X199:X201)</f>
        <v>7.76</v>
      </c>
      <c r="Z199" s="116" t="str">
        <f>IF(Y199&lt;0,"unavailable","available")</f>
        <v>available</v>
      </c>
      <c r="AB199" s="18"/>
    </row>
    <row r="200" spans="1:28" s="11" customFormat="1" ht="12.75" customHeight="1">
      <c r="A200" s="120"/>
      <c r="B200" s="37" t="s">
        <v>101</v>
      </c>
      <c r="C200" s="24" t="s">
        <v>26</v>
      </c>
      <c r="D200" s="28">
        <f>D199-D201</f>
        <v>1.73</v>
      </c>
      <c r="E200" s="40">
        <f>D200</f>
        <v>1.73</v>
      </c>
      <c r="F200" s="31"/>
      <c r="G200" s="32">
        <f>D200-E200</f>
        <v>0</v>
      </c>
      <c r="H200" s="24">
        <v>0</v>
      </c>
      <c r="I200" s="24">
        <v>10.5</v>
      </c>
      <c r="J200" s="32">
        <f>I200-G200-H200</f>
        <v>10.5</v>
      </c>
      <c r="K200" s="122"/>
      <c r="L200" s="117"/>
      <c r="M200" s="53"/>
      <c r="N200" s="120"/>
      <c r="O200" s="37" t="s">
        <v>101</v>
      </c>
      <c r="P200" s="24" t="s">
        <v>26</v>
      </c>
      <c r="Q200" s="31">
        <f>Q199-Q201</f>
        <v>1.0099999999999998</v>
      </c>
      <c r="R200" s="24">
        <f t="shared" si="30"/>
        <v>2.7399999999999998</v>
      </c>
      <c r="S200" s="29">
        <f>R200</f>
        <v>2.7399999999999998</v>
      </c>
      <c r="T200" s="21"/>
      <c r="U200" s="21">
        <f t="shared" si="28"/>
        <v>0</v>
      </c>
      <c r="V200" s="24">
        <v>0</v>
      </c>
      <c r="W200" s="24">
        <v>10.5</v>
      </c>
      <c r="X200" s="24">
        <f t="shared" si="29"/>
        <v>10.5</v>
      </c>
      <c r="Y200" s="122"/>
      <c r="Z200" s="117"/>
      <c r="AB200" s="18"/>
    </row>
    <row r="201" spans="1:28" s="11" customFormat="1" ht="12.75" customHeight="1">
      <c r="A201" s="120"/>
      <c r="B201" s="37" t="s">
        <v>102</v>
      </c>
      <c r="C201" s="24" t="s">
        <v>26</v>
      </c>
      <c r="D201" s="28">
        <v>1.92</v>
      </c>
      <c r="E201" s="26">
        <v>0.26</v>
      </c>
      <c r="F201" s="31">
        <v>120</v>
      </c>
      <c r="G201" s="32">
        <f>D201-E201</f>
        <v>1.66</v>
      </c>
      <c r="H201" s="24">
        <v>0</v>
      </c>
      <c r="I201" s="24">
        <v>10.5</v>
      </c>
      <c r="J201" s="32">
        <f>I201-G201-H201</f>
        <v>8.84</v>
      </c>
      <c r="K201" s="122"/>
      <c r="L201" s="118"/>
      <c r="M201" s="53"/>
      <c r="N201" s="120"/>
      <c r="O201" s="37" t="s">
        <v>102</v>
      </c>
      <c r="P201" s="24" t="s">
        <v>26</v>
      </c>
      <c r="Q201" s="31">
        <v>1.08</v>
      </c>
      <c r="R201" s="24">
        <f t="shared" si="30"/>
        <v>3</v>
      </c>
      <c r="S201" s="21">
        <f>'[1]текущий дефицит'!E199</f>
        <v>0.26</v>
      </c>
      <c r="T201" s="21">
        <v>120</v>
      </c>
      <c r="U201" s="21">
        <f t="shared" si="28"/>
        <v>2.74</v>
      </c>
      <c r="V201" s="24">
        <v>0</v>
      </c>
      <c r="W201" s="24">
        <v>10.5</v>
      </c>
      <c r="X201" s="24">
        <f t="shared" si="29"/>
        <v>7.76</v>
      </c>
      <c r="Y201" s="122"/>
      <c r="Z201" s="118"/>
      <c r="AB201" s="18"/>
    </row>
    <row r="202" spans="1:28" s="11" customFormat="1" ht="30">
      <c r="A202" s="34">
        <v>141</v>
      </c>
      <c r="B202" s="35" t="s">
        <v>240</v>
      </c>
      <c r="C202" s="24" t="s">
        <v>10</v>
      </c>
      <c r="D202" s="28">
        <v>0.2</v>
      </c>
      <c r="E202" s="24">
        <v>0.06</v>
      </c>
      <c r="F202" s="31">
        <v>120</v>
      </c>
      <c r="G202" s="32">
        <f t="shared" si="36"/>
        <v>0.14</v>
      </c>
      <c r="H202" s="24">
        <v>0</v>
      </c>
      <c r="I202" s="24">
        <v>4.2</v>
      </c>
      <c r="J202" s="32">
        <f t="shared" si="37"/>
        <v>4.0600000000000005</v>
      </c>
      <c r="K202" s="39">
        <f>J202</f>
        <v>4.0600000000000005</v>
      </c>
      <c r="L202" s="22" t="str">
        <f>IF(K202&lt;0,"unavailable","available")</f>
        <v>available</v>
      </c>
      <c r="M202" s="53"/>
      <c r="N202" s="72">
        <v>141</v>
      </c>
      <c r="O202" s="35" t="s">
        <v>240</v>
      </c>
      <c r="P202" s="24" t="s">
        <v>10</v>
      </c>
      <c r="Q202" s="31">
        <v>0</v>
      </c>
      <c r="R202" s="24">
        <f t="shared" si="30"/>
        <v>0.2</v>
      </c>
      <c r="S202" s="21">
        <f>E202</f>
        <v>0.06</v>
      </c>
      <c r="T202" s="21">
        <v>120</v>
      </c>
      <c r="U202" s="21">
        <f>R202-S202</f>
        <v>0.14</v>
      </c>
      <c r="V202" s="24">
        <v>0</v>
      </c>
      <c r="W202" s="24">
        <v>4.2</v>
      </c>
      <c r="X202" s="24">
        <f t="shared" si="29"/>
        <v>4.0600000000000005</v>
      </c>
      <c r="Y202" s="39">
        <f>X202</f>
        <v>4.0600000000000005</v>
      </c>
      <c r="Z202" s="22" t="str">
        <f>IF(Y202&lt;0,"unavailable","available")</f>
        <v>available</v>
      </c>
      <c r="AB202" s="18"/>
    </row>
    <row r="203" spans="1:28" s="11" customFormat="1" ht="30">
      <c r="A203" s="34">
        <v>142</v>
      </c>
      <c r="B203" s="35" t="s">
        <v>241</v>
      </c>
      <c r="C203" s="24" t="s">
        <v>42</v>
      </c>
      <c r="D203" s="28">
        <v>0.53</v>
      </c>
      <c r="E203" s="24">
        <v>0.01</v>
      </c>
      <c r="F203" s="31">
        <v>120</v>
      </c>
      <c r="G203" s="32">
        <f t="shared" si="36"/>
        <v>0.52</v>
      </c>
      <c r="H203" s="24">
        <v>0</v>
      </c>
      <c r="I203" s="24">
        <v>1.68</v>
      </c>
      <c r="J203" s="32">
        <f t="shared" si="37"/>
        <v>1.16</v>
      </c>
      <c r="K203" s="39">
        <f>J203</f>
        <v>1.16</v>
      </c>
      <c r="L203" s="22" t="str">
        <f>IF(K203&lt;0,"unavailable","available")</f>
        <v>available</v>
      </c>
      <c r="M203" s="53"/>
      <c r="N203" s="72">
        <v>142</v>
      </c>
      <c r="O203" s="35" t="s">
        <v>241</v>
      </c>
      <c r="P203" s="24" t="s">
        <v>42</v>
      </c>
      <c r="Q203" s="31">
        <v>0</v>
      </c>
      <c r="R203" s="24">
        <f t="shared" si="30"/>
        <v>0.53</v>
      </c>
      <c r="S203" s="21">
        <f>E203</f>
        <v>0.01</v>
      </c>
      <c r="T203" s="21">
        <v>120</v>
      </c>
      <c r="U203" s="21">
        <f>R203-S203</f>
        <v>0.52</v>
      </c>
      <c r="V203" s="24">
        <v>0</v>
      </c>
      <c r="W203" s="24">
        <v>1.68</v>
      </c>
      <c r="X203" s="24">
        <f t="shared" si="29"/>
        <v>1.16</v>
      </c>
      <c r="Y203" s="39">
        <f>X203</f>
        <v>1.16</v>
      </c>
      <c r="Z203" s="22" t="str">
        <f>IF(Y203&lt;0,"unavailable","available")</f>
        <v>available</v>
      </c>
      <c r="AB203" s="18"/>
    </row>
    <row r="204" spans="1:28" s="11" customFormat="1" ht="27.75" customHeight="1">
      <c r="A204" s="120">
        <v>143</v>
      </c>
      <c r="B204" s="35" t="s">
        <v>242</v>
      </c>
      <c r="C204" s="24" t="s">
        <v>32</v>
      </c>
      <c r="D204" s="28">
        <v>2.02</v>
      </c>
      <c r="E204" s="24">
        <f>E205+E206</f>
        <v>0.14</v>
      </c>
      <c r="F204" s="31">
        <v>120</v>
      </c>
      <c r="G204" s="32">
        <f t="shared" si="36"/>
        <v>1.88</v>
      </c>
      <c r="H204" s="24">
        <v>0</v>
      </c>
      <c r="I204" s="24">
        <v>6.615</v>
      </c>
      <c r="J204" s="32">
        <f t="shared" si="37"/>
        <v>4.735</v>
      </c>
      <c r="K204" s="122">
        <f>MIN(J204:J206)</f>
        <v>4.735</v>
      </c>
      <c r="L204" s="116" t="str">
        <f>IF(K204&lt;0,"unavailable","available")</f>
        <v>available</v>
      </c>
      <c r="M204" s="53"/>
      <c r="N204" s="120">
        <v>143</v>
      </c>
      <c r="O204" s="35" t="s">
        <v>242</v>
      </c>
      <c r="P204" s="24" t="s">
        <v>32</v>
      </c>
      <c r="Q204" s="31">
        <v>0.56</v>
      </c>
      <c r="R204" s="24">
        <f t="shared" si="30"/>
        <v>2.58</v>
      </c>
      <c r="S204" s="29">
        <f>S205+S206</f>
        <v>0.14</v>
      </c>
      <c r="T204" s="21">
        <v>120</v>
      </c>
      <c r="U204" s="21">
        <f t="shared" si="28"/>
        <v>2.44</v>
      </c>
      <c r="V204" s="24">
        <v>0</v>
      </c>
      <c r="W204" s="24">
        <v>6.615</v>
      </c>
      <c r="X204" s="24">
        <f t="shared" si="29"/>
        <v>4.175000000000001</v>
      </c>
      <c r="Y204" s="122">
        <f>MIN(X204:X206)</f>
        <v>4.175000000000001</v>
      </c>
      <c r="Z204" s="116" t="str">
        <f>IF(Y204&lt;0,"unavailable","available")</f>
        <v>available</v>
      </c>
      <c r="AB204" s="18"/>
    </row>
    <row r="205" spans="1:28" s="11" customFormat="1" ht="12.75" customHeight="1">
      <c r="A205" s="120"/>
      <c r="B205" s="37" t="s">
        <v>101</v>
      </c>
      <c r="C205" s="24" t="s">
        <v>32</v>
      </c>
      <c r="D205" s="28">
        <f>D204-D206</f>
        <v>1.5</v>
      </c>
      <c r="E205" s="26">
        <v>0</v>
      </c>
      <c r="F205" s="31"/>
      <c r="G205" s="32">
        <f>D205-E205</f>
        <v>1.5</v>
      </c>
      <c r="H205" s="24">
        <v>0</v>
      </c>
      <c r="I205" s="24">
        <v>6.615</v>
      </c>
      <c r="J205" s="32">
        <f>I205-G205-H205</f>
        <v>5.115</v>
      </c>
      <c r="K205" s="122"/>
      <c r="L205" s="117"/>
      <c r="M205" s="53"/>
      <c r="N205" s="120"/>
      <c r="O205" s="37" t="s">
        <v>101</v>
      </c>
      <c r="P205" s="24" t="s">
        <v>32</v>
      </c>
      <c r="Q205" s="31">
        <f>Q204-Q206</f>
        <v>0.3500000000000001</v>
      </c>
      <c r="R205" s="24">
        <f t="shared" si="30"/>
        <v>1.85</v>
      </c>
      <c r="S205" s="29">
        <v>0</v>
      </c>
      <c r="T205" s="21"/>
      <c r="U205" s="21">
        <f t="shared" si="28"/>
        <v>1.85</v>
      </c>
      <c r="V205" s="24">
        <v>0</v>
      </c>
      <c r="W205" s="24">
        <v>6.615</v>
      </c>
      <c r="X205" s="24">
        <f t="shared" si="29"/>
        <v>4.765000000000001</v>
      </c>
      <c r="Y205" s="122"/>
      <c r="Z205" s="117"/>
      <c r="AB205" s="18"/>
    </row>
    <row r="206" spans="1:28" s="11" customFormat="1" ht="12.75" customHeight="1">
      <c r="A206" s="120"/>
      <c r="B206" s="37" t="s">
        <v>102</v>
      </c>
      <c r="C206" s="24" t="s">
        <v>32</v>
      </c>
      <c r="D206" s="28">
        <v>0.52</v>
      </c>
      <c r="E206" s="26">
        <v>0.14</v>
      </c>
      <c r="F206" s="31">
        <v>120</v>
      </c>
      <c r="G206" s="32">
        <f>D206-E206</f>
        <v>0.38</v>
      </c>
      <c r="H206" s="24">
        <v>0</v>
      </c>
      <c r="I206" s="24">
        <v>6.615</v>
      </c>
      <c r="J206" s="32">
        <f>I206-G206-H206</f>
        <v>6.235</v>
      </c>
      <c r="K206" s="122"/>
      <c r="L206" s="118"/>
      <c r="M206" s="53"/>
      <c r="N206" s="120"/>
      <c r="O206" s="37" t="s">
        <v>102</v>
      </c>
      <c r="P206" s="24" t="s">
        <v>32</v>
      </c>
      <c r="Q206" s="31">
        <v>0.21</v>
      </c>
      <c r="R206" s="24">
        <f t="shared" si="30"/>
        <v>0.73</v>
      </c>
      <c r="S206" s="21">
        <f>'[1]текущий дефицит'!E204</f>
        <v>0.14</v>
      </c>
      <c r="T206" s="21">
        <v>120</v>
      </c>
      <c r="U206" s="21">
        <f t="shared" si="28"/>
        <v>0.59</v>
      </c>
      <c r="V206" s="24">
        <v>0</v>
      </c>
      <c r="W206" s="24">
        <v>6.615</v>
      </c>
      <c r="X206" s="24">
        <f t="shared" si="29"/>
        <v>6.025</v>
      </c>
      <c r="Y206" s="122"/>
      <c r="Z206" s="118"/>
      <c r="AB206" s="18"/>
    </row>
    <row r="207" spans="1:28" s="11" customFormat="1" ht="30">
      <c r="A207" s="34">
        <v>144</v>
      </c>
      <c r="B207" s="35" t="s">
        <v>243</v>
      </c>
      <c r="C207" s="24" t="s">
        <v>33</v>
      </c>
      <c r="D207" s="28">
        <v>0.24</v>
      </c>
      <c r="E207" s="24">
        <v>0.07</v>
      </c>
      <c r="F207" s="31">
        <v>120</v>
      </c>
      <c r="G207" s="32">
        <f t="shared" si="36"/>
        <v>0.16999999999999998</v>
      </c>
      <c r="H207" s="24">
        <v>0</v>
      </c>
      <c r="I207" s="24">
        <v>2.625</v>
      </c>
      <c r="J207" s="32">
        <f t="shared" si="37"/>
        <v>2.455</v>
      </c>
      <c r="K207" s="39">
        <f>J207</f>
        <v>2.455</v>
      </c>
      <c r="L207" s="22" t="str">
        <f>IF(K207&lt;0,"unavailable","available")</f>
        <v>available</v>
      </c>
      <c r="M207" s="53"/>
      <c r="N207" s="72">
        <v>144</v>
      </c>
      <c r="O207" s="35" t="s">
        <v>243</v>
      </c>
      <c r="P207" s="24" t="s">
        <v>33</v>
      </c>
      <c r="Q207" s="31">
        <v>0.05</v>
      </c>
      <c r="R207" s="24">
        <f t="shared" si="30"/>
        <v>0.29</v>
      </c>
      <c r="S207" s="21">
        <f>E207</f>
        <v>0.07</v>
      </c>
      <c r="T207" s="21">
        <v>120</v>
      </c>
      <c r="U207" s="21">
        <f t="shared" si="28"/>
        <v>0.21999999999999997</v>
      </c>
      <c r="V207" s="24">
        <v>0</v>
      </c>
      <c r="W207" s="24">
        <v>2.625</v>
      </c>
      <c r="X207" s="24">
        <f t="shared" si="29"/>
        <v>2.4050000000000002</v>
      </c>
      <c r="Y207" s="39">
        <f>X207</f>
        <v>2.4050000000000002</v>
      </c>
      <c r="Z207" s="22" t="str">
        <f>IF(Y207&lt;0,"unavailable","available")</f>
        <v>available</v>
      </c>
      <c r="AB207" s="18"/>
    </row>
    <row r="208" spans="1:28" s="11" customFormat="1" ht="27.75" customHeight="1">
      <c r="A208" s="34">
        <v>145</v>
      </c>
      <c r="B208" s="35" t="s">
        <v>244</v>
      </c>
      <c r="C208" s="24" t="s">
        <v>32</v>
      </c>
      <c r="D208" s="28">
        <v>1.58</v>
      </c>
      <c r="E208" s="24">
        <v>0.01</v>
      </c>
      <c r="F208" s="31">
        <v>120</v>
      </c>
      <c r="G208" s="32">
        <f t="shared" si="36"/>
        <v>1.57</v>
      </c>
      <c r="H208" s="24">
        <v>0</v>
      </c>
      <c r="I208" s="24">
        <v>6.615</v>
      </c>
      <c r="J208" s="32">
        <f t="shared" si="37"/>
        <v>5.045</v>
      </c>
      <c r="K208" s="39">
        <f>J208</f>
        <v>5.045</v>
      </c>
      <c r="L208" s="22" t="str">
        <f>IF(K208&lt;0,"unavailable","available")</f>
        <v>available</v>
      </c>
      <c r="M208" s="53"/>
      <c r="N208" s="72">
        <v>145</v>
      </c>
      <c r="O208" s="35" t="s">
        <v>244</v>
      </c>
      <c r="P208" s="24" t="s">
        <v>32</v>
      </c>
      <c r="Q208" s="31">
        <v>0.24</v>
      </c>
      <c r="R208" s="24">
        <f t="shared" si="30"/>
        <v>1.82</v>
      </c>
      <c r="S208" s="21">
        <f>E208</f>
        <v>0.01</v>
      </c>
      <c r="T208" s="21">
        <v>120</v>
      </c>
      <c r="U208" s="21">
        <f t="shared" si="28"/>
        <v>1.81</v>
      </c>
      <c r="V208" s="24">
        <v>0</v>
      </c>
      <c r="W208" s="24">
        <v>6.615</v>
      </c>
      <c r="X208" s="24">
        <f t="shared" si="29"/>
        <v>4.805</v>
      </c>
      <c r="Y208" s="39">
        <f>X208</f>
        <v>4.805</v>
      </c>
      <c r="Z208" s="22" t="str">
        <f>IF(Y208&lt;0,"unavailable","available")</f>
        <v>available</v>
      </c>
      <c r="AB208" s="18"/>
    </row>
    <row r="209" spans="1:28" s="11" customFormat="1" ht="27.75" customHeight="1">
      <c r="A209" s="34">
        <v>146</v>
      </c>
      <c r="B209" s="35" t="s">
        <v>245</v>
      </c>
      <c r="C209" s="24" t="s">
        <v>26</v>
      </c>
      <c r="D209" s="28">
        <v>7.93</v>
      </c>
      <c r="E209" s="24">
        <v>0</v>
      </c>
      <c r="F209" s="31">
        <v>120</v>
      </c>
      <c r="G209" s="32">
        <f t="shared" si="36"/>
        <v>7.93</v>
      </c>
      <c r="H209" s="24">
        <v>0</v>
      </c>
      <c r="I209" s="24">
        <v>10.5</v>
      </c>
      <c r="J209" s="32">
        <f t="shared" si="37"/>
        <v>2.5700000000000003</v>
      </c>
      <c r="K209" s="39">
        <f>J209</f>
        <v>2.5700000000000003</v>
      </c>
      <c r="L209" s="22" t="str">
        <f>IF(K209&lt;0,"unavailable","available")</f>
        <v>available</v>
      </c>
      <c r="M209" s="53"/>
      <c r="N209" s="72">
        <v>146</v>
      </c>
      <c r="O209" s="35" t="s">
        <v>245</v>
      </c>
      <c r="P209" s="24" t="s">
        <v>26</v>
      </c>
      <c r="Q209" s="31">
        <v>0.24</v>
      </c>
      <c r="R209" s="24">
        <f t="shared" si="30"/>
        <v>8.17</v>
      </c>
      <c r="S209" s="21">
        <f>E209</f>
        <v>0</v>
      </c>
      <c r="T209" s="21">
        <v>120</v>
      </c>
      <c r="U209" s="21">
        <f aca="true" t="shared" si="38" ref="U209:U272">R209-S209</f>
        <v>8.17</v>
      </c>
      <c r="V209" s="24">
        <v>0</v>
      </c>
      <c r="W209" s="24">
        <v>10.5</v>
      </c>
      <c r="X209" s="24">
        <f aca="true" t="shared" si="39" ref="X209:X272">W209-V209-U209</f>
        <v>2.33</v>
      </c>
      <c r="Y209" s="39">
        <f>X209</f>
        <v>2.33</v>
      </c>
      <c r="Z209" s="22" t="str">
        <f>IF(Y209&lt;0,"unavailable","available")</f>
        <v>available</v>
      </c>
      <c r="AB209" s="18"/>
    </row>
    <row r="210" spans="1:28" s="11" customFormat="1" ht="27.75" customHeight="1">
      <c r="A210" s="120">
        <v>147</v>
      </c>
      <c r="B210" s="35" t="s">
        <v>246</v>
      </c>
      <c r="C210" s="24" t="s">
        <v>8</v>
      </c>
      <c r="D210" s="28">
        <v>3.4</v>
      </c>
      <c r="E210" s="24">
        <v>1.68</v>
      </c>
      <c r="F210" s="31">
        <v>120</v>
      </c>
      <c r="G210" s="32">
        <f t="shared" si="36"/>
        <v>1.72</v>
      </c>
      <c r="H210" s="24">
        <v>0</v>
      </c>
      <c r="I210" s="24">
        <v>5.88</v>
      </c>
      <c r="J210" s="32">
        <f t="shared" si="37"/>
        <v>4.16</v>
      </c>
      <c r="K210" s="122">
        <f>MIN(J210:J212)</f>
        <v>4.16</v>
      </c>
      <c r="L210" s="116" t="str">
        <f>IF(K210&lt;0,"unavailable","available")</f>
        <v>available</v>
      </c>
      <c r="M210" s="53"/>
      <c r="N210" s="120">
        <v>147</v>
      </c>
      <c r="O210" s="35" t="s">
        <v>246</v>
      </c>
      <c r="P210" s="24" t="s">
        <v>8</v>
      </c>
      <c r="Q210" s="31">
        <v>1.66</v>
      </c>
      <c r="R210" s="24">
        <f aca="true" t="shared" si="40" ref="R210:R273">D210+Q210</f>
        <v>5.06</v>
      </c>
      <c r="S210" s="29">
        <f>S211+S212</f>
        <v>4.859999999999999</v>
      </c>
      <c r="T210" s="21">
        <v>120</v>
      </c>
      <c r="U210" s="21">
        <f t="shared" si="38"/>
        <v>0.20000000000000018</v>
      </c>
      <c r="V210" s="24">
        <v>0</v>
      </c>
      <c r="W210" s="24">
        <v>5.88</v>
      </c>
      <c r="X210" s="24">
        <f t="shared" si="39"/>
        <v>5.68</v>
      </c>
      <c r="Y210" s="122">
        <f>MIN(X210:X212)</f>
        <v>5.68</v>
      </c>
      <c r="Z210" s="116" t="str">
        <f>IF(Y210&lt;0,"unavailable","available")</f>
        <v>available</v>
      </c>
      <c r="AB210" s="18"/>
    </row>
    <row r="211" spans="1:28" s="11" customFormat="1" ht="12.75" customHeight="1">
      <c r="A211" s="120"/>
      <c r="B211" s="37" t="s">
        <v>247</v>
      </c>
      <c r="C211" s="24" t="s">
        <v>8</v>
      </c>
      <c r="D211" s="28">
        <f>D210-D212</f>
        <v>2.9899999999999998</v>
      </c>
      <c r="E211" s="40">
        <f>D211</f>
        <v>2.9899999999999998</v>
      </c>
      <c r="F211" s="31"/>
      <c r="G211" s="32">
        <f>D211-E211</f>
        <v>0</v>
      </c>
      <c r="H211" s="24">
        <v>0</v>
      </c>
      <c r="I211" s="24">
        <v>5.88</v>
      </c>
      <c r="J211" s="32">
        <f>I211-G211-H211</f>
        <v>5.88</v>
      </c>
      <c r="K211" s="122"/>
      <c r="L211" s="117"/>
      <c r="M211" s="53"/>
      <c r="N211" s="120"/>
      <c r="O211" s="37" t="s">
        <v>247</v>
      </c>
      <c r="P211" s="24" t="s">
        <v>8</v>
      </c>
      <c r="Q211" s="31">
        <f>Q210-Q212</f>
        <v>1.66</v>
      </c>
      <c r="R211" s="24">
        <f t="shared" si="40"/>
        <v>4.6499999999999995</v>
      </c>
      <c r="S211" s="29">
        <f>R211</f>
        <v>4.6499999999999995</v>
      </c>
      <c r="T211" s="21"/>
      <c r="U211" s="21">
        <f t="shared" si="38"/>
        <v>0</v>
      </c>
      <c r="V211" s="24">
        <v>0</v>
      </c>
      <c r="W211" s="24">
        <v>5.88</v>
      </c>
      <c r="X211" s="24">
        <f t="shared" si="39"/>
        <v>5.88</v>
      </c>
      <c r="Y211" s="122"/>
      <c r="Z211" s="117"/>
      <c r="AB211" s="18"/>
    </row>
    <row r="212" spans="1:28" s="11" customFormat="1" ht="12.75" customHeight="1">
      <c r="A212" s="120"/>
      <c r="B212" s="37" t="s">
        <v>102</v>
      </c>
      <c r="C212" s="24" t="s">
        <v>8</v>
      </c>
      <c r="D212" s="28">
        <v>0.41</v>
      </c>
      <c r="E212" s="26">
        <v>0.21</v>
      </c>
      <c r="F212" s="31">
        <v>120</v>
      </c>
      <c r="G212" s="32">
        <f>D212-E212</f>
        <v>0.19999999999999998</v>
      </c>
      <c r="H212" s="24">
        <v>0</v>
      </c>
      <c r="I212" s="24">
        <v>5.88</v>
      </c>
      <c r="J212" s="32">
        <f>I212-G212-H212</f>
        <v>5.68</v>
      </c>
      <c r="K212" s="122"/>
      <c r="L212" s="118"/>
      <c r="M212" s="53"/>
      <c r="N212" s="120"/>
      <c r="O212" s="37" t="s">
        <v>102</v>
      </c>
      <c r="P212" s="24" t="s">
        <v>8</v>
      </c>
      <c r="Q212" s="31">
        <v>0</v>
      </c>
      <c r="R212" s="24">
        <f t="shared" si="40"/>
        <v>0.41</v>
      </c>
      <c r="S212" s="21">
        <f>'[1]текущий дефицит'!E210</f>
        <v>0.21</v>
      </c>
      <c r="T212" s="21">
        <v>120</v>
      </c>
      <c r="U212" s="21">
        <f t="shared" si="38"/>
        <v>0.19999999999999998</v>
      </c>
      <c r="V212" s="24">
        <v>0</v>
      </c>
      <c r="W212" s="24">
        <v>5.88</v>
      </c>
      <c r="X212" s="24">
        <f t="shared" si="39"/>
        <v>5.68</v>
      </c>
      <c r="Y212" s="122"/>
      <c r="Z212" s="118"/>
      <c r="AB212" s="18"/>
    </row>
    <row r="213" spans="1:28" s="11" customFormat="1" ht="30">
      <c r="A213" s="34">
        <v>148</v>
      </c>
      <c r="B213" s="35" t="s">
        <v>248</v>
      </c>
      <c r="C213" s="24" t="s">
        <v>33</v>
      </c>
      <c r="D213" s="28">
        <v>1.11</v>
      </c>
      <c r="E213" s="24">
        <v>0.25</v>
      </c>
      <c r="F213" s="31">
        <v>120</v>
      </c>
      <c r="G213" s="32">
        <f t="shared" si="36"/>
        <v>0.8600000000000001</v>
      </c>
      <c r="H213" s="24">
        <v>0</v>
      </c>
      <c r="I213" s="24">
        <v>2.625</v>
      </c>
      <c r="J213" s="32">
        <f t="shared" si="37"/>
        <v>1.765</v>
      </c>
      <c r="K213" s="39">
        <f>J213</f>
        <v>1.765</v>
      </c>
      <c r="L213" s="22" t="str">
        <f>IF(K213&lt;0,"unavailable","available")</f>
        <v>available</v>
      </c>
      <c r="M213" s="53"/>
      <c r="N213" s="72">
        <v>148</v>
      </c>
      <c r="O213" s="35" t="s">
        <v>248</v>
      </c>
      <c r="P213" s="24" t="s">
        <v>33</v>
      </c>
      <c r="Q213" s="31">
        <v>0.12</v>
      </c>
      <c r="R213" s="24">
        <f t="shared" si="40"/>
        <v>1.23</v>
      </c>
      <c r="S213" s="21">
        <f>E213</f>
        <v>0.25</v>
      </c>
      <c r="T213" s="21">
        <v>120</v>
      </c>
      <c r="U213" s="21">
        <f>R213-S213</f>
        <v>0.98</v>
      </c>
      <c r="V213" s="24">
        <v>0</v>
      </c>
      <c r="W213" s="24">
        <v>2.625</v>
      </c>
      <c r="X213" s="24">
        <f t="shared" si="39"/>
        <v>1.645</v>
      </c>
      <c r="Y213" s="39">
        <f>X213</f>
        <v>1.645</v>
      </c>
      <c r="Z213" s="22" t="str">
        <f>IF(Y213&lt;0,"unavailable","available")</f>
        <v>available</v>
      </c>
      <c r="AB213" s="18"/>
    </row>
    <row r="214" spans="1:28" s="11" customFormat="1" ht="15">
      <c r="A214" s="69">
        <v>149</v>
      </c>
      <c r="B214" s="38" t="s">
        <v>249</v>
      </c>
      <c r="C214" s="24" t="s">
        <v>6</v>
      </c>
      <c r="D214" s="28">
        <v>2.73</v>
      </c>
      <c r="E214" s="24">
        <v>0.5</v>
      </c>
      <c r="F214" s="30">
        <v>120</v>
      </c>
      <c r="G214" s="39">
        <f t="shared" si="36"/>
        <v>2.23</v>
      </c>
      <c r="H214" s="24">
        <v>0</v>
      </c>
      <c r="I214" s="24">
        <v>2.625</v>
      </c>
      <c r="J214" s="39">
        <f t="shared" si="37"/>
        <v>0.395</v>
      </c>
      <c r="K214" s="39">
        <f>J214</f>
        <v>0.395</v>
      </c>
      <c r="L214" s="62" t="str">
        <f>IF(K214&lt;0,"unavailable","available")</f>
        <v>available</v>
      </c>
      <c r="M214" s="53"/>
      <c r="N214" s="91">
        <v>149</v>
      </c>
      <c r="O214" s="56" t="s">
        <v>249</v>
      </c>
      <c r="P214" s="44" t="s">
        <v>6</v>
      </c>
      <c r="Q214" s="55">
        <v>1.6</v>
      </c>
      <c r="R214" s="44">
        <f t="shared" si="40"/>
        <v>4.33</v>
      </c>
      <c r="S214" s="44">
        <f>E214</f>
        <v>0.5</v>
      </c>
      <c r="T214" s="44">
        <v>120</v>
      </c>
      <c r="U214" s="44">
        <f>R214-S214</f>
        <v>3.83</v>
      </c>
      <c r="V214" s="44">
        <v>0</v>
      </c>
      <c r="W214" s="44">
        <v>2.625</v>
      </c>
      <c r="X214" s="44">
        <f t="shared" si="39"/>
        <v>-1.205</v>
      </c>
      <c r="Y214" s="92">
        <f>X214</f>
        <v>-1.205</v>
      </c>
      <c r="Z214" s="67" t="str">
        <f>IF(Y214&lt;0,"unavailable","available")</f>
        <v>unavailable</v>
      </c>
      <c r="AB214" s="18"/>
    </row>
    <row r="215" spans="1:28" s="11" customFormat="1" ht="27.75" customHeight="1">
      <c r="A215" s="120">
        <v>150</v>
      </c>
      <c r="B215" s="38" t="s">
        <v>250</v>
      </c>
      <c r="C215" s="24" t="s">
        <v>3</v>
      </c>
      <c r="D215" s="28">
        <v>10.38</v>
      </c>
      <c r="E215" s="24">
        <f>E216+E217</f>
        <v>4.870000000000001</v>
      </c>
      <c r="F215" s="31">
        <v>120</v>
      </c>
      <c r="G215" s="32">
        <f t="shared" si="36"/>
        <v>5.51</v>
      </c>
      <c r="H215" s="24">
        <v>0</v>
      </c>
      <c r="I215" s="24">
        <v>16.8</v>
      </c>
      <c r="J215" s="32">
        <f t="shared" si="37"/>
        <v>11.290000000000001</v>
      </c>
      <c r="K215" s="122">
        <f>MIN(J215:J217)</f>
        <v>11.290000000000001</v>
      </c>
      <c r="L215" s="116" t="str">
        <f>IF(K215&lt;0,"unavailable","available")</f>
        <v>available</v>
      </c>
      <c r="M215" s="53"/>
      <c r="N215" s="120">
        <v>150</v>
      </c>
      <c r="O215" s="35" t="s">
        <v>250</v>
      </c>
      <c r="P215" s="24" t="s">
        <v>3</v>
      </c>
      <c r="Q215" s="31">
        <v>2.69</v>
      </c>
      <c r="R215" s="24">
        <f t="shared" si="40"/>
        <v>13.07</v>
      </c>
      <c r="S215" s="29">
        <f>S216+S217</f>
        <v>6.09</v>
      </c>
      <c r="T215" s="21">
        <v>120</v>
      </c>
      <c r="U215" s="21">
        <f t="shared" si="38"/>
        <v>6.98</v>
      </c>
      <c r="V215" s="24">
        <v>0</v>
      </c>
      <c r="W215" s="24">
        <v>16.8</v>
      </c>
      <c r="X215" s="24">
        <f t="shared" si="39"/>
        <v>9.82</v>
      </c>
      <c r="Y215" s="122">
        <f>MIN(X215:X217)</f>
        <v>9.82</v>
      </c>
      <c r="Z215" s="116" t="str">
        <f>IF(Y215&lt;0,"unavailable","available")</f>
        <v>available</v>
      </c>
      <c r="AB215" s="18"/>
    </row>
    <row r="216" spans="1:28" s="11" customFormat="1" ht="12.75" customHeight="1">
      <c r="A216" s="120"/>
      <c r="B216" s="37" t="s">
        <v>101</v>
      </c>
      <c r="C216" s="24" t="s">
        <v>3</v>
      </c>
      <c r="D216" s="28">
        <f>D215-D217</f>
        <v>4.3500000000000005</v>
      </c>
      <c r="E216" s="40">
        <f>D216</f>
        <v>4.3500000000000005</v>
      </c>
      <c r="F216" s="31"/>
      <c r="G216" s="32">
        <f>D216-E216</f>
        <v>0</v>
      </c>
      <c r="H216" s="24">
        <v>0</v>
      </c>
      <c r="I216" s="24">
        <v>16.8</v>
      </c>
      <c r="J216" s="32">
        <f>I216-G216-H216</f>
        <v>16.8</v>
      </c>
      <c r="K216" s="122"/>
      <c r="L216" s="117"/>
      <c r="M216" s="53"/>
      <c r="N216" s="120"/>
      <c r="O216" s="37" t="s">
        <v>101</v>
      </c>
      <c r="P216" s="24" t="s">
        <v>3</v>
      </c>
      <c r="Q216" s="31">
        <f>Q215-Q217</f>
        <v>1.22</v>
      </c>
      <c r="R216" s="24">
        <f t="shared" si="40"/>
        <v>5.57</v>
      </c>
      <c r="S216" s="29">
        <f>R216</f>
        <v>5.57</v>
      </c>
      <c r="T216" s="21"/>
      <c r="U216" s="21">
        <f t="shared" si="38"/>
        <v>0</v>
      </c>
      <c r="V216" s="24">
        <v>0</v>
      </c>
      <c r="W216" s="24">
        <v>16.8</v>
      </c>
      <c r="X216" s="24">
        <f t="shared" si="39"/>
        <v>16.8</v>
      </c>
      <c r="Y216" s="122"/>
      <c r="Z216" s="117"/>
      <c r="AB216" s="18"/>
    </row>
    <row r="217" spans="1:26" s="2" customFormat="1" ht="12.75" customHeight="1">
      <c r="A217" s="120"/>
      <c r="B217" s="37" t="s">
        <v>102</v>
      </c>
      <c r="C217" s="24" t="s">
        <v>3</v>
      </c>
      <c r="D217" s="28">
        <v>6.03</v>
      </c>
      <c r="E217" s="26">
        <v>0.52</v>
      </c>
      <c r="F217" s="31">
        <v>120</v>
      </c>
      <c r="G217" s="32">
        <f>D217-E217</f>
        <v>5.51</v>
      </c>
      <c r="H217" s="24">
        <v>0</v>
      </c>
      <c r="I217" s="24">
        <v>16.8</v>
      </c>
      <c r="J217" s="32">
        <f>I217-G217-H217</f>
        <v>11.290000000000001</v>
      </c>
      <c r="K217" s="122"/>
      <c r="L217" s="118"/>
      <c r="M217" s="54"/>
      <c r="N217" s="120"/>
      <c r="O217" s="37" t="s">
        <v>102</v>
      </c>
      <c r="P217" s="24" t="s">
        <v>3</v>
      </c>
      <c r="Q217" s="31">
        <v>1.47</v>
      </c>
      <c r="R217" s="24">
        <f t="shared" si="40"/>
        <v>7.5</v>
      </c>
      <c r="S217" s="21">
        <f>'[1]текущий дефицит'!E215</f>
        <v>0.52</v>
      </c>
      <c r="T217" s="21">
        <v>120</v>
      </c>
      <c r="U217" s="21">
        <f t="shared" si="38"/>
        <v>6.98</v>
      </c>
      <c r="V217" s="24">
        <v>0</v>
      </c>
      <c r="W217" s="24">
        <v>16.8</v>
      </c>
      <c r="X217" s="24">
        <f t="shared" si="39"/>
        <v>9.82</v>
      </c>
      <c r="Y217" s="122"/>
      <c r="Z217" s="118"/>
    </row>
    <row r="218" spans="1:26" s="2" customFormat="1" ht="30">
      <c r="A218" s="34">
        <v>151</v>
      </c>
      <c r="B218" s="35" t="s">
        <v>251</v>
      </c>
      <c r="C218" s="24" t="s">
        <v>44</v>
      </c>
      <c r="D218" s="28">
        <v>0.84</v>
      </c>
      <c r="E218" s="24">
        <v>0.09</v>
      </c>
      <c r="F218" s="31">
        <v>120</v>
      </c>
      <c r="G218" s="32">
        <f t="shared" si="36"/>
        <v>0.75</v>
      </c>
      <c r="H218" s="24">
        <v>0</v>
      </c>
      <c r="I218" s="24">
        <v>1.68</v>
      </c>
      <c r="J218" s="32">
        <f t="shared" si="37"/>
        <v>0.9299999999999999</v>
      </c>
      <c r="K218" s="39">
        <f>J218</f>
        <v>0.9299999999999999</v>
      </c>
      <c r="L218" s="22" t="str">
        <f aca="true" t="shared" si="41" ref="L218:L223">IF(K218&lt;0,"unavailable","available")</f>
        <v>available</v>
      </c>
      <c r="M218" s="54"/>
      <c r="N218" s="72">
        <v>151</v>
      </c>
      <c r="O218" s="35" t="s">
        <v>251</v>
      </c>
      <c r="P218" s="24" t="s">
        <v>44</v>
      </c>
      <c r="Q218" s="31">
        <v>0.18</v>
      </c>
      <c r="R218" s="24">
        <f t="shared" si="40"/>
        <v>1.02</v>
      </c>
      <c r="S218" s="21">
        <f>E218</f>
        <v>0.09</v>
      </c>
      <c r="T218" s="21">
        <v>120</v>
      </c>
      <c r="U218" s="21">
        <f t="shared" si="38"/>
        <v>0.93</v>
      </c>
      <c r="V218" s="24">
        <v>0</v>
      </c>
      <c r="W218" s="24">
        <v>1.68</v>
      </c>
      <c r="X218" s="24">
        <f t="shared" si="39"/>
        <v>0.7499999999999999</v>
      </c>
      <c r="Y218" s="39">
        <f>X218</f>
        <v>0.7499999999999999</v>
      </c>
      <c r="Z218" s="22" t="str">
        <f aca="true" t="shared" si="42" ref="Z218:Z223">IF(Y218&lt;0,"unavailable","available")</f>
        <v>available</v>
      </c>
    </row>
    <row r="219" spans="1:26" s="2" customFormat="1" ht="30">
      <c r="A219" s="34">
        <v>152</v>
      </c>
      <c r="B219" s="35" t="s">
        <v>252</v>
      </c>
      <c r="C219" s="24" t="s">
        <v>6</v>
      </c>
      <c r="D219" s="28">
        <v>0.79</v>
      </c>
      <c r="E219" s="24">
        <v>0</v>
      </c>
      <c r="F219" s="31">
        <v>120</v>
      </c>
      <c r="G219" s="32">
        <f t="shared" si="36"/>
        <v>0.79</v>
      </c>
      <c r="H219" s="24">
        <v>0</v>
      </c>
      <c r="I219" s="24">
        <v>2.625</v>
      </c>
      <c r="J219" s="32">
        <f t="shared" si="37"/>
        <v>1.835</v>
      </c>
      <c r="K219" s="39">
        <f>J219</f>
        <v>1.835</v>
      </c>
      <c r="L219" s="22" t="str">
        <f t="shared" si="41"/>
        <v>available</v>
      </c>
      <c r="M219" s="54"/>
      <c r="N219" s="72">
        <v>152</v>
      </c>
      <c r="O219" s="35" t="s">
        <v>252</v>
      </c>
      <c r="P219" s="24" t="s">
        <v>6</v>
      </c>
      <c r="Q219" s="31">
        <v>0.68</v>
      </c>
      <c r="R219" s="24">
        <f t="shared" si="40"/>
        <v>1.4700000000000002</v>
      </c>
      <c r="S219" s="21">
        <f>E219</f>
        <v>0</v>
      </c>
      <c r="T219" s="21">
        <v>120</v>
      </c>
      <c r="U219" s="21">
        <f t="shared" si="38"/>
        <v>1.4700000000000002</v>
      </c>
      <c r="V219" s="24">
        <v>0</v>
      </c>
      <c r="W219" s="24">
        <v>2.625</v>
      </c>
      <c r="X219" s="24">
        <f t="shared" si="39"/>
        <v>1.1549999999999998</v>
      </c>
      <c r="Y219" s="39">
        <f>X219</f>
        <v>1.1549999999999998</v>
      </c>
      <c r="Z219" s="22" t="str">
        <f t="shared" si="42"/>
        <v>available</v>
      </c>
    </row>
    <row r="220" spans="1:26" s="2" customFormat="1" ht="30">
      <c r="A220" s="34">
        <v>153</v>
      </c>
      <c r="B220" s="35" t="s">
        <v>253</v>
      </c>
      <c r="C220" s="24" t="s">
        <v>5</v>
      </c>
      <c r="D220" s="28">
        <v>0.84</v>
      </c>
      <c r="E220" s="24">
        <v>0</v>
      </c>
      <c r="F220" s="31">
        <v>120</v>
      </c>
      <c r="G220" s="32">
        <f t="shared" si="36"/>
        <v>0.84</v>
      </c>
      <c r="H220" s="24">
        <v>0</v>
      </c>
      <c r="I220" s="24">
        <v>1.68</v>
      </c>
      <c r="J220" s="32">
        <f t="shared" si="37"/>
        <v>0.84</v>
      </c>
      <c r="K220" s="39">
        <f>J220</f>
        <v>0.84</v>
      </c>
      <c r="L220" s="22" t="str">
        <f t="shared" si="41"/>
        <v>available</v>
      </c>
      <c r="M220" s="54"/>
      <c r="N220" s="72">
        <v>153</v>
      </c>
      <c r="O220" s="35" t="s">
        <v>253</v>
      </c>
      <c r="P220" s="24" t="s">
        <v>5</v>
      </c>
      <c r="Q220" s="31">
        <v>0</v>
      </c>
      <c r="R220" s="24">
        <f t="shared" si="40"/>
        <v>0.84</v>
      </c>
      <c r="S220" s="21">
        <f>E220</f>
        <v>0</v>
      </c>
      <c r="T220" s="21">
        <v>120</v>
      </c>
      <c r="U220" s="21">
        <f t="shared" si="38"/>
        <v>0.84</v>
      </c>
      <c r="V220" s="24">
        <v>0</v>
      </c>
      <c r="W220" s="24">
        <v>1.68</v>
      </c>
      <c r="X220" s="24">
        <f t="shared" si="39"/>
        <v>0.84</v>
      </c>
      <c r="Y220" s="39">
        <f>X220</f>
        <v>0.84</v>
      </c>
      <c r="Z220" s="22" t="str">
        <f t="shared" si="42"/>
        <v>available</v>
      </c>
    </row>
    <row r="221" spans="1:26" ht="45">
      <c r="A221" s="34">
        <v>154</v>
      </c>
      <c r="B221" s="35" t="s">
        <v>254</v>
      </c>
      <c r="C221" s="24" t="s">
        <v>10</v>
      </c>
      <c r="D221" s="28">
        <v>0</v>
      </c>
      <c r="E221" s="24">
        <v>0</v>
      </c>
      <c r="F221" s="31">
        <v>120</v>
      </c>
      <c r="G221" s="32">
        <f t="shared" si="36"/>
        <v>0</v>
      </c>
      <c r="H221" s="24">
        <v>0</v>
      </c>
      <c r="I221" s="24">
        <v>4.2</v>
      </c>
      <c r="J221" s="32">
        <f t="shared" si="37"/>
        <v>4.2</v>
      </c>
      <c r="K221" s="39">
        <f>J221</f>
        <v>4.2</v>
      </c>
      <c r="L221" s="22" t="str">
        <f t="shared" si="41"/>
        <v>available</v>
      </c>
      <c r="M221" s="49"/>
      <c r="N221" s="72">
        <v>154</v>
      </c>
      <c r="O221" s="35" t="s">
        <v>254</v>
      </c>
      <c r="P221" s="24" t="s">
        <v>10</v>
      </c>
      <c r="Q221" s="31">
        <v>0</v>
      </c>
      <c r="R221" s="24">
        <f t="shared" si="40"/>
        <v>0</v>
      </c>
      <c r="S221" s="21">
        <f>E221</f>
        <v>0</v>
      </c>
      <c r="T221" s="21">
        <v>120</v>
      </c>
      <c r="U221" s="21">
        <f t="shared" si="38"/>
        <v>0</v>
      </c>
      <c r="V221" s="24">
        <v>0</v>
      </c>
      <c r="W221" s="24">
        <v>4.2</v>
      </c>
      <c r="X221" s="24">
        <f t="shared" si="39"/>
        <v>4.2</v>
      </c>
      <c r="Y221" s="39">
        <f>X221</f>
        <v>4.2</v>
      </c>
      <c r="Z221" s="22" t="str">
        <f t="shared" si="42"/>
        <v>available</v>
      </c>
    </row>
    <row r="222" spans="1:26" ht="28.5" customHeight="1">
      <c r="A222" s="34">
        <v>155</v>
      </c>
      <c r="B222" s="35" t="s">
        <v>255</v>
      </c>
      <c r="C222" s="24" t="s">
        <v>32</v>
      </c>
      <c r="D222" s="28">
        <v>0.2</v>
      </c>
      <c r="E222" s="24">
        <v>0.04</v>
      </c>
      <c r="F222" s="31">
        <v>120</v>
      </c>
      <c r="G222" s="32">
        <f t="shared" si="36"/>
        <v>0.16</v>
      </c>
      <c r="H222" s="24">
        <v>0</v>
      </c>
      <c r="I222" s="24">
        <v>6.615</v>
      </c>
      <c r="J222" s="32">
        <f t="shared" si="37"/>
        <v>6.455</v>
      </c>
      <c r="K222" s="39">
        <f>J222</f>
        <v>6.455</v>
      </c>
      <c r="L222" s="22" t="str">
        <f t="shared" si="41"/>
        <v>available</v>
      </c>
      <c r="M222" s="49"/>
      <c r="N222" s="72">
        <v>155</v>
      </c>
      <c r="O222" s="35" t="s">
        <v>255</v>
      </c>
      <c r="P222" s="24" t="s">
        <v>32</v>
      </c>
      <c r="Q222" s="31">
        <v>0</v>
      </c>
      <c r="R222" s="24">
        <f t="shared" si="40"/>
        <v>0.2</v>
      </c>
      <c r="S222" s="21">
        <f>E222</f>
        <v>0.04</v>
      </c>
      <c r="T222" s="21">
        <v>120</v>
      </c>
      <c r="U222" s="21">
        <f t="shared" si="38"/>
        <v>0.16</v>
      </c>
      <c r="V222" s="24">
        <v>0</v>
      </c>
      <c r="W222" s="24">
        <v>6.615</v>
      </c>
      <c r="X222" s="24">
        <f t="shared" si="39"/>
        <v>6.455</v>
      </c>
      <c r="Y222" s="39">
        <f>X222</f>
        <v>6.455</v>
      </c>
      <c r="Z222" s="22" t="str">
        <f t="shared" si="42"/>
        <v>available</v>
      </c>
    </row>
    <row r="223" spans="1:26" ht="29.25" customHeight="1">
      <c r="A223" s="120">
        <v>156</v>
      </c>
      <c r="B223" s="35" t="s">
        <v>256</v>
      </c>
      <c r="C223" s="24" t="s">
        <v>3</v>
      </c>
      <c r="D223" s="28">
        <v>4.43</v>
      </c>
      <c r="E223" s="24">
        <f>E224+E225</f>
        <v>2.6999999999999997</v>
      </c>
      <c r="F223" s="31">
        <v>120</v>
      </c>
      <c r="G223" s="32">
        <f t="shared" si="36"/>
        <v>1.73</v>
      </c>
      <c r="H223" s="24">
        <v>0</v>
      </c>
      <c r="I223" s="24">
        <v>16.8</v>
      </c>
      <c r="J223" s="32">
        <f t="shared" si="37"/>
        <v>15.07</v>
      </c>
      <c r="K223" s="122">
        <f>MIN(J223:J225)</f>
        <v>15.07</v>
      </c>
      <c r="L223" s="116" t="str">
        <f t="shared" si="41"/>
        <v>available</v>
      </c>
      <c r="M223" s="49"/>
      <c r="N223" s="120">
        <v>156</v>
      </c>
      <c r="O223" s="35" t="s">
        <v>256</v>
      </c>
      <c r="P223" s="24" t="s">
        <v>3</v>
      </c>
      <c r="Q223" s="31">
        <v>1.04</v>
      </c>
      <c r="R223" s="24">
        <f t="shared" si="40"/>
        <v>5.47</v>
      </c>
      <c r="S223" s="29">
        <f>S224+S225</f>
        <v>3.3899999999999997</v>
      </c>
      <c r="T223" s="21">
        <v>120</v>
      </c>
      <c r="U223" s="21">
        <f t="shared" si="38"/>
        <v>2.08</v>
      </c>
      <c r="V223" s="24">
        <v>0</v>
      </c>
      <c r="W223" s="24">
        <v>16.8</v>
      </c>
      <c r="X223" s="24">
        <f t="shared" si="39"/>
        <v>14.72</v>
      </c>
      <c r="Y223" s="122">
        <f>MIN(X223:X225)</f>
        <v>14.72</v>
      </c>
      <c r="Z223" s="116" t="str">
        <f t="shared" si="42"/>
        <v>available</v>
      </c>
    </row>
    <row r="224" spans="1:26" ht="14.25" customHeight="1">
      <c r="A224" s="120"/>
      <c r="B224" s="37" t="s">
        <v>101</v>
      </c>
      <c r="C224" s="24" t="s">
        <v>3</v>
      </c>
      <c r="D224" s="28">
        <f>D223-D225</f>
        <v>2.1599999999999997</v>
      </c>
      <c r="E224" s="40">
        <f>D224</f>
        <v>2.1599999999999997</v>
      </c>
      <c r="F224" s="31"/>
      <c r="G224" s="32">
        <f>D224-E224</f>
        <v>0</v>
      </c>
      <c r="H224" s="24">
        <v>0</v>
      </c>
      <c r="I224" s="24">
        <v>16.8</v>
      </c>
      <c r="J224" s="32">
        <f>I224-G224-H224</f>
        <v>16.8</v>
      </c>
      <c r="K224" s="122"/>
      <c r="L224" s="117"/>
      <c r="M224" s="49"/>
      <c r="N224" s="120"/>
      <c r="O224" s="37" t="s">
        <v>101</v>
      </c>
      <c r="P224" s="24" t="s">
        <v>3</v>
      </c>
      <c r="Q224" s="31">
        <f>Q223-Q225</f>
        <v>0.6900000000000001</v>
      </c>
      <c r="R224" s="24">
        <f t="shared" si="40"/>
        <v>2.8499999999999996</v>
      </c>
      <c r="S224" s="29">
        <f>R224</f>
        <v>2.8499999999999996</v>
      </c>
      <c r="T224" s="21"/>
      <c r="U224" s="21">
        <f t="shared" si="38"/>
        <v>0</v>
      </c>
      <c r="V224" s="24">
        <v>0</v>
      </c>
      <c r="W224" s="24">
        <v>16.8</v>
      </c>
      <c r="X224" s="24">
        <f t="shared" si="39"/>
        <v>16.8</v>
      </c>
      <c r="Y224" s="122"/>
      <c r="Z224" s="117"/>
    </row>
    <row r="225" spans="1:26" ht="15">
      <c r="A225" s="120"/>
      <c r="B225" s="37" t="s">
        <v>102</v>
      </c>
      <c r="C225" s="24" t="s">
        <v>3</v>
      </c>
      <c r="D225" s="28">
        <v>2.27</v>
      </c>
      <c r="E225" s="26">
        <v>0.54</v>
      </c>
      <c r="F225" s="31">
        <v>10</v>
      </c>
      <c r="G225" s="32">
        <f>D225-E225</f>
        <v>1.73</v>
      </c>
      <c r="H225" s="24">
        <v>0</v>
      </c>
      <c r="I225" s="24">
        <v>16.8</v>
      </c>
      <c r="J225" s="32">
        <f>I225-G225-H225</f>
        <v>15.07</v>
      </c>
      <c r="K225" s="122"/>
      <c r="L225" s="118"/>
      <c r="M225" s="49"/>
      <c r="N225" s="120"/>
      <c r="O225" s="37" t="s">
        <v>102</v>
      </c>
      <c r="P225" s="24" t="s">
        <v>3</v>
      </c>
      <c r="Q225" s="31">
        <v>0.35</v>
      </c>
      <c r="R225" s="24">
        <f t="shared" si="40"/>
        <v>2.62</v>
      </c>
      <c r="S225" s="21">
        <f>'[1]текущий дефицит'!E223</f>
        <v>0.54</v>
      </c>
      <c r="T225" s="21">
        <v>120</v>
      </c>
      <c r="U225" s="21">
        <f t="shared" si="38"/>
        <v>2.08</v>
      </c>
      <c r="V225" s="24">
        <v>0</v>
      </c>
      <c r="W225" s="24">
        <v>16.8</v>
      </c>
      <c r="X225" s="24">
        <f t="shared" si="39"/>
        <v>14.72</v>
      </c>
      <c r="Y225" s="122"/>
      <c r="Z225" s="118"/>
    </row>
    <row r="226" spans="1:26" ht="30.75" customHeight="1">
      <c r="A226" s="34">
        <v>157</v>
      </c>
      <c r="B226" s="35" t="s">
        <v>257</v>
      </c>
      <c r="C226" s="24" t="s">
        <v>33</v>
      </c>
      <c r="D226" s="28">
        <v>0.14</v>
      </c>
      <c r="E226" s="26">
        <v>0</v>
      </c>
      <c r="F226" s="31">
        <v>120</v>
      </c>
      <c r="G226" s="32">
        <f t="shared" si="36"/>
        <v>0.14</v>
      </c>
      <c r="H226" s="24">
        <v>0</v>
      </c>
      <c r="I226" s="24">
        <v>2.625</v>
      </c>
      <c r="J226" s="32">
        <f t="shared" si="37"/>
        <v>2.485</v>
      </c>
      <c r="K226" s="39">
        <f>J226</f>
        <v>2.485</v>
      </c>
      <c r="L226" s="22" t="str">
        <f>IF(K226&lt;0,"unavailable","available")</f>
        <v>available</v>
      </c>
      <c r="M226" s="49"/>
      <c r="N226" s="72">
        <v>157</v>
      </c>
      <c r="O226" s="35" t="s">
        <v>257</v>
      </c>
      <c r="P226" s="24" t="s">
        <v>33</v>
      </c>
      <c r="Q226" s="31">
        <v>0</v>
      </c>
      <c r="R226" s="24">
        <f t="shared" si="40"/>
        <v>0.14</v>
      </c>
      <c r="S226" s="21">
        <f>E226</f>
        <v>0</v>
      </c>
      <c r="T226" s="21">
        <v>120</v>
      </c>
      <c r="U226" s="21">
        <f t="shared" si="38"/>
        <v>0.14</v>
      </c>
      <c r="V226" s="24">
        <v>0</v>
      </c>
      <c r="W226" s="24">
        <v>2.625</v>
      </c>
      <c r="X226" s="24">
        <f t="shared" si="39"/>
        <v>2.485</v>
      </c>
      <c r="Y226" s="39">
        <f>X226</f>
        <v>2.485</v>
      </c>
      <c r="Z226" s="22" t="str">
        <f>IF(Y226&lt;0,"unavailable","available")</f>
        <v>available</v>
      </c>
    </row>
    <row r="227" spans="1:26" ht="30">
      <c r="A227" s="34">
        <v>158</v>
      </c>
      <c r="B227" s="35" t="s">
        <v>258</v>
      </c>
      <c r="C227" s="24" t="s">
        <v>10</v>
      </c>
      <c r="D227" s="28">
        <v>0.48</v>
      </c>
      <c r="E227" s="24">
        <v>1</v>
      </c>
      <c r="F227" s="31">
        <v>120</v>
      </c>
      <c r="G227" s="32">
        <f t="shared" si="36"/>
        <v>-0.52</v>
      </c>
      <c r="H227" s="24">
        <v>0</v>
      </c>
      <c r="I227" s="24">
        <v>4.2</v>
      </c>
      <c r="J227" s="32">
        <f t="shared" si="37"/>
        <v>4.720000000000001</v>
      </c>
      <c r="K227" s="39">
        <f>J227</f>
        <v>4.720000000000001</v>
      </c>
      <c r="L227" s="22" t="str">
        <f>IF(K227&lt;0,"unavailable","available")</f>
        <v>available</v>
      </c>
      <c r="M227" s="49"/>
      <c r="N227" s="72">
        <v>158</v>
      </c>
      <c r="O227" s="35" t="s">
        <v>258</v>
      </c>
      <c r="P227" s="24" t="s">
        <v>10</v>
      </c>
      <c r="Q227" s="31">
        <v>0</v>
      </c>
      <c r="R227" s="24">
        <f t="shared" si="40"/>
        <v>0.48</v>
      </c>
      <c r="S227" s="21">
        <f>E227</f>
        <v>1</v>
      </c>
      <c r="T227" s="21">
        <v>120</v>
      </c>
      <c r="U227" s="21">
        <f t="shared" si="38"/>
        <v>-0.52</v>
      </c>
      <c r="V227" s="24">
        <v>0</v>
      </c>
      <c r="W227" s="24">
        <v>4.2</v>
      </c>
      <c r="X227" s="24">
        <f t="shared" si="39"/>
        <v>4.720000000000001</v>
      </c>
      <c r="Y227" s="39">
        <f>X227</f>
        <v>4.720000000000001</v>
      </c>
      <c r="Z227" s="22" t="str">
        <f>IF(Y227&lt;0,"unavailable","available")</f>
        <v>available</v>
      </c>
    </row>
    <row r="228" spans="1:26" ht="30">
      <c r="A228" s="34">
        <v>159</v>
      </c>
      <c r="B228" s="35" t="s">
        <v>259</v>
      </c>
      <c r="C228" s="24" t="s">
        <v>33</v>
      </c>
      <c r="D228" s="28">
        <v>1.08</v>
      </c>
      <c r="E228" s="24">
        <v>0.17</v>
      </c>
      <c r="F228" s="31">
        <v>120</v>
      </c>
      <c r="G228" s="32">
        <f t="shared" si="36"/>
        <v>0.91</v>
      </c>
      <c r="H228" s="24">
        <v>0</v>
      </c>
      <c r="I228" s="24">
        <v>2.625</v>
      </c>
      <c r="J228" s="32">
        <f t="shared" si="37"/>
        <v>1.7149999999999999</v>
      </c>
      <c r="K228" s="39">
        <f>J228</f>
        <v>1.7149999999999999</v>
      </c>
      <c r="L228" s="22" t="str">
        <f>IF(K228&lt;0,"unavailable","available")</f>
        <v>available</v>
      </c>
      <c r="M228" s="49"/>
      <c r="N228" s="72">
        <v>159</v>
      </c>
      <c r="O228" s="35" t="s">
        <v>259</v>
      </c>
      <c r="P228" s="24" t="s">
        <v>33</v>
      </c>
      <c r="Q228" s="31">
        <v>0</v>
      </c>
      <c r="R228" s="24">
        <f t="shared" si="40"/>
        <v>1.08</v>
      </c>
      <c r="S228" s="21">
        <f>E228</f>
        <v>0.17</v>
      </c>
      <c r="T228" s="21">
        <v>120</v>
      </c>
      <c r="U228" s="21">
        <f t="shared" si="38"/>
        <v>0.91</v>
      </c>
      <c r="V228" s="24">
        <v>0</v>
      </c>
      <c r="W228" s="24">
        <v>2.625</v>
      </c>
      <c r="X228" s="24">
        <f t="shared" si="39"/>
        <v>1.7149999999999999</v>
      </c>
      <c r="Y228" s="39">
        <f>X228</f>
        <v>1.7149999999999999</v>
      </c>
      <c r="Z228" s="22" t="str">
        <f>IF(Y228&lt;0,"unavailable","available")</f>
        <v>available</v>
      </c>
    </row>
    <row r="229" spans="1:26" ht="30">
      <c r="A229" s="34">
        <v>160</v>
      </c>
      <c r="B229" s="35" t="s">
        <v>260</v>
      </c>
      <c r="C229" s="24" t="s">
        <v>33</v>
      </c>
      <c r="D229" s="28">
        <v>0.54</v>
      </c>
      <c r="E229" s="24">
        <v>0</v>
      </c>
      <c r="F229" s="31">
        <v>120</v>
      </c>
      <c r="G229" s="32">
        <f t="shared" si="36"/>
        <v>0.54</v>
      </c>
      <c r="H229" s="24">
        <v>0</v>
      </c>
      <c r="I229" s="24">
        <v>2.625</v>
      </c>
      <c r="J229" s="32">
        <f t="shared" si="37"/>
        <v>2.085</v>
      </c>
      <c r="K229" s="39">
        <f>J229</f>
        <v>2.085</v>
      </c>
      <c r="L229" s="22" t="str">
        <f>IF(K229&lt;0,"unavailable","available")</f>
        <v>available</v>
      </c>
      <c r="M229" s="49"/>
      <c r="N229" s="72">
        <v>160</v>
      </c>
      <c r="O229" s="35" t="s">
        <v>260</v>
      </c>
      <c r="P229" s="24" t="s">
        <v>33</v>
      </c>
      <c r="Q229" s="31">
        <v>0.15</v>
      </c>
      <c r="R229" s="24">
        <f t="shared" si="40"/>
        <v>0.6900000000000001</v>
      </c>
      <c r="S229" s="21">
        <f>E229</f>
        <v>0</v>
      </c>
      <c r="T229" s="21">
        <v>120</v>
      </c>
      <c r="U229" s="21">
        <f t="shared" si="38"/>
        <v>0.6900000000000001</v>
      </c>
      <c r="V229" s="24">
        <v>0</v>
      </c>
      <c r="W229" s="24">
        <v>2.625</v>
      </c>
      <c r="X229" s="24">
        <f t="shared" si="39"/>
        <v>1.935</v>
      </c>
      <c r="Y229" s="39">
        <f>X229</f>
        <v>1.935</v>
      </c>
      <c r="Z229" s="22" t="str">
        <f>IF(Y229&lt;0,"unavailable","available")</f>
        <v>available</v>
      </c>
    </row>
    <row r="230" spans="1:26" ht="30">
      <c r="A230" s="120">
        <v>161</v>
      </c>
      <c r="B230" s="35" t="s">
        <v>261</v>
      </c>
      <c r="C230" s="24" t="s">
        <v>45</v>
      </c>
      <c r="D230" s="28">
        <v>1.13</v>
      </c>
      <c r="E230" s="24">
        <f>E231+E232</f>
        <v>0.72</v>
      </c>
      <c r="F230" s="31">
        <v>120</v>
      </c>
      <c r="G230" s="32">
        <f t="shared" si="36"/>
        <v>0.4099999999999999</v>
      </c>
      <c r="H230" s="24">
        <v>0</v>
      </c>
      <c r="I230" s="24">
        <v>5.88</v>
      </c>
      <c r="J230" s="32">
        <f t="shared" si="37"/>
        <v>5.47</v>
      </c>
      <c r="K230" s="122">
        <f>MIN(J230:J232)</f>
        <v>5.47</v>
      </c>
      <c r="L230" s="116" t="str">
        <f>IF(K230&lt;0,"unavailable","available")</f>
        <v>available</v>
      </c>
      <c r="M230" s="49"/>
      <c r="N230" s="120">
        <v>161</v>
      </c>
      <c r="O230" s="35" t="s">
        <v>261</v>
      </c>
      <c r="P230" s="24" t="s">
        <v>45</v>
      </c>
      <c r="Q230" s="31">
        <v>0.02</v>
      </c>
      <c r="R230" s="24">
        <f t="shared" si="40"/>
        <v>1.15</v>
      </c>
      <c r="S230" s="29">
        <f>S231+S232</f>
        <v>0.74</v>
      </c>
      <c r="T230" s="21">
        <v>120</v>
      </c>
      <c r="U230" s="21">
        <f t="shared" si="38"/>
        <v>0.4099999999999999</v>
      </c>
      <c r="V230" s="24">
        <v>0</v>
      </c>
      <c r="W230" s="24">
        <v>5.88</v>
      </c>
      <c r="X230" s="24">
        <f t="shared" si="39"/>
        <v>5.47</v>
      </c>
      <c r="Y230" s="122">
        <f>MIN(X230:X232)</f>
        <v>5.47</v>
      </c>
      <c r="Z230" s="116" t="str">
        <f>IF(Y230&lt;0,"unavailable","available")</f>
        <v>available</v>
      </c>
    </row>
    <row r="231" spans="1:26" ht="15">
      <c r="A231" s="120"/>
      <c r="B231" s="37" t="s">
        <v>101</v>
      </c>
      <c r="C231" s="24" t="s">
        <v>45</v>
      </c>
      <c r="D231" s="28">
        <f>D230-D232</f>
        <v>0.72</v>
      </c>
      <c r="E231" s="40">
        <f>D231</f>
        <v>0.72</v>
      </c>
      <c r="F231" s="31"/>
      <c r="G231" s="32">
        <f>D231-E231</f>
        <v>0</v>
      </c>
      <c r="H231" s="24">
        <v>0</v>
      </c>
      <c r="I231" s="24">
        <v>5.88</v>
      </c>
      <c r="J231" s="32">
        <f>I231-G231-H231</f>
        <v>5.88</v>
      </c>
      <c r="K231" s="122"/>
      <c r="L231" s="117"/>
      <c r="M231" s="49"/>
      <c r="N231" s="120"/>
      <c r="O231" s="37" t="s">
        <v>101</v>
      </c>
      <c r="P231" s="24" t="s">
        <v>45</v>
      </c>
      <c r="Q231" s="31">
        <f>Q230-Q232</f>
        <v>0.02</v>
      </c>
      <c r="R231" s="24">
        <f t="shared" si="40"/>
        <v>0.74</v>
      </c>
      <c r="S231" s="29">
        <f>R231</f>
        <v>0.74</v>
      </c>
      <c r="T231" s="21"/>
      <c r="U231" s="21">
        <f t="shared" si="38"/>
        <v>0</v>
      </c>
      <c r="V231" s="24">
        <v>0</v>
      </c>
      <c r="W231" s="24">
        <v>5.88</v>
      </c>
      <c r="X231" s="24">
        <f t="shared" si="39"/>
        <v>5.88</v>
      </c>
      <c r="Y231" s="122"/>
      <c r="Z231" s="117"/>
    </row>
    <row r="232" spans="1:26" ht="15">
      <c r="A232" s="120"/>
      <c r="B232" s="37" t="s">
        <v>102</v>
      </c>
      <c r="C232" s="24" t="s">
        <v>45</v>
      </c>
      <c r="D232" s="28">
        <v>0.41</v>
      </c>
      <c r="E232" s="26">
        <v>0</v>
      </c>
      <c r="F232" s="31">
        <v>120</v>
      </c>
      <c r="G232" s="32">
        <f>D232-E232</f>
        <v>0.41</v>
      </c>
      <c r="H232" s="24">
        <v>0</v>
      </c>
      <c r="I232" s="24">
        <v>5.88</v>
      </c>
      <c r="J232" s="32">
        <f>I232-G232-H232</f>
        <v>5.47</v>
      </c>
      <c r="K232" s="122"/>
      <c r="L232" s="118"/>
      <c r="M232" s="49"/>
      <c r="N232" s="120"/>
      <c r="O232" s="37" t="s">
        <v>102</v>
      </c>
      <c r="P232" s="24" t="s">
        <v>45</v>
      </c>
      <c r="Q232" s="31">
        <v>0</v>
      </c>
      <c r="R232" s="24">
        <f t="shared" si="40"/>
        <v>0.41</v>
      </c>
      <c r="S232" s="21">
        <f>'[1]текущий дефицит'!E230</f>
        <v>0</v>
      </c>
      <c r="T232" s="21">
        <v>120</v>
      </c>
      <c r="U232" s="21">
        <f t="shared" si="38"/>
        <v>0.41</v>
      </c>
      <c r="V232" s="24">
        <v>0</v>
      </c>
      <c r="W232" s="24">
        <v>5.88</v>
      </c>
      <c r="X232" s="24">
        <f t="shared" si="39"/>
        <v>5.47</v>
      </c>
      <c r="Y232" s="122"/>
      <c r="Z232" s="118"/>
    </row>
    <row r="233" spans="1:26" ht="30">
      <c r="A233" s="34">
        <v>162</v>
      </c>
      <c r="B233" s="35" t="s">
        <v>262</v>
      </c>
      <c r="C233" s="24" t="s">
        <v>5</v>
      </c>
      <c r="D233" s="28">
        <v>0.14</v>
      </c>
      <c r="E233" s="24">
        <v>0.08</v>
      </c>
      <c r="F233" s="31">
        <v>120</v>
      </c>
      <c r="G233" s="32">
        <f t="shared" si="36"/>
        <v>0.06000000000000001</v>
      </c>
      <c r="H233" s="24">
        <v>0</v>
      </c>
      <c r="I233" s="24">
        <v>1.68</v>
      </c>
      <c r="J233" s="32">
        <f t="shared" si="37"/>
        <v>1.6199999999999999</v>
      </c>
      <c r="K233" s="39">
        <f>J233</f>
        <v>1.6199999999999999</v>
      </c>
      <c r="L233" s="22" t="str">
        <f>IF(K233&lt;0,"unavailable","available")</f>
        <v>available</v>
      </c>
      <c r="M233" s="49"/>
      <c r="N233" s="72">
        <v>162</v>
      </c>
      <c r="O233" s="35" t="s">
        <v>262</v>
      </c>
      <c r="P233" s="24" t="s">
        <v>5</v>
      </c>
      <c r="Q233" s="31">
        <v>0</v>
      </c>
      <c r="R233" s="24">
        <f t="shared" si="40"/>
        <v>0.14</v>
      </c>
      <c r="S233" s="21">
        <f>E233</f>
        <v>0.08</v>
      </c>
      <c r="T233" s="21">
        <v>120</v>
      </c>
      <c r="U233" s="21">
        <f t="shared" si="38"/>
        <v>0.06000000000000001</v>
      </c>
      <c r="V233" s="24">
        <v>0</v>
      </c>
      <c r="W233" s="24">
        <v>1.68</v>
      </c>
      <c r="X233" s="24">
        <f t="shared" si="39"/>
        <v>1.6199999999999999</v>
      </c>
      <c r="Y233" s="39">
        <f>X233</f>
        <v>1.6199999999999999</v>
      </c>
      <c r="Z233" s="22" t="str">
        <f>IF(Y233&lt;0,"unavailable","available")</f>
        <v>available</v>
      </c>
    </row>
    <row r="234" spans="1:26" ht="30">
      <c r="A234" s="120">
        <v>163</v>
      </c>
      <c r="B234" s="35" t="s">
        <v>263</v>
      </c>
      <c r="C234" s="24" t="s">
        <v>32</v>
      </c>
      <c r="D234" s="28">
        <v>3.12</v>
      </c>
      <c r="E234" s="24">
        <f>E235+E236</f>
        <v>2.33</v>
      </c>
      <c r="F234" s="31">
        <v>120</v>
      </c>
      <c r="G234" s="32">
        <f t="shared" si="36"/>
        <v>0.79</v>
      </c>
      <c r="H234" s="24">
        <v>0</v>
      </c>
      <c r="I234" s="24">
        <v>6.615</v>
      </c>
      <c r="J234" s="32">
        <f t="shared" si="37"/>
        <v>5.825</v>
      </c>
      <c r="K234" s="122">
        <f>MIN(J234:J236)</f>
        <v>5.825</v>
      </c>
      <c r="L234" s="116" t="str">
        <f>IF(K234&lt;0,"unavailable","available")</f>
        <v>available</v>
      </c>
      <c r="M234" s="49"/>
      <c r="N234" s="120">
        <v>163</v>
      </c>
      <c r="O234" s="35" t="s">
        <v>263</v>
      </c>
      <c r="P234" s="24" t="s">
        <v>32</v>
      </c>
      <c r="Q234" s="31">
        <v>1.32</v>
      </c>
      <c r="R234" s="24">
        <f t="shared" si="40"/>
        <v>4.44</v>
      </c>
      <c r="S234" s="29">
        <f>S235+S236</f>
        <v>3.41</v>
      </c>
      <c r="T234" s="21">
        <v>120</v>
      </c>
      <c r="U234" s="21">
        <f t="shared" si="38"/>
        <v>1.0300000000000002</v>
      </c>
      <c r="V234" s="24">
        <v>0</v>
      </c>
      <c r="W234" s="24">
        <v>6.615</v>
      </c>
      <c r="X234" s="24">
        <f t="shared" si="39"/>
        <v>5.585</v>
      </c>
      <c r="Y234" s="122">
        <f>MIN(X234:X236)</f>
        <v>5.585</v>
      </c>
      <c r="Z234" s="116" t="str">
        <f>IF(Y234&lt;0,"unavailable","available")</f>
        <v>available</v>
      </c>
    </row>
    <row r="235" spans="1:26" ht="15">
      <c r="A235" s="120"/>
      <c r="B235" s="37" t="s">
        <v>101</v>
      </c>
      <c r="C235" s="24" t="s">
        <v>32</v>
      </c>
      <c r="D235" s="28">
        <f>D234-D236</f>
        <v>1.75</v>
      </c>
      <c r="E235" s="40">
        <f>D235</f>
        <v>1.75</v>
      </c>
      <c r="F235" s="31"/>
      <c r="G235" s="32">
        <f>D235-E235</f>
        <v>0</v>
      </c>
      <c r="H235" s="24">
        <v>0</v>
      </c>
      <c r="I235" s="24">
        <v>6.615</v>
      </c>
      <c r="J235" s="32">
        <f>I235-G235-H235</f>
        <v>6.615</v>
      </c>
      <c r="K235" s="122"/>
      <c r="L235" s="117"/>
      <c r="M235" s="49"/>
      <c r="N235" s="120"/>
      <c r="O235" s="37" t="s">
        <v>101</v>
      </c>
      <c r="P235" s="24" t="s">
        <v>32</v>
      </c>
      <c r="Q235" s="31">
        <v>1.08</v>
      </c>
      <c r="R235" s="24">
        <f t="shared" si="40"/>
        <v>2.83</v>
      </c>
      <c r="S235" s="29">
        <f>R235</f>
        <v>2.83</v>
      </c>
      <c r="T235" s="21"/>
      <c r="U235" s="21">
        <f t="shared" si="38"/>
        <v>0</v>
      </c>
      <c r="V235" s="24">
        <v>0</v>
      </c>
      <c r="W235" s="24">
        <v>6.615</v>
      </c>
      <c r="X235" s="24">
        <f t="shared" si="39"/>
        <v>6.615</v>
      </c>
      <c r="Y235" s="122"/>
      <c r="Z235" s="117"/>
    </row>
    <row r="236" spans="1:26" ht="15">
      <c r="A236" s="120"/>
      <c r="B236" s="37" t="s">
        <v>102</v>
      </c>
      <c r="C236" s="24" t="s">
        <v>32</v>
      </c>
      <c r="D236" s="28">
        <v>1.37</v>
      </c>
      <c r="E236" s="26">
        <v>0.58</v>
      </c>
      <c r="F236" s="31">
        <v>120</v>
      </c>
      <c r="G236" s="32">
        <f>D236-E236</f>
        <v>0.7900000000000001</v>
      </c>
      <c r="H236" s="24">
        <v>0</v>
      </c>
      <c r="I236" s="24">
        <v>6.615</v>
      </c>
      <c r="J236" s="32">
        <f>I236-G236-H236</f>
        <v>5.825</v>
      </c>
      <c r="K236" s="122"/>
      <c r="L236" s="118"/>
      <c r="M236" s="49"/>
      <c r="N236" s="120"/>
      <c r="O236" s="37" t="s">
        <v>102</v>
      </c>
      <c r="P236" s="24" t="s">
        <v>32</v>
      </c>
      <c r="Q236" s="31">
        <v>0.24</v>
      </c>
      <c r="R236" s="24">
        <f t="shared" si="40"/>
        <v>1.61</v>
      </c>
      <c r="S236" s="21">
        <f>'[1]текущий дефицит'!E234</f>
        <v>0.58</v>
      </c>
      <c r="T236" s="21">
        <v>120</v>
      </c>
      <c r="U236" s="21">
        <f t="shared" si="38"/>
        <v>1.0300000000000002</v>
      </c>
      <c r="V236" s="24">
        <v>0</v>
      </c>
      <c r="W236" s="24">
        <v>6.615</v>
      </c>
      <c r="X236" s="24">
        <f t="shared" si="39"/>
        <v>5.585</v>
      </c>
      <c r="Y236" s="122"/>
      <c r="Z236" s="118"/>
    </row>
    <row r="237" spans="1:26" ht="30">
      <c r="A237" s="34">
        <v>164</v>
      </c>
      <c r="B237" s="35" t="s">
        <v>264</v>
      </c>
      <c r="C237" s="24" t="s">
        <v>33</v>
      </c>
      <c r="D237" s="28">
        <v>0.97</v>
      </c>
      <c r="E237" s="24">
        <v>0.04</v>
      </c>
      <c r="F237" s="31">
        <v>120</v>
      </c>
      <c r="G237" s="32">
        <f t="shared" si="36"/>
        <v>0.9299999999999999</v>
      </c>
      <c r="H237" s="24">
        <v>0</v>
      </c>
      <c r="I237" s="24">
        <v>2.625</v>
      </c>
      <c r="J237" s="32">
        <f t="shared" si="37"/>
        <v>1.695</v>
      </c>
      <c r="K237" s="39">
        <f>J237</f>
        <v>1.695</v>
      </c>
      <c r="L237" s="22" t="str">
        <f>IF(K237&lt;0,"unavailable","available")</f>
        <v>available</v>
      </c>
      <c r="M237" s="49"/>
      <c r="N237" s="72">
        <v>164</v>
      </c>
      <c r="O237" s="35" t="s">
        <v>264</v>
      </c>
      <c r="P237" s="24" t="s">
        <v>33</v>
      </c>
      <c r="Q237" s="31">
        <v>1.08</v>
      </c>
      <c r="R237" s="24">
        <f t="shared" si="40"/>
        <v>2.05</v>
      </c>
      <c r="S237" s="21">
        <f>E237</f>
        <v>0.04</v>
      </c>
      <c r="T237" s="21">
        <v>120</v>
      </c>
      <c r="U237" s="21">
        <f t="shared" si="38"/>
        <v>2.01</v>
      </c>
      <c r="V237" s="24">
        <v>0</v>
      </c>
      <c r="W237" s="24">
        <v>2.625</v>
      </c>
      <c r="X237" s="24">
        <f t="shared" si="39"/>
        <v>0.6150000000000002</v>
      </c>
      <c r="Y237" s="39">
        <f>X237</f>
        <v>0.6150000000000002</v>
      </c>
      <c r="Z237" s="22" t="str">
        <f>IF(Y237&lt;0,"unavailable","available")</f>
        <v>available</v>
      </c>
    </row>
    <row r="238" spans="1:26" ht="30">
      <c r="A238" s="34">
        <v>165</v>
      </c>
      <c r="B238" s="35" t="s">
        <v>265</v>
      </c>
      <c r="C238" s="24" t="s">
        <v>20</v>
      </c>
      <c r="D238" s="28">
        <v>17.99</v>
      </c>
      <c r="E238" s="24">
        <v>5.34</v>
      </c>
      <c r="F238" s="31">
        <v>120</v>
      </c>
      <c r="G238" s="32">
        <f t="shared" si="36"/>
        <v>12.649999999999999</v>
      </c>
      <c r="H238" s="24">
        <v>0</v>
      </c>
      <c r="I238" s="24">
        <v>42</v>
      </c>
      <c r="J238" s="32">
        <f t="shared" si="37"/>
        <v>29.35</v>
      </c>
      <c r="K238" s="39">
        <f>J238</f>
        <v>29.35</v>
      </c>
      <c r="L238" s="22" t="str">
        <f>IF(K238&lt;0,"unavailable","available")</f>
        <v>available</v>
      </c>
      <c r="M238" s="49"/>
      <c r="N238" s="72">
        <v>165</v>
      </c>
      <c r="O238" s="35" t="s">
        <v>265</v>
      </c>
      <c r="P238" s="24" t="s">
        <v>20</v>
      </c>
      <c r="Q238" s="31">
        <v>2.68</v>
      </c>
      <c r="R238" s="24">
        <f t="shared" si="40"/>
        <v>20.669999999999998</v>
      </c>
      <c r="S238" s="21">
        <f>E238</f>
        <v>5.34</v>
      </c>
      <c r="T238" s="21">
        <v>120</v>
      </c>
      <c r="U238" s="21">
        <f t="shared" si="38"/>
        <v>15.329999999999998</v>
      </c>
      <c r="V238" s="24">
        <v>0</v>
      </c>
      <c r="W238" s="24">
        <v>42</v>
      </c>
      <c r="X238" s="24">
        <f t="shared" si="39"/>
        <v>26.67</v>
      </c>
      <c r="Y238" s="39">
        <f>X238</f>
        <v>26.67</v>
      </c>
      <c r="Z238" s="22" t="str">
        <f>IF(Y238&lt;0,"unavailable","available")</f>
        <v>available</v>
      </c>
    </row>
    <row r="239" spans="1:26" ht="30">
      <c r="A239" s="34">
        <v>166</v>
      </c>
      <c r="B239" s="35" t="s">
        <v>266</v>
      </c>
      <c r="C239" s="24" t="s">
        <v>3</v>
      </c>
      <c r="D239" s="28">
        <v>12.7</v>
      </c>
      <c r="E239" s="24">
        <v>0.75</v>
      </c>
      <c r="F239" s="31">
        <v>120</v>
      </c>
      <c r="G239" s="32">
        <f t="shared" si="36"/>
        <v>11.95</v>
      </c>
      <c r="H239" s="24">
        <v>0</v>
      </c>
      <c r="I239" s="24">
        <v>16.8</v>
      </c>
      <c r="J239" s="32">
        <f t="shared" si="37"/>
        <v>4.850000000000001</v>
      </c>
      <c r="K239" s="39">
        <f>J239</f>
        <v>4.850000000000001</v>
      </c>
      <c r="L239" s="22" t="str">
        <f>IF(K239&lt;0,"unavailable","available")</f>
        <v>available</v>
      </c>
      <c r="M239" s="49"/>
      <c r="N239" s="76">
        <v>166</v>
      </c>
      <c r="O239" s="56" t="s">
        <v>266</v>
      </c>
      <c r="P239" s="44" t="s">
        <v>3</v>
      </c>
      <c r="Q239" s="55">
        <v>11.28</v>
      </c>
      <c r="R239" s="44">
        <f t="shared" si="40"/>
        <v>23.979999999999997</v>
      </c>
      <c r="S239" s="44">
        <f>E239</f>
        <v>0.75</v>
      </c>
      <c r="T239" s="44">
        <v>120</v>
      </c>
      <c r="U239" s="44">
        <f t="shared" si="38"/>
        <v>23.229999999999997</v>
      </c>
      <c r="V239" s="44">
        <v>0</v>
      </c>
      <c r="W239" s="44">
        <v>16.8</v>
      </c>
      <c r="X239" s="44">
        <f t="shared" si="39"/>
        <v>-6.429999999999996</v>
      </c>
      <c r="Y239" s="79">
        <f>X239</f>
        <v>-6.429999999999996</v>
      </c>
      <c r="Z239" s="67" t="str">
        <f>IF(Y239&lt;0,"unavailable","available")</f>
        <v>unavailable</v>
      </c>
    </row>
    <row r="240" spans="1:26" ht="30">
      <c r="A240" s="120">
        <v>167</v>
      </c>
      <c r="B240" s="35" t="s">
        <v>267</v>
      </c>
      <c r="C240" s="24" t="s">
        <v>32</v>
      </c>
      <c r="D240" s="28">
        <v>1.72</v>
      </c>
      <c r="E240" s="21">
        <f>E241+E242</f>
        <v>0.87</v>
      </c>
      <c r="F240" s="31">
        <v>120</v>
      </c>
      <c r="G240" s="32">
        <f t="shared" si="36"/>
        <v>0.85</v>
      </c>
      <c r="H240" s="24">
        <v>0</v>
      </c>
      <c r="I240" s="24">
        <v>6.615</v>
      </c>
      <c r="J240" s="32">
        <f t="shared" si="37"/>
        <v>5.765000000000001</v>
      </c>
      <c r="K240" s="122">
        <f>MIN(J240:J242)</f>
        <v>5.765000000000001</v>
      </c>
      <c r="L240" s="116" t="str">
        <f>IF(K240&lt;0,"unavailable","available")</f>
        <v>available</v>
      </c>
      <c r="M240" s="49"/>
      <c r="N240" s="120">
        <v>167</v>
      </c>
      <c r="O240" s="35" t="s">
        <v>267</v>
      </c>
      <c r="P240" s="24" t="s">
        <v>32</v>
      </c>
      <c r="Q240" s="31">
        <v>0.33</v>
      </c>
      <c r="R240" s="24">
        <f t="shared" si="40"/>
        <v>2.05</v>
      </c>
      <c r="S240" s="21">
        <f>S241+S242</f>
        <v>0.87</v>
      </c>
      <c r="T240" s="21">
        <v>120</v>
      </c>
      <c r="U240" s="21">
        <f t="shared" si="38"/>
        <v>1.1799999999999997</v>
      </c>
      <c r="V240" s="24">
        <v>0</v>
      </c>
      <c r="W240" s="24">
        <v>6.615</v>
      </c>
      <c r="X240" s="24">
        <f t="shared" si="39"/>
        <v>5.4350000000000005</v>
      </c>
      <c r="Y240" s="122">
        <f>MIN(X240:X242)</f>
        <v>5.4350000000000005</v>
      </c>
      <c r="Z240" s="116" t="str">
        <f>IF(Y240&lt;0,"unavailable","available")</f>
        <v>available</v>
      </c>
    </row>
    <row r="241" spans="1:26" ht="15">
      <c r="A241" s="120"/>
      <c r="B241" s="37" t="s">
        <v>101</v>
      </c>
      <c r="C241" s="24" t="s">
        <v>32</v>
      </c>
      <c r="D241" s="28">
        <f>D240-D242</f>
        <v>0.47</v>
      </c>
      <c r="E241" s="40">
        <f>D241</f>
        <v>0.47</v>
      </c>
      <c r="F241" s="31"/>
      <c r="G241" s="32">
        <f>D241-E241</f>
        <v>0</v>
      </c>
      <c r="H241" s="24">
        <v>0</v>
      </c>
      <c r="I241" s="24">
        <v>6.615</v>
      </c>
      <c r="J241" s="32">
        <f>I241-G241-H241</f>
        <v>6.615</v>
      </c>
      <c r="K241" s="122"/>
      <c r="L241" s="117"/>
      <c r="M241" s="49"/>
      <c r="N241" s="120"/>
      <c r="O241" s="37" t="s">
        <v>101</v>
      </c>
      <c r="P241" s="24" t="s">
        <v>32</v>
      </c>
      <c r="Q241" s="31">
        <v>0</v>
      </c>
      <c r="R241" s="24">
        <f t="shared" si="40"/>
        <v>0.47</v>
      </c>
      <c r="S241" s="29">
        <f>R241</f>
        <v>0.47</v>
      </c>
      <c r="T241" s="21"/>
      <c r="U241" s="21">
        <f t="shared" si="38"/>
        <v>0</v>
      </c>
      <c r="V241" s="24">
        <v>0</v>
      </c>
      <c r="W241" s="24">
        <v>6.615</v>
      </c>
      <c r="X241" s="24">
        <f t="shared" si="39"/>
        <v>6.615</v>
      </c>
      <c r="Y241" s="122"/>
      <c r="Z241" s="117"/>
    </row>
    <row r="242" spans="1:26" ht="15">
      <c r="A242" s="120"/>
      <c r="B242" s="37" t="s">
        <v>102</v>
      </c>
      <c r="C242" s="24" t="s">
        <v>32</v>
      </c>
      <c r="D242" s="28">
        <v>1.25</v>
      </c>
      <c r="E242" s="26">
        <v>0.4</v>
      </c>
      <c r="F242" s="31">
        <v>120</v>
      </c>
      <c r="G242" s="32">
        <f>D242-E242</f>
        <v>0.85</v>
      </c>
      <c r="H242" s="24">
        <v>0</v>
      </c>
      <c r="I242" s="24">
        <v>6.615</v>
      </c>
      <c r="J242" s="32">
        <f>I242-G242-H242</f>
        <v>5.765000000000001</v>
      </c>
      <c r="K242" s="122"/>
      <c r="L242" s="118"/>
      <c r="M242" s="49"/>
      <c r="N242" s="120"/>
      <c r="O242" s="37" t="s">
        <v>102</v>
      </c>
      <c r="P242" s="24" t="s">
        <v>32</v>
      </c>
      <c r="Q242" s="31">
        <f>Q240</f>
        <v>0.33</v>
      </c>
      <c r="R242" s="24">
        <f t="shared" si="40"/>
        <v>1.58</v>
      </c>
      <c r="S242" s="21">
        <f>'[1]текущий дефицит'!E240</f>
        <v>0.4</v>
      </c>
      <c r="T242" s="21">
        <v>120</v>
      </c>
      <c r="U242" s="21">
        <f t="shared" si="38"/>
        <v>1.1800000000000002</v>
      </c>
      <c r="V242" s="24">
        <v>0</v>
      </c>
      <c r="W242" s="24">
        <v>6.615</v>
      </c>
      <c r="X242" s="24">
        <f t="shared" si="39"/>
        <v>5.4350000000000005</v>
      </c>
      <c r="Y242" s="122"/>
      <c r="Z242" s="118"/>
    </row>
    <row r="243" spans="1:26" ht="30">
      <c r="A243" s="34">
        <v>168</v>
      </c>
      <c r="B243" s="35" t="s">
        <v>268</v>
      </c>
      <c r="C243" s="24" t="s">
        <v>32</v>
      </c>
      <c r="D243" s="28">
        <v>2.87</v>
      </c>
      <c r="E243" s="24">
        <v>0</v>
      </c>
      <c r="F243" s="31">
        <v>120</v>
      </c>
      <c r="G243" s="32">
        <f t="shared" si="36"/>
        <v>2.87</v>
      </c>
      <c r="H243" s="24">
        <v>0</v>
      </c>
      <c r="I243" s="24">
        <v>6.615</v>
      </c>
      <c r="J243" s="32">
        <f t="shared" si="37"/>
        <v>3.745</v>
      </c>
      <c r="K243" s="39">
        <f>J243</f>
        <v>3.745</v>
      </c>
      <c r="L243" s="22" t="str">
        <f>IF(K243&lt;0,"unavailable","available")</f>
        <v>available</v>
      </c>
      <c r="M243" s="49"/>
      <c r="N243" s="72">
        <v>168</v>
      </c>
      <c r="O243" s="35" t="s">
        <v>268</v>
      </c>
      <c r="P243" s="24" t="s">
        <v>32</v>
      </c>
      <c r="Q243" s="31">
        <v>0.82</v>
      </c>
      <c r="R243" s="24">
        <f t="shared" si="40"/>
        <v>3.69</v>
      </c>
      <c r="S243" s="21">
        <f>E243</f>
        <v>0</v>
      </c>
      <c r="T243" s="21">
        <v>120</v>
      </c>
      <c r="U243" s="21">
        <f t="shared" si="38"/>
        <v>3.69</v>
      </c>
      <c r="V243" s="24">
        <v>0</v>
      </c>
      <c r="W243" s="24">
        <v>6.615</v>
      </c>
      <c r="X243" s="24">
        <f t="shared" si="39"/>
        <v>2.9250000000000003</v>
      </c>
      <c r="Y243" s="39">
        <f>X243</f>
        <v>2.9250000000000003</v>
      </c>
      <c r="Z243" s="22" t="str">
        <f>IF(Y243&lt;0,"unavailable","available")</f>
        <v>available</v>
      </c>
    </row>
    <row r="244" spans="1:26" ht="30">
      <c r="A244" s="34">
        <v>169</v>
      </c>
      <c r="B244" s="35" t="s">
        <v>269</v>
      </c>
      <c r="C244" s="24" t="s">
        <v>32</v>
      </c>
      <c r="D244" s="28">
        <v>5.39</v>
      </c>
      <c r="E244" s="24">
        <v>0</v>
      </c>
      <c r="F244" s="31">
        <v>120</v>
      </c>
      <c r="G244" s="32">
        <f t="shared" si="36"/>
        <v>5.39</v>
      </c>
      <c r="H244" s="24">
        <v>0</v>
      </c>
      <c r="I244" s="24">
        <v>6.615</v>
      </c>
      <c r="J244" s="32">
        <f t="shared" si="37"/>
        <v>1.2250000000000005</v>
      </c>
      <c r="K244" s="39">
        <f>J244</f>
        <v>1.2250000000000005</v>
      </c>
      <c r="L244" s="22" t="str">
        <f>IF(K244&lt;0,"unavailable","available")</f>
        <v>available</v>
      </c>
      <c r="M244" s="49"/>
      <c r="N244" s="85">
        <v>169</v>
      </c>
      <c r="O244" s="38" t="s">
        <v>269</v>
      </c>
      <c r="P244" s="24" t="s">
        <v>32</v>
      </c>
      <c r="Q244" s="30">
        <v>0.54</v>
      </c>
      <c r="R244" s="24">
        <f t="shared" si="40"/>
        <v>5.93</v>
      </c>
      <c r="S244" s="24">
        <f>E244</f>
        <v>0</v>
      </c>
      <c r="T244" s="24">
        <v>120</v>
      </c>
      <c r="U244" s="24">
        <f t="shared" si="38"/>
        <v>5.93</v>
      </c>
      <c r="V244" s="24">
        <v>0</v>
      </c>
      <c r="W244" s="24">
        <v>6.615</v>
      </c>
      <c r="X244" s="24">
        <f t="shared" si="39"/>
        <v>0.6850000000000005</v>
      </c>
      <c r="Y244" s="86">
        <f>X244</f>
        <v>0.6850000000000005</v>
      </c>
      <c r="Z244" s="62" t="str">
        <f>IF(Y244&lt;0,"unavailable","available")</f>
        <v>available</v>
      </c>
    </row>
    <row r="245" spans="1:26" ht="30">
      <c r="A245" s="34">
        <v>170</v>
      </c>
      <c r="B245" s="35" t="s">
        <v>270</v>
      </c>
      <c r="C245" s="24" t="s">
        <v>5</v>
      </c>
      <c r="D245" s="28">
        <v>0.65</v>
      </c>
      <c r="E245" s="24">
        <v>0.13</v>
      </c>
      <c r="F245" s="31">
        <v>120</v>
      </c>
      <c r="G245" s="32">
        <f t="shared" si="36"/>
        <v>0.52</v>
      </c>
      <c r="H245" s="24">
        <v>0</v>
      </c>
      <c r="I245" s="24">
        <v>1.68</v>
      </c>
      <c r="J245" s="32">
        <f t="shared" si="37"/>
        <v>1.16</v>
      </c>
      <c r="K245" s="39">
        <f>J245</f>
        <v>1.16</v>
      </c>
      <c r="L245" s="22" t="str">
        <f>IF(K245&lt;0,"unavailable","available")</f>
        <v>available</v>
      </c>
      <c r="M245" s="49"/>
      <c r="N245" s="72">
        <v>170</v>
      </c>
      <c r="O245" s="35" t="s">
        <v>270</v>
      </c>
      <c r="P245" s="24" t="s">
        <v>5</v>
      </c>
      <c r="Q245" s="31">
        <v>0.25</v>
      </c>
      <c r="R245" s="24">
        <f t="shared" si="40"/>
        <v>0.9</v>
      </c>
      <c r="S245" s="21">
        <f>E245</f>
        <v>0.13</v>
      </c>
      <c r="T245" s="21">
        <v>120</v>
      </c>
      <c r="U245" s="21">
        <f t="shared" si="38"/>
        <v>0.77</v>
      </c>
      <c r="V245" s="24">
        <v>0</v>
      </c>
      <c r="W245" s="24">
        <v>1.68</v>
      </c>
      <c r="X245" s="24">
        <f t="shared" si="39"/>
        <v>0.9099999999999999</v>
      </c>
      <c r="Y245" s="39">
        <f>X245</f>
        <v>0.9099999999999999</v>
      </c>
      <c r="Z245" s="22" t="str">
        <f>IF(Y245&lt;0,"unavailable","available")</f>
        <v>available</v>
      </c>
    </row>
    <row r="246" spans="1:26" ht="30">
      <c r="A246" s="120">
        <v>171</v>
      </c>
      <c r="B246" s="35" t="s">
        <v>271</v>
      </c>
      <c r="C246" s="24" t="s">
        <v>47</v>
      </c>
      <c r="D246" s="28">
        <v>24.09</v>
      </c>
      <c r="E246" s="24">
        <f>E247+E248</f>
        <v>1.4</v>
      </c>
      <c r="F246" s="31">
        <v>120</v>
      </c>
      <c r="G246" s="32">
        <f t="shared" si="36"/>
        <v>22.69</v>
      </c>
      <c r="H246" s="24">
        <v>0</v>
      </c>
      <c r="I246" s="24">
        <v>26.25</v>
      </c>
      <c r="J246" s="32">
        <f t="shared" si="37"/>
        <v>3.5599999999999987</v>
      </c>
      <c r="K246" s="122">
        <f>MIN(J246:J248)</f>
        <v>3.5599999999999987</v>
      </c>
      <c r="L246" s="116" t="str">
        <f>IF(K246&lt;0,"unavailable","available")</f>
        <v>available</v>
      </c>
      <c r="M246" s="49"/>
      <c r="N246" s="130">
        <v>171</v>
      </c>
      <c r="O246" s="38" t="s">
        <v>271</v>
      </c>
      <c r="P246" s="24" t="s">
        <v>47</v>
      </c>
      <c r="Q246" s="30">
        <v>4.99</v>
      </c>
      <c r="R246" s="24">
        <f t="shared" si="40"/>
        <v>29.08</v>
      </c>
      <c r="S246" s="24">
        <f>S247+S248</f>
        <v>4.300000000000001</v>
      </c>
      <c r="T246" s="24">
        <v>120</v>
      </c>
      <c r="U246" s="24">
        <f t="shared" si="38"/>
        <v>24.779999999999998</v>
      </c>
      <c r="V246" s="24">
        <v>0</v>
      </c>
      <c r="W246" s="24">
        <v>26.25</v>
      </c>
      <c r="X246" s="24">
        <f t="shared" si="39"/>
        <v>1.4700000000000024</v>
      </c>
      <c r="Y246" s="122">
        <f>MIN(X246:X248)</f>
        <v>1.4700000000000024</v>
      </c>
      <c r="Z246" s="134" t="str">
        <f>IF(Y246&lt;0,"unavailable","available")</f>
        <v>available</v>
      </c>
    </row>
    <row r="247" spans="1:26" ht="15">
      <c r="A247" s="120"/>
      <c r="B247" s="37" t="s">
        <v>101</v>
      </c>
      <c r="C247" s="24" t="s">
        <v>47</v>
      </c>
      <c r="D247" s="28">
        <f>D246-D248</f>
        <v>11.48</v>
      </c>
      <c r="E247" s="26">
        <v>1.4</v>
      </c>
      <c r="F247" s="31"/>
      <c r="G247" s="32">
        <f>D247-E247</f>
        <v>10.08</v>
      </c>
      <c r="H247" s="24">
        <v>0</v>
      </c>
      <c r="I247" s="24">
        <v>26.25</v>
      </c>
      <c r="J247" s="32">
        <f>I247-G247-H247</f>
        <v>16.17</v>
      </c>
      <c r="K247" s="122"/>
      <c r="L247" s="117"/>
      <c r="M247" s="49"/>
      <c r="N247" s="130"/>
      <c r="O247" s="37" t="s">
        <v>101</v>
      </c>
      <c r="P247" s="24" t="s">
        <v>47</v>
      </c>
      <c r="Q247" s="30">
        <f>Q246-Q248</f>
        <v>2.47</v>
      </c>
      <c r="R247" s="24">
        <f t="shared" si="40"/>
        <v>13.950000000000001</v>
      </c>
      <c r="S247" s="24">
        <f>R251+R252+R253</f>
        <v>4.300000000000001</v>
      </c>
      <c r="T247" s="24"/>
      <c r="U247" s="24">
        <f t="shared" si="38"/>
        <v>9.65</v>
      </c>
      <c r="V247" s="24">
        <v>0</v>
      </c>
      <c r="W247" s="24">
        <v>26.25</v>
      </c>
      <c r="X247" s="24">
        <f t="shared" si="39"/>
        <v>16.6</v>
      </c>
      <c r="Y247" s="122"/>
      <c r="Z247" s="135"/>
    </row>
    <row r="248" spans="1:26" ht="15">
      <c r="A248" s="120"/>
      <c r="B248" s="37" t="s">
        <v>272</v>
      </c>
      <c r="C248" s="24" t="s">
        <v>47</v>
      </c>
      <c r="D248" s="28">
        <v>12.61</v>
      </c>
      <c r="E248" s="26">
        <v>0</v>
      </c>
      <c r="F248" s="31">
        <v>120</v>
      </c>
      <c r="G248" s="32">
        <f>D248-E248</f>
        <v>12.61</v>
      </c>
      <c r="H248" s="24">
        <v>0</v>
      </c>
      <c r="I248" s="24">
        <v>26.25</v>
      </c>
      <c r="J248" s="32">
        <f>I248-G248-H248</f>
        <v>13.64</v>
      </c>
      <c r="K248" s="122"/>
      <c r="L248" s="118"/>
      <c r="M248" s="49"/>
      <c r="N248" s="130"/>
      <c r="O248" s="37" t="s">
        <v>272</v>
      </c>
      <c r="P248" s="24" t="s">
        <v>47</v>
      </c>
      <c r="Q248" s="30">
        <v>2.52</v>
      </c>
      <c r="R248" s="24">
        <f t="shared" si="40"/>
        <v>15.129999999999999</v>
      </c>
      <c r="S248" s="24">
        <f>'[1]текущий дефицит'!E246</f>
        <v>0</v>
      </c>
      <c r="T248" s="24">
        <v>120</v>
      </c>
      <c r="U248" s="24">
        <f t="shared" si="38"/>
        <v>15.129999999999999</v>
      </c>
      <c r="V248" s="24">
        <v>0</v>
      </c>
      <c r="W248" s="24">
        <v>26.25</v>
      </c>
      <c r="X248" s="24">
        <f t="shared" si="39"/>
        <v>11.120000000000001</v>
      </c>
      <c r="Y248" s="122"/>
      <c r="Z248" s="136"/>
    </row>
    <row r="249" spans="1:26" ht="45">
      <c r="A249" s="34">
        <v>172</v>
      </c>
      <c r="B249" s="35" t="s">
        <v>273</v>
      </c>
      <c r="C249" s="24" t="s">
        <v>32</v>
      </c>
      <c r="D249" s="28">
        <v>1.69</v>
      </c>
      <c r="E249" s="24">
        <v>0</v>
      </c>
      <c r="F249" s="31">
        <v>120</v>
      </c>
      <c r="G249" s="32">
        <f t="shared" si="36"/>
        <v>1.69</v>
      </c>
      <c r="H249" s="24">
        <v>0</v>
      </c>
      <c r="I249" s="24">
        <v>6.615</v>
      </c>
      <c r="J249" s="32">
        <f t="shared" si="37"/>
        <v>4.925000000000001</v>
      </c>
      <c r="K249" s="39">
        <f>J249</f>
        <v>4.925000000000001</v>
      </c>
      <c r="L249" s="22" t="str">
        <f aca="true" t="shared" si="43" ref="L249:L254">IF(K249&lt;0,"unavailable","available")</f>
        <v>available</v>
      </c>
      <c r="M249" s="49"/>
      <c r="N249" s="72">
        <v>172</v>
      </c>
      <c r="O249" s="35" t="s">
        <v>273</v>
      </c>
      <c r="P249" s="24" t="s">
        <v>32</v>
      </c>
      <c r="Q249" s="31">
        <v>0.11</v>
      </c>
      <c r="R249" s="24">
        <f t="shared" si="40"/>
        <v>1.8</v>
      </c>
      <c r="S249" s="21">
        <f>E249</f>
        <v>0</v>
      </c>
      <c r="T249" s="21">
        <v>120</v>
      </c>
      <c r="U249" s="21">
        <f t="shared" si="38"/>
        <v>1.8</v>
      </c>
      <c r="V249" s="24">
        <v>0</v>
      </c>
      <c r="W249" s="24">
        <v>6.615</v>
      </c>
      <c r="X249" s="24">
        <f t="shared" si="39"/>
        <v>4.815</v>
      </c>
      <c r="Y249" s="39">
        <f>X249</f>
        <v>4.815</v>
      </c>
      <c r="Z249" s="22" t="str">
        <f aca="true" t="shared" si="44" ref="Z249:Z254">IF(Y249&lt;0,"unavailable","available")</f>
        <v>available</v>
      </c>
    </row>
    <row r="250" spans="1:26" ht="30">
      <c r="A250" s="34">
        <v>173</v>
      </c>
      <c r="B250" s="35" t="s">
        <v>274</v>
      </c>
      <c r="C250" s="24" t="s">
        <v>10</v>
      </c>
      <c r="D250" s="28">
        <v>0.4</v>
      </c>
      <c r="E250" s="24">
        <v>0</v>
      </c>
      <c r="F250" s="31">
        <v>120</v>
      </c>
      <c r="G250" s="32">
        <f t="shared" si="36"/>
        <v>0.4</v>
      </c>
      <c r="H250" s="24">
        <v>0</v>
      </c>
      <c r="I250" s="24">
        <v>4.2</v>
      </c>
      <c r="J250" s="32">
        <f t="shared" si="37"/>
        <v>3.8000000000000003</v>
      </c>
      <c r="K250" s="39">
        <f>J250</f>
        <v>3.8000000000000003</v>
      </c>
      <c r="L250" s="22" t="str">
        <f t="shared" si="43"/>
        <v>available</v>
      </c>
      <c r="M250" s="49"/>
      <c r="N250" s="72">
        <v>173</v>
      </c>
      <c r="O250" s="35" t="s">
        <v>274</v>
      </c>
      <c r="P250" s="24" t="s">
        <v>10</v>
      </c>
      <c r="Q250" s="31">
        <v>0.01</v>
      </c>
      <c r="R250" s="24">
        <f t="shared" si="40"/>
        <v>0.41000000000000003</v>
      </c>
      <c r="S250" s="21">
        <f>E250</f>
        <v>0</v>
      </c>
      <c r="T250" s="21">
        <v>120</v>
      </c>
      <c r="U250" s="21">
        <f t="shared" si="38"/>
        <v>0.41000000000000003</v>
      </c>
      <c r="V250" s="24">
        <v>0</v>
      </c>
      <c r="W250" s="24">
        <v>4.2</v>
      </c>
      <c r="X250" s="24">
        <f t="shared" si="39"/>
        <v>3.79</v>
      </c>
      <c r="Y250" s="39">
        <f>X250</f>
        <v>3.79</v>
      </c>
      <c r="Z250" s="22" t="str">
        <f t="shared" si="44"/>
        <v>available</v>
      </c>
    </row>
    <row r="251" spans="1:26" ht="30">
      <c r="A251" s="34">
        <v>174</v>
      </c>
      <c r="B251" s="35" t="s">
        <v>275</v>
      </c>
      <c r="C251" s="24" t="s">
        <v>6</v>
      </c>
      <c r="D251" s="28">
        <v>1.03</v>
      </c>
      <c r="E251" s="24">
        <v>0</v>
      </c>
      <c r="F251" s="31">
        <v>120</v>
      </c>
      <c r="G251" s="32">
        <f t="shared" si="36"/>
        <v>1.03</v>
      </c>
      <c r="H251" s="24">
        <v>0</v>
      </c>
      <c r="I251" s="24">
        <v>2.625</v>
      </c>
      <c r="J251" s="32">
        <f t="shared" si="37"/>
        <v>1.595</v>
      </c>
      <c r="K251" s="39">
        <f>J251</f>
        <v>1.595</v>
      </c>
      <c r="L251" s="22" t="str">
        <f t="shared" si="43"/>
        <v>available</v>
      </c>
      <c r="M251" s="49"/>
      <c r="N251" s="72">
        <v>174</v>
      </c>
      <c r="O251" s="35" t="s">
        <v>275</v>
      </c>
      <c r="P251" s="24" t="s">
        <v>6</v>
      </c>
      <c r="Q251" s="31">
        <v>0.73</v>
      </c>
      <c r="R251" s="24">
        <f t="shared" si="40"/>
        <v>1.76</v>
      </c>
      <c r="S251" s="21">
        <f>E251</f>
        <v>0</v>
      </c>
      <c r="T251" s="21">
        <v>120</v>
      </c>
      <c r="U251" s="21">
        <f t="shared" si="38"/>
        <v>1.76</v>
      </c>
      <c r="V251" s="24">
        <v>0</v>
      </c>
      <c r="W251" s="24">
        <v>2.625</v>
      </c>
      <c r="X251" s="24">
        <f t="shared" si="39"/>
        <v>0.865</v>
      </c>
      <c r="Y251" s="39">
        <f>X251</f>
        <v>0.865</v>
      </c>
      <c r="Z251" s="22" t="str">
        <f t="shared" si="44"/>
        <v>available</v>
      </c>
    </row>
    <row r="252" spans="1:26" ht="30">
      <c r="A252" s="34">
        <v>175</v>
      </c>
      <c r="B252" s="35" t="s">
        <v>276</v>
      </c>
      <c r="C252" s="24" t="s">
        <v>33</v>
      </c>
      <c r="D252" s="28">
        <v>0.43</v>
      </c>
      <c r="E252" s="24">
        <v>0</v>
      </c>
      <c r="F252" s="31">
        <v>120</v>
      </c>
      <c r="G252" s="32">
        <f t="shared" si="36"/>
        <v>0.43</v>
      </c>
      <c r="H252" s="24">
        <v>0</v>
      </c>
      <c r="I252" s="24">
        <v>2.625</v>
      </c>
      <c r="J252" s="32">
        <f t="shared" si="37"/>
        <v>2.195</v>
      </c>
      <c r="K252" s="39">
        <f>J252</f>
        <v>2.195</v>
      </c>
      <c r="L252" s="22" t="str">
        <f t="shared" si="43"/>
        <v>available</v>
      </c>
      <c r="M252" s="49"/>
      <c r="N252" s="72">
        <v>175</v>
      </c>
      <c r="O252" s="35" t="s">
        <v>276</v>
      </c>
      <c r="P252" s="24" t="s">
        <v>33</v>
      </c>
      <c r="Q252" s="31">
        <v>0.01</v>
      </c>
      <c r="R252" s="24">
        <f t="shared" si="40"/>
        <v>0.44</v>
      </c>
      <c r="S252" s="21">
        <f>E252</f>
        <v>0</v>
      </c>
      <c r="T252" s="21">
        <v>120</v>
      </c>
      <c r="U252" s="21">
        <f t="shared" si="38"/>
        <v>0.44</v>
      </c>
      <c r="V252" s="24">
        <v>0</v>
      </c>
      <c r="W252" s="24">
        <v>2.625</v>
      </c>
      <c r="X252" s="24">
        <f t="shared" si="39"/>
        <v>2.185</v>
      </c>
      <c r="Y252" s="39">
        <f>X252</f>
        <v>2.185</v>
      </c>
      <c r="Z252" s="22" t="str">
        <f t="shared" si="44"/>
        <v>available</v>
      </c>
    </row>
    <row r="253" spans="1:26" ht="30">
      <c r="A253" s="34">
        <v>176</v>
      </c>
      <c r="B253" s="35" t="s">
        <v>277</v>
      </c>
      <c r="C253" s="24" t="s">
        <v>33</v>
      </c>
      <c r="D253" s="28">
        <v>0.76</v>
      </c>
      <c r="E253" s="24">
        <v>0</v>
      </c>
      <c r="F253" s="31">
        <v>120</v>
      </c>
      <c r="G253" s="32">
        <f t="shared" si="36"/>
        <v>0.76</v>
      </c>
      <c r="H253" s="24">
        <v>0</v>
      </c>
      <c r="I253" s="24">
        <v>2.625</v>
      </c>
      <c r="J253" s="32">
        <f t="shared" si="37"/>
        <v>1.865</v>
      </c>
      <c r="K253" s="39">
        <f>J253</f>
        <v>1.865</v>
      </c>
      <c r="L253" s="22" t="str">
        <f t="shared" si="43"/>
        <v>available</v>
      </c>
      <c r="M253" s="49"/>
      <c r="N253" s="72">
        <v>176</v>
      </c>
      <c r="O253" s="35" t="s">
        <v>277</v>
      </c>
      <c r="P253" s="24" t="s">
        <v>33</v>
      </c>
      <c r="Q253" s="31">
        <v>1.34</v>
      </c>
      <c r="R253" s="24">
        <f t="shared" si="40"/>
        <v>2.1</v>
      </c>
      <c r="S253" s="21">
        <f>E253</f>
        <v>0</v>
      </c>
      <c r="T253" s="21">
        <v>120</v>
      </c>
      <c r="U253" s="21">
        <f t="shared" si="38"/>
        <v>2.1</v>
      </c>
      <c r="V253" s="24">
        <v>0</v>
      </c>
      <c r="W253" s="24">
        <v>2.625</v>
      </c>
      <c r="X253" s="24">
        <f t="shared" si="39"/>
        <v>0.5249999999999999</v>
      </c>
      <c r="Y253" s="39">
        <f>X253</f>
        <v>0.5249999999999999</v>
      </c>
      <c r="Z253" s="22" t="str">
        <f t="shared" si="44"/>
        <v>available</v>
      </c>
    </row>
    <row r="254" spans="1:26" ht="30">
      <c r="A254" s="120">
        <v>177</v>
      </c>
      <c r="B254" s="35" t="s">
        <v>278</v>
      </c>
      <c r="C254" s="24" t="s">
        <v>25</v>
      </c>
      <c r="D254" s="28">
        <v>18.65</v>
      </c>
      <c r="E254" s="24">
        <f>E255+E256</f>
        <v>5.419999999999998</v>
      </c>
      <c r="F254" s="31">
        <v>120</v>
      </c>
      <c r="G254" s="32">
        <f t="shared" si="36"/>
        <v>13.23</v>
      </c>
      <c r="H254" s="24">
        <v>0</v>
      </c>
      <c r="I254" s="24">
        <v>26.25</v>
      </c>
      <c r="J254" s="32">
        <f t="shared" si="37"/>
        <v>13.02</v>
      </c>
      <c r="K254" s="122">
        <f>MIN(J254:J256)</f>
        <v>13.02</v>
      </c>
      <c r="L254" s="116" t="str">
        <f t="shared" si="43"/>
        <v>available</v>
      </c>
      <c r="M254" s="49"/>
      <c r="N254" s="120">
        <v>177</v>
      </c>
      <c r="O254" s="35" t="s">
        <v>278</v>
      </c>
      <c r="P254" s="24" t="s">
        <v>25</v>
      </c>
      <c r="Q254" s="31">
        <v>1.81</v>
      </c>
      <c r="R254" s="24">
        <f t="shared" si="40"/>
        <v>20.459999999999997</v>
      </c>
      <c r="S254" s="21">
        <f>S255+S256</f>
        <v>3.16</v>
      </c>
      <c r="T254" s="21">
        <v>120</v>
      </c>
      <c r="U254" s="21">
        <f t="shared" si="38"/>
        <v>17.299999999999997</v>
      </c>
      <c r="V254" s="24">
        <v>0</v>
      </c>
      <c r="W254" s="24">
        <v>26.25</v>
      </c>
      <c r="X254" s="24">
        <f t="shared" si="39"/>
        <v>8.950000000000003</v>
      </c>
      <c r="Y254" s="122">
        <f>MIN(X254:X256)</f>
        <v>8.950000000000003</v>
      </c>
      <c r="Z254" s="116" t="str">
        <f t="shared" si="44"/>
        <v>available</v>
      </c>
    </row>
    <row r="255" spans="1:26" ht="15">
      <c r="A255" s="120"/>
      <c r="B255" s="37" t="s">
        <v>101</v>
      </c>
      <c r="C255" s="24" t="s">
        <v>25</v>
      </c>
      <c r="D255" s="28">
        <f>D254-D256</f>
        <v>5.419999999999998</v>
      </c>
      <c r="E255" s="40">
        <f>D255</f>
        <v>5.419999999999998</v>
      </c>
      <c r="F255" s="31"/>
      <c r="G255" s="32">
        <f>D255-E255</f>
        <v>0</v>
      </c>
      <c r="H255" s="24">
        <v>0</v>
      </c>
      <c r="I255" s="24">
        <v>26.25</v>
      </c>
      <c r="J255" s="32">
        <f>I255-G255-H255</f>
        <v>26.25</v>
      </c>
      <c r="K255" s="122"/>
      <c r="L255" s="117"/>
      <c r="M255" s="49"/>
      <c r="N255" s="120"/>
      <c r="O255" s="37" t="s">
        <v>101</v>
      </c>
      <c r="P255" s="24" t="s">
        <v>25</v>
      </c>
      <c r="Q255" s="31">
        <f>Q254-Q256</f>
        <v>1.8</v>
      </c>
      <c r="R255" s="24">
        <f t="shared" si="40"/>
        <v>7.219999999999998</v>
      </c>
      <c r="S255" s="21">
        <v>3.16</v>
      </c>
      <c r="T255" s="21"/>
      <c r="U255" s="21">
        <f t="shared" si="38"/>
        <v>4.059999999999998</v>
      </c>
      <c r="V255" s="24">
        <v>0</v>
      </c>
      <c r="W255" s="24">
        <v>26.25</v>
      </c>
      <c r="X255" s="24">
        <f t="shared" si="39"/>
        <v>22.19</v>
      </c>
      <c r="Y255" s="122"/>
      <c r="Z255" s="117"/>
    </row>
    <row r="256" spans="1:26" ht="15">
      <c r="A256" s="120"/>
      <c r="B256" s="37" t="s">
        <v>279</v>
      </c>
      <c r="C256" s="24" t="s">
        <v>25</v>
      </c>
      <c r="D256" s="28">
        <v>13.23</v>
      </c>
      <c r="E256" s="26">
        <v>0</v>
      </c>
      <c r="F256" s="31">
        <v>120</v>
      </c>
      <c r="G256" s="32">
        <f>D256-E256</f>
        <v>13.23</v>
      </c>
      <c r="H256" s="24">
        <v>0</v>
      </c>
      <c r="I256" s="24">
        <v>26.25</v>
      </c>
      <c r="J256" s="32">
        <f>I256-G256-H256</f>
        <v>13.02</v>
      </c>
      <c r="K256" s="122"/>
      <c r="L256" s="118"/>
      <c r="M256" s="49"/>
      <c r="N256" s="120"/>
      <c r="O256" s="37" t="s">
        <v>279</v>
      </c>
      <c r="P256" s="24" t="s">
        <v>25</v>
      </c>
      <c r="Q256" s="31">
        <v>0.01</v>
      </c>
      <c r="R256" s="24">
        <f t="shared" si="40"/>
        <v>13.24</v>
      </c>
      <c r="S256" s="21">
        <f>'[1]текущий дефицит'!E254</f>
        <v>0</v>
      </c>
      <c r="T256" s="21">
        <v>120</v>
      </c>
      <c r="U256" s="21">
        <f t="shared" si="38"/>
        <v>13.24</v>
      </c>
      <c r="V256" s="24">
        <v>0</v>
      </c>
      <c r="W256" s="24">
        <v>26.25</v>
      </c>
      <c r="X256" s="24">
        <f t="shared" si="39"/>
        <v>13.01</v>
      </c>
      <c r="Y256" s="122"/>
      <c r="Z256" s="118"/>
    </row>
    <row r="257" spans="1:26" ht="30">
      <c r="A257" s="34">
        <v>178</v>
      </c>
      <c r="B257" s="35" t="s">
        <v>280</v>
      </c>
      <c r="C257" s="24" t="s">
        <v>10</v>
      </c>
      <c r="D257" s="28">
        <v>2.3</v>
      </c>
      <c r="E257" s="24">
        <v>0.24</v>
      </c>
      <c r="F257" s="31">
        <v>120</v>
      </c>
      <c r="G257" s="32">
        <f t="shared" si="36"/>
        <v>2.0599999999999996</v>
      </c>
      <c r="H257" s="24">
        <v>0</v>
      </c>
      <c r="I257" s="24">
        <v>4.2</v>
      </c>
      <c r="J257" s="32">
        <f t="shared" si="37"/>
        <v>2.1400000000000006</v>
      </c>
      <c r="K257" s="39">
        <f>J257</f>
        <v>2.1400000000000006</v>
      </c>
      <c r="L257" s="22" t="str">
        <f>IF(K257&lt;0,"unavailable","available")</f>
        <v>available</v>
      </c>
      <c r="M257" s="49"/>
      <c r="N257" s="72">
        <v>178</v>
      </c>
      <c r="O257" s="35" t="s">
        <v>280</v>
      </c>
      <c r="P257" s="24" t="s">
        <v>10</v>
      </c>
      <c r="Q257" s="31">
        <v>0.32</v>
      </c>
      <c r="R257" s="24">
        <f t="shared" si="40"/>
        <v>2.6199999999999997</v>
      </c>
      <c r="S257" s="21">
        <f>E257</f>
        <v>0.24</v>
      </c>
      <c r="T257" s="21">
        <v>120</v>
      </c>
      <c r="U257" s="21">
        <f t="shared" si="38"/>
        <v>2.38</v>
      </c>
      <c r="V257" s="24">
        <v>0</v>
      </c>
      <c r="W257" s="24">
        <v>4.2</v>
      </c>
      <c r="X257" s="24">
        <f t="shared" si="39"/>
        <v>1.8200000000000003</v>
      </c>
      <c r="Y257" s="39">
        <f>X257</f>
        <v>1.8200000000000003</v>
      </c>
      <c r="Z257" s="22" t="str">
        <f>IF(Y257&lt;0,"unavailable","available")</f>
        <v>available</v>
      </c>
    </row>
    <row r="258" spans="1:26" ht="30">
      <c r="A258" s="34">
        <v>179</v>
      </c>
      <c r="B258" s="35" t="s">
        <v>281</v>
      </c>
      <c r="C258" s="24" t="s">
        <v>33</v>
      </c>
      <c r="D258" s="28">
        <v>0.21</v>
      </c>
      <c r="E258" s="24">
        <v>0.07</v>
      </c>
      <c r="F258" s="31">
        <v>120</v>
      </c>
      <c r="G258" s="32">
        <f t="shared" si="36"/>
        <v>0.13999999999999999</v>
      </c>
      <c r="H258" s="24">
        <v>0</v>
      </c>
      <c r="I258" s="24">
        <v>2.625</v>
      </c>
      <c r="J258" s="32">
        <f t="shared" si="37"/>
        <v>2.485</v>
      </c>
      <c r="K258" s="39">
        <f>J258</f>
        <v>2.485</v>
      </c>
      <c r="L258" s="22" t="str">
        <f>IF(K258&lt;0,"unavailable","available")</f>
        <v>available</v>
      </c>
      <c r="M258" s="49"/>
      <c r="N258" s="72">
        <v>179</v>
      </c>
      <c r="O258" s="35" t="s">
        <v>281</v>
      </c>
      <c r="P258" s="24" t="s">
        <v>33</v>
      </c>
      <c r="Q258" s="31">
        <v>0</v>
      </c>
      <c r="R258" s="24">
        <f t="shared" si="40"/>
        <v>0.21</v>
      </c>
      <c r="S258" s="21">
        <f>E258</f>
        <v>0.07</v>
      </c>
      <c r="T258" s="21">
        <v>120</v>
      </c>
      <c r="U258" s="21">
        <f t="shared" si="38"/>
        <v>0.13999999999999999</v>
      </c>
      <c r="V258" s="24">
        <v>0</v>
      </c>
      <c r="W258" s="24">
        <v>2.625</v>
      </c>
      <c r="X258" s="24">
        <f t="shared" si="39"/>
        <v>2.485</v>
      </c>
      <c r="Y258" s="39">
        <f>X258</f>
        <v>2.485</v>
      </c>
      <c r="Z258" s="22" t="str">
        <f>IF(Y258&lt;0,"unavailable","available")</f>
        <v>available</v>
      </c>
    </row>
    <row r="259" spans="1:26" ht="30">
      <c r="A259" s="34">
        <v>180</v>
      </c>
      <c r="B259" s="35" t="s">
        <v>282</v>
      </c>
      <c r="C259" s="24" t="s">
        <v>42</v>
      </c>
      <c r="D259" s="28">
        <v>0.35</v>
      </c>
      <c r="E259" s="24">
        <v>0.09</v>
      </c>
      <c r="F259" s="31">
        <v>120</v>
      </c>
      <c r="G259" s="32">
        <f t="shared" si="36"/>
        <v>0.26</v>
      </c>
      <c r="H259" s="24">
        <v>0</v>
      </c>
      <c r="I259" s="24">
        <v>1.68</v>
      </c>
      <c r="J259" s="32">
        <f t="shared" si="37"/>
        <v>1.42</v>
      </c>
      <c r="K259" s="39">
        <f>J259</f>
        <v>1.42</v>
      </c>
      <c r="L259" s="22" t="str">
        <f>IF(K259&lt;0,"unavailable","available")</f>
        <v>available</v>
      </c>
      <c r="M259" s="49"/>
      <c r="N259" s="72">
        <v>180</v>
      </c>
      <c r="O259" s="35" t="s">
        <v>282</v>
      </c>
      <c r="P259" s="24" t="s">
        <v>42</v>
      </c>
      <c r="Q259" s="31">
        <v>0.09</v>
      </c>
      <c r="R259" s="24">
        <f t="shared" si="40"/>
        <v>0.43999999999999995</v>
      </c>
      <c r="S259" s="21">
        <f>E259</f>
        <v>0.09</v>
      </c>
      <c r="T259" s="21">
        <v>120</v>
      </c>
      <c r="U259" s="21">
        <f t="shared" si="38"/>
        <v>0.35</v>
      </c>
      <c r="V259" s="24">
        <v>0</v>
      </c>
      <c r="W259" s="24">
        <v>1.68</v>
      </c>
      <c r="X259" s="24">
        <f t="shared" si="39"/>
        <v>1.33</v>
      </c>
      <c r="Y259" s="39">
        <f>X259</f>
        <v>1.33</v>
      </c>
      <c r="Z259" s="22" t="str">
        <f>IF(Y259&lt;0,"unavailable","available")</f>
        <v>available</v>
      </c>
    </row>
    <row r="260" spans="1:26" ht="30">
      <c r="A260" s="34">
        <v>181</v>
      </c>
      <c r="B260" s="35" t="s">
        <v>283</v>
      </c>
      <c r="C260" s="24" t="s">
        <v>10</v>
      </c>
      <c r="D260" s="28">
        <v>0.39</v>
      </c>
      <c r="E260" s="24">
        <v>0</v>
      </c>
      <c r="F260" s="31">
        <v>120</v>
      </c>
      <c r="G260" s="32">
        <f t="shared" si="36"/>
        <v>0.39</v>
      </c>
      <c r="H260" s="24">
        <v>0</v>
      </c>
      <c r="I260" s="24">
        <v>4.2</v>
      </c>
      <c r="J260" s="32">
        <f t="shared" si="37"/>
        <v>3.81</v>
      </c>
      <c r="K260" s="39">
        <f>J260</f>
        <v>3.81</v>
      </c>
      <c r="L260" s="22" t="str">
        <f>IF(K260&lt;0,"unavailable","available")</f>
        <v>available</v>
      </c>
      <c r="M260" s="49"/>
      <c r="N260" s="72">
        <v>181</v>
      </c>
      <c r="O260" s="35" t="s">
        <v>283</v>
      </c>
      <c r="P260" s="24" t="s">
        <v>10</v>
      </c>
      <c r="Q260" s="31">
        <v>0.03</v>
      </c>
      <c r="R260" s="24">
        <f t="shared" si="40"/>
        <v>0.42000000000000004</v>
      </c>
      <c r="S260" s="21">
        <f>E260</f>
        <v>0</v>
      </c>
      <c r="T260" s="21">
        <v>120</v>
      </c>
      <c r="U260" s="21">
        <f t="shared" si="38"/>
        <v>0.42000000000000004</v>
      </c>
      <c r="V260" s="24">
        <v>0</v>
      </c>
      <c r="W260" s="24">
        <v>4.2</v>
      </c>
      <c r="X260" s="24">
        <f t="shared" si="39"/>
        <v>3.7800000000000002</v>
      </c>
      <c r="Y260" s="39">
        <f>X260</f>
        <v>3.7800000000000002</v>
      </c>
      <c r="Z260" s="22" t="str">
        <f>IF(Y260&lt;0,"unavailable","available")</f>
        <v>available</v>
      </c>
    </row>
    <row r="261" spans="1:26" ht="30">
      <c r="A261" s="120">
        <v>182</v>
      </c>
      <c r="B261" s="35" t="s">
        <v>284</v>
      </c>
      <c r="C261" s="24" t="s">
        <v>3</v>
      </c>
      <c r="D261" s="28">
        <v>4.62</v>
      </c>
      <c r="E261" s="24">
        <f>E262+E263</f>
        <v>1.33</v>
      </c>
      <c r="F261" s="31">
        <v>120</v>
      </c>
      <c r="G261" s="32">
        <f t="shared" si="36"/>
        <v>3.29</v>
      </c>
      <c r="H261" s="24">
        <v>0</v>
      </c>
      <c r="I261" s="24">
        <v>16.8</v>
      </c>
      <c r="J261" s="32">
        <f t="shared" si="37"/>
        <v>13.510000000000002</v>
      </c>
      <c r="K261" s="122">
        <f>MIN(J261:J263)</f>
        <v>5.565</v>
      </c>
      <c r="L261" s="116" t="str">
        <f>IF(K261&lt;0,"unavailable","available")</f>
        <v>available</v>
      </c>
      <c r="M261" s="49"/>
      <c r="N261" s="120">
        <v>182</v>
      </c>
      <c r="O261" s="35" t="s">
        <v>284</v>
      </c>
      <c r="P261" s="24" t="s">
        <v>3</v>
      </c>
      <c r="Q261" s="31">
        <v>2.08</v>
      </c>
      <c r="R261" s="24">
        <f t="shared" si="40"/>
        <v>6.7</v>
      </c>
      <c r="S261" s="21">
        <f>S262+S263</f>
        <v>1.4300000000000002</v>
      </c>
      <c r="T261" s="21">
        <v>120</v>
      </c>
      <c r="U261" s="21">
        <f t="shared" si="38"/>
        <v>5.27</v>
      </c>
      <c r="V261" s="24">
        <v>0</v>
      </c>
      <c r="W261" s="24">
        <v>16.8</v>
      </c>
      <c r="X261" s="24">
        <f t="shared" si="39"/>
        <v>11.530000000000001</v>
      </c>
      <c r="Y261" s="122">
        <f>MIN(X261:X263)</f>
        <v>5.565</v>
      </c>
      <c r="Z261" s="116" t="str">
        <f>IF(Y261&lt;0,"unavailable","available")</f>
        <v>available</v>
      </c>
    </row>
    <row r="262" spans="1:26" ht="15">
      <c r="A262" s="120"/>
      <c r="B262" s="37" t="s">
        <v>101</v>
      </c>
      <c r="C262" s="24" t="s">
        <v>48</v>
      </c>
      <c r="D262" s="28">
        <f>D261-D263</f>
        <v>1.33</v>
      </c>
      <c r="E262" s="40">
        <f>D262</f>
        <v>1.33</v>
      </c>
      <c r="F262" s="31"/>
      <c r="G262" s="32">
        <f>D262-E262</f>
        <v>0</v>
      </c>
      <c r="H262" s="24">
        <v>0</v>
      </c>
      <c r="I262" s="24">
        <f>1.05*5.3</f>
        <v>5.565</v>
      </c>
      <c r="J262" s="32">
        <f t="shared" si="37"/>
        <v>5.565</v>
      </c>
      <c r="K262" s="122"/>
      <c r="L262" s="117"/>
      <c r="M262" s="49"/>
      <c r="N262" s="120"/>
      <c r="O262" s="37" t="s">
        <v>101</v>
      </c>
      <c r="P262" s="24" t="s">
        <v>48</v>
      </c>
      <c r="Q262" s="31">
        <f>Q261-Q263</f>
        <v>0.10000000000000009</v>
      </c>
      <c r="R262" s="24">
        <f t="shared" si="40"/>
        <v>1.4300000000000002</v>
      </c>
      <c r="S262" s="29">
        <f>R262</f>
        <v>1.4300000000000002</v>
      </c>
      <c r="T262" s="21"/>
      <c r="U262" s="21">
        <f t="shared" si="38"/>
        <v>0</v>
      </c>
      <c r="V262" s="24">
        <v>0</v>
      </c>
      <c r="W262" s="24">
        <f>1.05*5.3</f>
        <v>5.565</v>
      </c>
      <c r="X262" s="24">
        <f t="shared" si="39"/>
        <v>5.565</v>
      </c>
      <c r="Y262" s="122"/>
      <c r="Z262" s="117"/>
    </row>
    <row r="263" spans="1:26" ht="15">
      <c r="A263" s="120"/>
      <c r="B263" s="37" t="s">
        <v>102</v>
      </c>
      <c r="C263" s="24" t="s">
        <v>49</v>
      </c>
      <c r="D263" s="28">
        <v>3.29</v>
      </c>
      <c r="E263" s="26">
        <v>0</v>
      </c>
      <c r="F263" s="31">
        <v>120</v>
      </c>
      <c r="G263" s="32">
        <f>D263-E263</f>
        <v>3.29</v>
      </c>
      <c r="H263" s="24">
        <v>0</v>
      </c>
      <c r="I263" s="24">
        <f>1.05*10.7</f>
        <v>11.235</v>
      </c>
      <c r="J263" s="32">
        <f t="shared" si="37"/>
        <v>7.944999999999999</v>
      </c>
      <c r="K263" s="122"/>
      <c r="L263" s="118"/>
      <c r="M263" s="49"/>
      <c r="N263" s="120"/>
      <c r="O263" s="37" t="s">
        <v>102</v>
      </c>
      <c r="P263" s="24" t="s">
        <v>49</v>
      </c>
      <c r="Q263" s="31">
        <v>1.98</v>
      </c>
      <c r="R263" s="24">
        <f t="shared" si="40"/>
        <v>5.27</v>
      </c>
      <c r="S263" s="21">
        <f>'[1]текущий дефицит'!E261</f>
        <v>0</v>
      </c>
      <c r="T263" s="21">
        <v>120</v>
      </c>
      <c r="U263" s="21">
        <f t="shared" si="38"/>
        <v>5.27</v>
      </c>
      <c r="V263" s="24">
        <v>0</v>
      </c>
      <c r="W263" s="24">
        <f>1.05*10.7</f>
        <v>11.235</v>
      </c>
      <c r="X263" s="24">
        <f t="shared" si="39"/>
        <v>5.965</v>
      </c>
      <c r="Y263" s="122"/>
      <c r="Z263" s="118"/>
    </row>
    <row r="264" spans="1:26" ht="30">
      <c r="A264" s="34">
        <v>183</v>
      </c>
      <c r="B264" s="35" t="s">
        <v>285</v>
      </c>
      <c r="C264" s="24" t="s">
        <v>33</v>
      </c>
      <c r="D264" s="28">
        <v>0.83</v>
      </c>
      <c r="E264" s="24">
        <v>0</v>
      </c>
      <c r="F264" s="31">
        <v>120</v>
      </c>
      <c r="G264" s="32">
        <f t="shared" si="36"/>
        <v>0.83</v>
      </c>
      <c r="H264" s="24">
        <v>0</v>
      </c>
      <c r="I264" s="24">
        <v>2.625</v>
      </c>
      <c r="J264" s="32">
        <f t="shared" si="37"/>
        <v>1.795</v>
      </c>
      <c r="K264" s="39">
        <f>J264</f>
        <v>1.795</v>
      </c>
      <c r="L264" s="22" t="str">
        <f>IF(K264&lt;0,"unavailable","available")</f>
        <v>available</v>
      </c>
      <c r="M264" s="49"/>
      <c r="N264" s="72">
        <v>183</v>
      </c>
      <c r="O264" s="35" t="s">
        <v>285</v>
      </c>
      <c r="P264" s="24" t="s">
        <v>33</v>
      </c>
      <c r="Q264" s="31">
        <v>0.07</v>
      </c>
      <c r="R264" s="24">
        <f t="shared" si="40"/>
        <v>0.8999999999999999</v>
      </c>
      <c r="S264" s="21">
        <f>E264</f>
        <v>0</v>
      </c>
      <c r="T264" s="21">
        <v>120</v>
      </c>
      <c r="U264" s="21">
        <f t="shared" si="38"/>
        <v>0.8999999999999999</v>
      </c>
      <c r="V264" s="24">
        <v>0</v>
      </c>
      <c r="W264" s="24">
        <v>2.625</v>
      </c>
      <c r="X264" s="24">
        <f t="shared" si="39"/>
        <v>1.725</v>
      </c>
      <c r="Y264" s="39">
        <f>X264</f>
        <v>1.725</v>
      </c>
      <c r="Z264" s="22" t="str">
        <f>IF(Y264&lt;0,"unavailable","available")</f>
        <v>available</v>
      </c>
    </row>
    <row r="265" spans="1:26" ht="30">
      <c r="A265" s="120">
        <v>184</v>
      </c>
      <c r="B265" s="35" t="s">
        <v>286</v>
      </c>
      <c r="C265" s="24" t="s">
        <v>32</v>
      </c>
      <c r="D265" s="28">
        <v>1.14</v>
      </c>
      <c r="E265" s="24">
        <f>E266+E267</f>
        <v>0.8599999999999999</v>
      </c>
      <c r="F265" s="31">
        <v>120</v>
      </c>
      <c r="G265" s="32">
        <f t="shared" si="36"/>
        <v>0.28</v>
      </c>
      <c r="H265" s="24">
        <v>0</v>
      </c>
      <c r="I265" s="24">
        <v>6.615</v>
      </c>
      <c r="J265" s="32">
        <f t="shared" si="37"/>
        <v>6.335</v>
      </c>
      <c r="K265" s="122">
        <f>MIN(J265:J267)</f>
        <v>6.335</v>
      </c>
      <c r="L265" s="116" t="str">
        <f>IF(K265&lt;0,"unavailable","available")</f>
        <v>available</v>
      </c>
      <c r="M265" s="49"/>
      <c r="N265" s="120">
        <v>184</v>
      </c>
      <c r="O265" s="35" t="s">
        <v>286</v>
      </c>
      <c r="P265" s="24" t="s">
        <v>32</v>
      </c>
      <c r="Q265" s="31">
        <v>0.07</v>
      </c>
      <c r="R265" s="24">
        <f t="shared" si="40"/>
        <v>1.21</v>
      </c>
      <c r="S265" s="29">
        <f>S266+S267</f>
        <v>0.9299999999999999</v>
      </c>
      <c r="T265" s="21">
        <v>120</v>
      </c>
      <c r="U265" s="21">
        <f t="shared" si="38"/>
        <v>0.28</v>
      </c>
      <c r="V265" s="24">
        <v>0</v>
      </c>
      <c r="W265" s="24">
        <v>6.615</v>
      </c>
      <c r="X265" s="24">
        <f t="shared" si="39"/>
        <v>6.335</v>
      </c>
      <c r="Y265" s="122">
        <f>MIN(X265:X267)</f>
        <v>6.335</v>
      </c>
      <c r="Z265" s="116" t="str">
        <f>IF(Y265&lt;0,"unavailable","available")</f>
        <v>available</v>
      </c>
    </row>
    <row r="266" spans="1:26" ht="15">
      <c r="A266" s="120"/>
      <c r="B266" s="37" t="s">
        <v>101</v>
      </c>
      <c r="C266" s="24" t="s">
        <v>32</v>
      </c>
      <c r="D266" s="28">
        <f>D265-D267</f>
        <v>0.8599999999999999</v>
      </c>
      <c r="E266" s="40">
        <f>D266</f>
        <v>0.8599999999999999</v>
      </c>
      <c r="F266" s="31"/>
      <c r="G266" s="32">
        <f>D266-E266</f>
        <v>0</v>
      </c>
      <c r="H266" s="24">
        <v>0</v>
      </c>
      <c r="I266" s="24">
        <v>6.615</v>
      </c>
      <c r="J266" s="32">
        <f>I266-G266-H266</f>
        <v>6.615</v>
      </c>
      <c r="K266" s="122"/>
      <c r="L266" s="117"/>
      <c r="M266" s="49"/>
      <c r="N266" s="120"/>
      <c r="O266" s="37" t="s">
        <v>101</v>
      </c>
      <c r="P266" s="24" t="s">
        <v>32</v>
      </c>
      <c r="Q266" s="31">
        <f>Q265-Q267</f>
        <v>0.07</v>
      </c>
      <c r="R266" s="24">
        <f t="shared" si="40"/>
        <v>0.9299999999999999</v>
      </c>
      <c r="S266" s="29">
        <f>R266</f>
        <v>0.9299999999999999</v>
      </c>
      <c r="T266" s="21"/>
      <c r="U266" s="21">
        <f t="shared" si="38"/>
        <v>0</v>
      </c>
      <c r="V266" s="24">
        <v>0</v>
      </c>
      <c r="W266" s="24">
        <v>6.615</v>
      </c>
      <c r="X266" s="24">
        <f t="shared" si="39"/>
        <v>6.615</v>
      </c>
      <c r="Y266" s="122"/>
      <c r="Z266" s="117"/>
    </row>
    <row r="267" spans="1:26" ht="15">
      <c r="A267" s="120"/>
      <c r="B267" s="37" t="s">
        <v>102</v>
      </c>
      <c r="C267" s="24" t="s">
        <v>32</v>
      </c>
      <c r="D267" s="28">
        <v>0.28</v>
      </c>
      <c r="E267" s="26">
        <v>0</v>
      </c>
      <c r="F267" s="31">
        <v>120</v>
      </c>
      <c r="G267" s="32">
        <f>D267-E267</f>
        <v>0.28</v>
      </c>
      <c r="H267" s="24">
        <v>0</v>
      </c>
      <c r="I267" s="24">
        <v>6.615</v>
      </c>
      <c r="J267" s="32">
        <f>I267-G267-H267</f>
        <v>6.335</v>
      </c>
      <c r="K267" s="122"/>
      <c r="L267" s="118"/>
      <c r="M267" s="49"/>
      <c r="N267" s="120"/>
      <c r="O267" s="37" t="s">
        <v>102</v>
      </c>
      <c r="P267" s="24" t="s">
        <v>32</v>
      </c>
      <c r="Q267" s="31">
        <v>0</v>
      </c>
      <c r="R267" s="24">
        <f t="shared" si="40"/>
        <v>0.28</v>
      </c>
      <c r="S267" s="21">
        <f>'[1]текущий дефицит'!E265</f>
        <v>0</v>
      </c>
      <c r="T267" s="21">
        <v>120</v>
      </c>
      <c r="U267" s="21">
        <f t="shared" si="38"/>
        <v>0.28</v>
      </c>
      <c r="V267" s="24">
        <v>0</v>
      </c>
      <c r="W267" s="24">
        <v>6.615</v>
      </c>
      <c r="X267" s="24">
        <f t="shared" si="39"/>
        <v>6.335</v>
      </c>
      <c r="Y267" s="122"/>
      <c r="Z267" s="118"/>
    </row>
    <row r="268" spans="1:26" ht="30">
      <c r="A268" s="34">
        <v>185</v>
      </c>
      <c r="B268" s="35" t="s">
        <v>287</v>
      </c>
      <c r="C268" s="24" t="s">
        <v>10</v>
      </c>
      <c r="D268" s="28">
        <v>0.26</v>
      </c>
      <c r="E268" s="24">
        <v>0</v>
      </c>
      <c r="F268" s="31">
        <v>120</v>
      </c>
      <c r="G268" s="32">
        <f t="shared" si="36"/>
        <v>0.26</v>
      </c>
      <c r="H268" s="24">
        <v>0</v>
      </c>
      <c r="I268" s="24">
        <v>4.2</v>
      </c>
      <c r="J268" s="32">
        <f t="shared" si="37"/>
        <v>3.9400000000000004</v>
      </c>
      <c r="K268" s="39">
        <f>J268</f>
        <v>3.9400000000000004</v>
      </c>
      <c r="L268" s="22" t="str">
        <f>IF(K268&lt;0,"unavailable","available")</f>
        <v>available</v>
      </c>
      <c r="M268" s="49"/>
      <c r="N268" s="72">
        <v>185</v>
      </c>
      <c r="O268" s="35" t="s">
        <v>287</v>
      </c>
      <c r="P268" s="24" t="s">
        <v>10</v>
      </c>
      <c r="Q268" s="31">
        <v>0.02</v>
      </c>
      <c r="R268" s="24">
        <f t="shared" si="40"/>
        <v>0.28</v>
      </c>
      <c r="S268" s="21">
        <f>E268</f>
        <v>0</v>
      </c>
      <c r="T268" s="21">
        <v>120</v>
      </c>
      <c r="U268" s="21">
        <f t="shared" si="38"/>
        <v>0.28</v>
      </c>
      <c r="V268" s="24">
        <v>0</v>
      </c>
      <c r="W268" s="24">
        <v>4.2</v>
      </c>
      <c r="X268" s="24">
        <f t="shared" si="39"/>
        <v>3.92</v>
      </c>
      <c r="Y268" s="39">
        <f>X268</f>
        <v>3.92</v>
      </c>
      <c r="Z268" s="22" t="str">
        <f>IF(Y268&lt;0,"unavailable","available")</f>
        <v>available</v>
      </c>
    </row>
    <row r="269" spans="1:26" ht="30">
      <c r="A269" s="120">
        <v>186</v>
      </c>
      <c r="B269" s="35" t="s">
        <v>288</v>
      </c>
      <c r="C269" s="24" t="s">
        <v>50</v>
      </c>
      <c r="D269" s="28">
        <v>0.94</v>
      </c>
      <c r="E269" s="24">
        <f>E270+E271</f>
        <v>0.6599999999999999</v>
      </c>
      <c r="F269" s="31">
        <v>120</v>
      </c>
      <c r="G269" s="32">
        <f t="shared" si="36"/>
        <v>0.28</v>
      </c>
      <c r="H269" s="24">
        <v>0</v>
      </c>
      <c r="I269" s="24">
        <v>2.625</v>
      </c>
      <c r="J269" s="32">
        <f t="shared" si="37"/>
        <v>2.3449999999999998</v>
      </c>
      <c r="K269" s="122">
        <f>MIN(J269:J271)</f>
        <v>2.3449999999999998</v>
      </c>
      <c r="L269" s="116" t="str">
        <f>IF(K269&lt;0,"unavailable","available")</f>
        <v>available</v>
      </c>
      <c r="M269" s="49"/>
      <c r="N269" s="120">
        <v>186</v>
      </c>
      <c r="O269" s="35" t="s">
        <v>288</v>
      </c>
      <c r="P269" s="24" t="s">
        <v>50</v>
      </c>
      <c r="Q269" s="31">
        <v>0.01</v>
      </c>
      <c r="R269" s="24">
        <f t="shared" si="40"/>
        <v>0.95</v>
      </c>
      <c r="S269" s="29">
        <f>S270+S271</f>
        <v>0.6699999999999999</v>
      </c>
      <c r="T269" s="21">
        <v>120</v>
      </c>
      <c r="U269" s="21">
        <f t="shared" si="38"/>
        <v>0.28</v>
      </c>
      <c r="V269" s="24">
        <v>0</v>
      </c>
      <c r="W269" s="24">
        <v>2.625</v>
      </c>
      <c r="X269" s="24">
        <f t="shared" si="39"/>
        <v>2.3449999999999998</v>
      </c>
      <c r="Y269" s="122">
        <f>MIN(X269:X271)</f>
        <v>2.3449999999999998</v>
      </c>
      <c r="Z269" s="116" t="str">
        <f>IF(Y269&lt;0,"unavailable","available")</f>
        <v>available</v>
      </c>
    </row>
    <row r="270" spans="1:26" ht="15">
      <c r="A270" s="120"/>
      <c r="B270" s="37" t="s">
        <v>101</v>
      </c>
      <c r="C270" s="24" t="s">
        <v>50</v>
      </c>
      <c r="D270" s="28">
        <f>D269-D271</f>
        <v>0.6599999999999999</v>
      </c>
      <c r="E270" s="40">
        <f>D270</f>
        <v>0.6599999999999999</v>
      </c>
      <c r="F270" s="31"/>
      <c r="G270" s="32">
        <f>D270-E270</f>
        <v>0</v>
      </c>
      <c r="H270" s="24">
        <v>0</v>
      </c>
      <c r="I270" s="24">
        <v>2.625</v>
      </c>
      <c r="J270" s="32">
        <f>I270-G270-H270</f>
        <v>2.625</v>
      </c>
      <c r="K270" s="122"/>
      <c r="L270" s="117"/>
      <c r="M270" s="49"/>
      <c r="N270" s="120"/>
      <c r="O270" s="37" t="s">
        <v>101</v>
      </c>
      <c r="P270" s="24" t="s">
        <v>50</v>
      </c>
      <c r="Q270" s="31">
        <v>0.01</v>
      </c>
      <c r="R270" s="24">
        <f t="shared" si="40"/>
        <v>0.6699999999999999</v>
      </c>
      <c r="S270" s="29">
        <f>R270</f>
        <v>0.6699999999999999</v>
      </c>
      <c r="T270" s="21"/>
      <c r="U270" s="21">
        <f t="shared" si="38"/>
        <v>0</v>
      </c>
      <c r="V270" s="24">
        <v>0</v>
      </c>
      <c r="W270" s="24">
        <v>2.625</v>
      </c>
      <c r="X270" s="24">
        <f t="shared" si="39"/>
        <v>2.625</v>
      </c>
      <c r="Y270" s="122"/>
      <c r="Z270" s="117"/>
    </row>
    <row r="271" spans="1:26" ht="15">
      <c r="A271" s="120"/>
      <c r="B271" s="37" t="s">
        <v>189</v>
      </c>
      <c r="C271" s="24" t="s">
        <v>50</v>
      </c>
      <c r="D271" s="28">
        <v>0.28</v>
      </c>
      <c r="E271" s="26">
        <v>0</v>
      </c>
      <c r="F271" s="31">
        <v>120</v>
      </c>
      <c r="G271" s="32">
        <f>D271-E271</f>
        <v>0.28</v>
      </c>
      <c r="H271" s="24">
        <v>0</v>
      </c>
      <c r="I271" s="24">
        <v>2.625</v>
      </c>
      <c r="J271" s="32">
        <f>I271-G271-H271</f>
        <v>2.3449999999999998</v>
      </c>
      <c r="K271" s="122"/>
      <c r="L271" s="118"/>
      <c r="M271" s="49"/>
      <c r="N271" s="120"/>
      <c r="O271" s="37" t="s">
        <v>189</v>
      </c>
      <c r="P271" s="24" t="s">
        <v>50</v>
      </c>
      <c r="Q271" s="31">
        <v>0</v>
      </c>
      <c r="R271" s="24">
        <f t="shared" si="40"/>
        <v>0.28</v>
      </c>
      <c r="S271" s="21">
        <f>'[1]текущий дефицит'!E269</f>
        <v>0</v>
      </c>
      <c r="T271" s="21">
        <v>120</v>
      </c>
      <c r="U271" s="21">
        <f t="shared" si="38"/>
        <v>0.28</v>
      </c>
      <c r="V271" s="24">
        <v>0</v>
      </c>
      <c r="W271" s="24">
        <v>2.625</v>
      </c>
      <c r="X271" s="24">
        <f t="shared" si="39"/>
        <v>2.3449999999999998</v>
      </c>
      <c r="Y271" s="122"/>
      <c r="Z271" s="118"/>
    </row>
    <row r="272" spans="1:26" ht="30">
      <c r="A272" s="34">
        <v>187</v>
      </c>
      <c r="B272" s="35" t="s">
        <v>289</v>
      </c>
      <c r="C272" s="24" t="s">
        <v>33</v>
      </c>
      <c r="D272" s="28">
        <v>0.28</v>
      </c>
      <c r="E272" s="24">
        <v>0</v>
      </c>
      <c r="F272" s="31">
        <v>120</v>
      </c>
      <c r="G272" s="32">
        <f t="shared" si="36"/>
        <v>0.28</v>
      </c>
      <c r="H272" s="24">
        <v>0</v>
      </c>
      <c r="I272" s="24">
        <v>2.625</v>
      </c>
      <c r="J272" s="32">
        <f t="shared" si="37"/>
        <v>2.3449999999999998</v>
      </c>
      <c r="K272" s="39">
        <f>J272</f>
        <v>2.3449999999999998</v>
      </c>
      <c r="L272" s="22" t="str">
        <f>IF(K272&lt;0,"unavailable","available")</f>
        <v>available</v>
      </c>
      <c r="M272" s="49"/>
      <c r="N272" s="72">
        <v>187</v>
      </c>
      <c r="O272" s="35" t="s">
        <v>289</v>
      </c>
      <c r="P272" s="24" t="s">
        <v>33</v>
      </c>
      <c r="Q272" s="31">
        <v>0</v>
      </c>
      <c r="R272" s="24">
        <f t="shared" si="40"/>
        <v>0.28</v>
      </c>
      <c r="S272" s="21">
        <f>E272</f>
        <v>0</v>
      </c>
      <c r="T272" s="21">
        <v>120</v>
      </c>
      <c r="U272" s="21">
        <f t="shared" si="38"/>
        <v>0.28</v>
      </c>
      <c r="V272" s="24">
        <v>0</v>
      </c>
      <c r="W272" s="24">
        <v>2.625</v>
      </c>
      <c r="X272" s="24">
        <f t="shared" si="39"/>
        <v>2.3449999999999998</v>
      </c>
      <c r="Y272" s="39">
        <f>X272</f>
        <v>2.3449999999999998</v>
      </c>
      <c r="Z272" s="22" t="str">
        <f>IF(Y272&lt;0,"unavailable","available")</f>
        <v>available</v>
      </c>
    </row>
    <row r="273" spans="1:26" ht="30">
      <c r="A273" s="120">
        <v>188</v>
      </c>
      <c r="B273" s="35" t="s">
        <v>290</v>
      </c>
      <c r="C273" s="24" t="s">
        <v>1</v>
      </c>
      <c r="D273" s="28">
        <v>9.02</v>
      </c>
      <c r="E273" s="24">
        <f>E274+E275</f>
        <v>3.119999999999999</v>
      </c>
      <c r="F273" s="31">
        <v>120</v>
      </c>
      <c r="G273" s="32">
        <f t="shared" si="36"/>
        <v>5.9</v>
      </c>
      <c r="H273" s="24">
        <v>0</v>
      </c>
      <c r="I273" s="24">
        <v>10.5</v>
      </c>
      <c r="J273" s="32">
        <f t="shared" si="37"/>
        <v>4.6</v>
      </c>
      <c r="K273" s="122">
        <f>MIN(J273:J275)</f>
        <v>4.6</v>
      </c>
      <c r="L273" s="116" t="str">
        <f>IF(K273&lt;0,"unavailable","available")</f>
        <v>available</v>
      </c>
      <c r="M273" s="49"/>
      <c r="N273" s="120">
        <v>188</v>
      </c>
      <c r="O273" s="35" t="s">
        <v>290</v>
      </c>
      <c r="P273" s="24" t="s">
        <v>1</v>
      </c>
      <c r="Q273" s="31">
        <v>3.1</v>
      </c>
      <c r="R273" s="24">
        <f t="shared" si="40"/>
        <v>12.12</v>
      </c>
      <c r="S273" s="21">
        <f>S274+S275</f>
        <v>3.809999999999999</v>
      </c>
      <c r="T273" s="21">
        <v>120</v>
      </c>
      <c r="U273" s="21">
        <f aca="true" t="shared" si="45" ref="U273:U336">R273-S273</f>
        <v>8.31</v>
      </c>
      <c r="V273" s="24">
        <v>0</v>
      </c>
      <c r="W273" s="24">
        <v>10.5</v>
      </c>
      <c r="X273" s="24">
        <f aca="true" t="shared" si="46" ref="X273:X336">W273-V273-U273</f>
        <v>2.1899999999999995</v>
      </c>
      <c r="Y273" s="122">
        <f>MIN(X273:X275)</f>
        <v>2.1899999999999995</v>
      </c>
      <c r="Z273" s="116" t="str">
        <f>IF(Y273&lt;0,"unavailable","available")</f>
        <v>available</v>
      </c>
    </row>
    <row r="274" spans="1:26" ht="15">
      <c r="A274" s="120"/>
      <c r="B274" s="37" t="s">
        <v>291</v>
      </c>
      <c r="C274" s="24" t="s">
        <v>1</v>
      </c>
      <c r="D274" s="28">
        <f>D273-D275</f>
        <v>3.039999999999999</v>
      </c>
      <c r="E274" s="40">
        <f>D274</f>
        <v>3.039999999999999</v>
      </c>
      <c r="F274" s="31"/>
      <c r="G274" s="32">
        <f>D274-E274</f>
        <v>0</v>
      </c>
      <c r="H274" s="24">
        <v>0</v>
      </c>
      <c r="I274" s="24">
        <v>10.5</v>
      </c>
      <c r="J274" s="32">
        <f>I274-G274-H274</f>
        <v>10.5</v>
      </c>
      <c r="K274" s="122"/>
      <c r="L274" s="117"/>
      <c r="M274" s="49"/>
      <c r="N274" s="120"/>
      <c r="O274" s="37" t="s">
        <v>291</v>
      </c>
      <c r="P274" s="24" t="s">
        <v>1</v>
      </c>
      <c r="Q274" s="31">
        <f>Q273-Q275</f>
        <v>0.69</v>
      </c>
      <c r="R274" s="24">
        <f aca="true" t="shared" si="47" ref="R274:R337">D274+Q274</f>
        <v>3.729999999999999</v>
      </c>
      <c r="S274" s="29">
        <f>R274</f>
        <v>3.729999999999999</v>
      </c>
      <c r="T274" s="21"/>
      <c r="U274" s="21">
        <f t="shared" si="45"/>
        <v>0</v>
      </c>
      <c r="V274" s="24">
        <v>0</v>
      </c>
      <c r="W274" s="24">
        <v>10.5</v>
      </c>
      <c r="X274" s="24">
        <f t="shared" si="46"/>
        <v>10.5</v>
      </c>
      <c r="Y274" s="122"/>
      <c r="Z274" s="117"/>
    </row>
    <row r="275" spans="1:26" ht="15">
      <c r="A275" s="120"/>
      <c r="B275" s="37" t="s">
        <v>102</v>
      </c>
      <c r="C275" s="24" t="s">
        <v>1</v>
      </c>
      <c r="D275" s="28">
        <v>5.98</v>
      </c>
      <c r="E275" s="26">
        <v>0.08</v>
      </c>
      <c r="F275" s="31">
        <v>120</v>
      </c>
      <c r="G275" s="32">
        <f>D275-E275</f>
        <v>5.9</v>
      </c>
      <c r="H275" s="24">
        <v>0</v>
      </c>
      <c r="I275" s="24">
        <v>10.5</v>
      </c>
      <c r="J275" s="32">
        <f>I275-G275-H275</f>
        <v>4.6</v>
      </c>
      <c r="K275" s="122"/>
      <c r="L275" s="118"/>
      <c r="M275" s="49"/>
      <c r="N275" s="120"/>
      <c r="O275" s="37" t="s">
        <v>102</v>
      </c>
      <c r="P275" s="24" t="s">
        <v>1</v>
      </c>
      <c r="Q275" s="31">
        <v>2.41</v>
      </c>
      <c r="R275" s="24">
        <f t="shared" si="47"/>
        <v>8.39</v>
      </c>
      <c r="S275" s="21">
        <f>'[1]текущий дефицит'!E273</f>
        <v>0.08</v>
      </c>
      <c r="T275" s="21">
        <v>120</v>
      </c>
      <c r="U275" s="21">
        <f t="shared" si="45"/>
        <v>8.31</v>
      </c>
      <c r="V275" s="24">
        <v>0</v>
      </c>
      <c r="W275" s="24">
        <v>10.5</v>
      </c>
      <c r="X275" s="24">
        <f t="shared" si="46"/>
        <v>2.1899999999999995</v>
      </c>
      <c r="Y275" s="122"/>
      <c r="Z275" s="118"/>
    </row>
    <row r="276" spans="1:26" ht="30">
      <c r="A276" s="34">
        <v>189</v>
      </c>
      <c r="B276" s="35" t="s">
        <v>292</v>
      </c>
      <c r="C276" s="24" t="s">
        <v>10</v>
      </c>
      <c r="D276" s="28">
        <v>1.19</v>
      </c>
      <c r="E276" s="24">
        <v>0.17</v>
      </c>
      <c r="F276" s="31">
        <v>120</v>
      </c>
      <c r="G276" s="32">
        <f t="shared" si="36"/>
        <v>1.02</v>
      </c>
      <c r="H276" s="24">
        <v>0</v>
      </c>
      <c r="I276" s="24">
        <v>4.2</v>
      </c>
      <c r="J276" s="32">
        <f t="shared" si="37"/>
        <v>3.18</v>
      </c>
      <c r="K276" s="39">
        <f>J276</f>
        <v>3.18</v>
      </c>
      <c r="L276" s="22" t="str">
        <f>IF(K276&lt;0,"unavailable","available")</f>
        <v>available</v>
      </c>
      <c r="M276" s="49"/>
      <c r="N276" s="72">
        <v>189</v>
      </c>
      <c r="O276" s="35" t="s">
        <v>292</v>
      </c>
      <c r="P276" s="24" t="s">
        <v>10</v>
      </c>
      <c r="Q276" s="31">
        <v>0.16</v>
      </c>
      <c r="R276" s="24">
        <f t="shared" si="47"/>
        <v>1.3499999999999999</v>
      </c>
      <c r="S276" s="21">
        <f>E276</f>
        <v>0.17</v>
      </c>
      <c r="T276" s="21">
        <v>120</v>
      </c>
      <c r="U276" s="21">
        <f t="shared" si="45"/>
        <v>1.18</v>
      </c>
      <c r="V276" s="24">
        <v>0</v>
      </c>
      <c r="W276" s="24">
        <v>4.2</v>
      </c>
      <c r="X276" s="24">
        <f t="shared" si="46"/>
        <v>3.0200000000000005</v>
      </c>
      <c r="Y276" s="39">
        <f>X276</f>
        <v>3.0200000000000005</v>
      </c>
      <c r="Z276" s="22" t="str">
        <f>IF(Y276&lt;0,"unavailable","available")</f>
        <v>available</v>
      </c>
    </row>
    <row r="277" spans="1:26" ht="30">
      <c r="A277" s="34">
        <v>190</v>
      </c>
      <c r="B277" s="35" t="s">
        <v>293</v>
      </c>
      <c r="C277" s="24" t="s">
        <v>33</v>
      </c>
      <c r="D277" s="28">
        <v>1.42</v>
      </c>
      <c r="E277" s="24">
        <v>0</v>
      </c>
      <c r="F277" s="31">
        <v>120</v>
      </c>
      <c r="G277" s="32">
        <f t="shared" si="36"/>
        <v>1.42</v>
      </c>
      <c r="H277" s="24">
        <v>0</v>
      </c>
      <c r="I277" s="24">
        <v>2.625</v>
      </c>
      <c r="J277" s="32">
        <f t="shared" si="37"/>
        <v>1.205</v>
      </c>
      <c r="K277" s="39">
        <f>J277</f>
        <v>1.205</v>
      </c>
      <c r="L277" s="22" t="str">
        <f>IF(K277&lt;0,"unavailable","available")</f>
        <v>available</v>
      </c>
      <c r="M277" s="49"/>
      <c r="N277" s="72">
        <v>190</v>
      </c>
      <c r="O277" s="35" t="s">
        <v>293</v>
      </c>
      <c r="P277" s="24" t="s">
        <v>33</v>
      </c>
      <c r="Q277" s="31">
        <v>0</v>
      </c>
      <c r="R277" s="24">
        <f t="shared" si="47"/>
        <v>1.42</v>
      </c>
      <c r="S277" s="21">
        <f>E277</f>
        <v>0</v>
      </c>
      <c r="T277" s="21">
        <v>120</v>
      </c>
      <c r="U277" s="21">
        <f t="shared" si="45"/>
        <v>1.42</v>
      </c>
      <c r="V277" s="24">
        <v>0</v>
      </c>
      <c r="W277" s="24">
        <v>2.625</v>
      </c>
      <c r="X277" s="24">
        <f t="shared" si="46"/>
        <v>1.205</v>
      </c>
      <c r="Y277" s="39">
        <f>X277</f>
        <v>1.205</v>
      </c>
      <c r="Z277" s="22" t="str">
        <f>IF(Y277&lt;0,"unavailable","available")</f>
        <v>available</v>
      </c>
    </row>
    <row r="278" spans="1:26" ht="30">
      <c r="A278" s="34">
        <v>191</v>
      </c>
      <c r="B278" s="35" t="s">
        <v>294</v>
      </c>
      <c r="C278" s="24" t="s">
        <v>32</v>
      </c>
      <c r="D278" s="28">
        <v>1.36</v>
      </c>
      <c r="E278" s="24">
        <v>0</v>
      </c>
      <c r="F278" s="31">
        <v>120</v>
      </c>
      <c r="G278" s="32">
        <f t="shared" si="36"/>
        <v>1.36</v>
      </c>
      <c r="H278" s="24">
        <v>0</v>
      </c>
      <c r="I278" s="24">
        <v>6.615</v>
      </c>
      <c r="J278" s="32">
        <f t="shared" si="37"/>
        <v>5.255</v>
      </c>
      <c r="K278" s="39">
        <f>J278</f>
        <v>5.255</v>
      </c>
      <c r="L278" s="22" t="str">
        <f>IF(K278&lt;0,"unavailable","available")</f>
        <v>available</v>
      </c>
      <c r="M278" s="49"/>
      <c r="N278" s="72">
        <v>191</v>
      </c>
      <c r="O278" s="35" t="s">
        <v>294</v>
      </c>
      <c r="P278" s="24" t="s">
        <v>32</v>
      </c>
      <c r="Q278" s="31">
        <v>0.54</v>
      </c>
      <c r="R278" s="24">
        <f t="shared" si="47"/>
        <v>1.9000000000000001</v>
      </c>
      <c r="S278" s="21">
        <f>E278</f>
        <v>0</v>
      </c>
      <c r="T278" s="21">
        <v>120</v>
      </c>
      <c r="U278" s="21">
        <f t="shared" si="45"/>
        <v>1.9000000000000001</v>
      </c>
      <c r="V278" s="24">
        <v>0</v>
      </c>
      <c r="W278" s="24">
        <v>6.615</v>
      </c>
      <c r="X278" s="24">
        <f t="shared" si="46"/>
        <v>4.715</v>
      </c>
      <c r="Y278" s="39">
        <f>X278</f>
        <v>4.715</v>
      </c>
      <c r="Z278" s="22" t="str">
        <f>IF(Y278&lt;0,"unavailable","available")</f>
        <v>available</v>
      </c>
    </row>
    <row r="279" spans="1:26" ht="30">
      <c r="A279" s="120">
        <v>192</v>
      </c>
      <c r="B279" s="35" t="s">
        <v>295</v>
      </c>
      <c r="C279" s="24" t="s">
        <v>32</v>
      </c>
      <c r="D279" s="28">
        <v>3.41</v>
      </c>
      <c r="E279" s="24">
        <f>E280+E281</f>
        <v>1.82</v>
      </c>
      <c r="F279" s="31">
        <v>120</v>
      </c>
      <c r="G279" s="32">
        <f t="shared" si="36"/>
        <v>1.59</v>
      </c>
      <c r="H279" s="24">
        <v>0</v>
      </c>
      <c r="I279" s="24">
        <v>6.615</v>
      </c>
      <c r="J279" s="32">
        <f t="shared" si="37"/>
        <v>5.025</v>
      </c>
      <c r="K279" s="122">
        <f>MIN(J279:J281)</f>
        <v>5.025</v>
      </c>
      <c r="L279" s="116" t="str">
        <f>IF(K279&lt;0,"unavailable","available")</f>
        <v>available</v>
      </c>
      <c r="M279" s="49"/>
      <c r="N279" s="120">
        <v>192</v>
      </c>
      <c r="O279" s="35" t="s">
        <v>295</v>
      </c>
      <c r="P279" s="24" t="s">
        <v>32</v>
      </c>
      <c r="Q279" s="31">
        <v>2.78</v>
      </c>
      <c r="R279" s="24">
        <f t="shared" si="47"/>
        <v>6.1899999999999995</v>
      </c>
      <c r="S279" s="29">
        <f>S280+S281</f>
        <v>2.3000000000000003</v>
      </c>
      <c r="T279" s="21">
        <v>120</v>
      </c>
      <c r="U279" s="21">
        <f t="shared" si="45"/>
        <v>3.8899999999999992</v>
      </c>
      <c r="V279" s="24">
        <v>0</v>
      </c>
      <c r="W279" s="24">
        <v>6.615</v>
      </c>
      <c r="X279" s="24">
        <f t="shared" si="46"/>
        <v>2.725000000000001</v>
      </c>
      <c r="Y279" s="122">
        <f>MIN(X279:X281)</f>
        <v>2.7250000000000005</v>
      </c>
      <c r="Z279" s="116" t="str">
        <f>IF(Y279&lt;0,"unavailable","available")</f>
        <v>available</v>
      </c>
    </row>
    <row r="280" spans="1:26" ht="15">
      <c r="A280" s="120"/>
      <c r="B280" s="37" t="s">
        <v>101</v>
      </c>
      <c r="C280" s="24" t="s">
        <v>32</v>
      </c>
      <c r="D280" s="28">
        <f>D279-D281</f>
        <v>1.37</v>
      </c>
      <c r="E280" s="40">
        <f>D280</f>
        <v>1.37</v>
      </c>
      <c r="F280" s="31"/>
      <c r="G280" s="32">
        <f>D280-E280</f>
        <v>0</v>
      </c>
      <c r="H280" s="24">
        <v>0</v>
      </c>
      <c r="I280" s="24">
        <v>6.615</v>
      </c>
      <c r="J280" s="32">
        <f>I280-G280-H280</f>
        <v>6.615</v>
      </c>
      <c r="K280" s="122"/>
      <c r="L280" s="117"/>
      <c r="M280" s="49"/>
      <c r="N280" s="120"/>
      <c r="O280" s="37" t="s">
        <v>101</v>
      </c>
      <c r="P280" s="24" t="s">
        <v>32</v>
      </c>
      <c r="Q280" s="31">
        <f>Q279-Q281</f>
        <v>0.48</v>
      </c>
      <c r="R280" s="24">
        <f t="shared" si="47"/>
        <v>1.85</v>
      </c>
      <c r="S280" s="29">
        <f>R280</f>
        <v>1.85</v>
      </c>
      <c r="T280" s="21"/>
      <c r="U280" s="21">
        <f t="shared" si="45"/>
        <v>0</v>
      </c>
      <c r="V280" s="24">
        <v>0</v>
      </c>
      <c r="W280" s="24">
        <v>6.615</v>
      </c>
      <c r="X280" s="24">
        <f t="shared" si="46"/>
        <v>6.615</v>
      </c>
      <c r="Y280" s="122"/>
      <c r="Z280" s="117"/>
    </row>
    <row r="281" spans="1:26" ht="15">
      <c r="A281" s="120"/>
      <c r="B281" s="37" t="s">
        <v>102</v>
      </c>
      <c r="C281" s="24" t="s">
        <v>32</v>
      </c>
      <c r="D281" s="28">
        <v>2.04</v>
      </c>
      <c r="E281" s="26">
        <v>0.45</v>
      </c>
      <c r="F281" s="31">
        <v>120</v>
      </c>
      <c r="G281" s="32">
        <f>D281-E281</f>
        <v>1.59</v>
      </c>
      <c r="H281" s="24">
        <v>0</v>
      </c>
      <c r="I281" s="24">
        <v>6.615</v>
      </c>
      <c r="J281" s="32">
        <f>I281-G281-H281</f>
        <v>5.025</v>
      </c>
      <c r="K281" s="122"/>
      <c r="L281" s="118"/>
      <c r="M281" s="49"/>
      <c r="N281" s="120"/>
      <c r="O281" s="37" t="s">
        <v>102</v>
      </c>
      <c r="P281" s="24" t="s">
        <v>32</v>
      </c>
      <c r="Q281" s="31">
        <v>2.3</v>
      </c>
      <c r="R281" s="24">
        <f t="shared" si="47"/>
        <v>4.34</v>
      </c>
      <c r="S281" s="21">
        <f>'[1]текущий дефицит'!E279</f>
        <v>0.45</v>
      </c>
      <c r="T281" s="21">
        <v>120</v>
      </c>
      <c r="U281" s="21">
        <f t="shared" si="45"/>
        <v>3.8899999999999997</v>
      </c>
      <c r="V281" s="24">
        <v>0</v>
      </c>
      <c r="W281" s="24">
        <v>6.615</v>
      </c>
      <c r="X281" s="24">
        <f t="shared" si="46"/>
        <v>2.7250000000000005</v>
      </c>
      <c r="Y281" s="122"/>
      <c r="Z281" s="118"/>
    </row>
    <row r="282" spans="1:26" ht="30" customHeight="1">
      <c r="A282" s="34">
        <v>193</v>
      </c>
      <c r="B282" s="35" t="s">
        <v>296</v>
      </c>
      <c r="C282" s="24" t="s">
        <v>33</v>
      </c>
      <c r="D282" s="28">
        <v>0.16</v>
      </c>
      <c r="E282" s="24">
        <v>0.33</v>
      </c>
      <c r="F282" s="31">
        <v>120</v>
      </c>
      <c r="G282" s="32">
        <f t="shared" si="36"/>
        <v>-0.17</v>
      </c>
      <c r="H282" s="24">
        <v>0</v>
      </c>
      <c r="I282" s="24">
        <v>2.625</v>
      </c>
      <c r="J282" s="32">
        <f t="shared" si="37"/>
        <v>2.795</v>
      </c>
      <c r="K282" s="39">
        <f>J282</f>
        <v>2.795</v>
      </c>
      <c r="L282" s="22" t="str">
        <f>IF(K282&lt;0,"unavailable","available")</f>
        <v>available</v>
      </c>
      <c r="M282" s="49"/>
      <c r="N282" s="72">
        <v>193</v>
      </c>
      <c r="O282" s="35" t="s">
        <v>296</v>
      </c>
      <c r="P282" s="24" t="s">
        <v>33</v>
      </c>
      <c r="Q282" s="31">
        <v>0</v>
      </c>
      <c r="R282" s="24">
        <f t="shared" si="47"/>
        <v>0.16</v>
      </c>
      <c r="S282" s="21">
        <f>E282</f>
        <v>0.33</v>
      </c>
      <c r="T282" s="21">
        <v>120</v>
      </c>
      <c r="U282" s="21">
        <f t="shared" si="45"/>
        <v>-0.17</v>
      </c>
      <c r="V282" s="24">
        <v>0</v>
      </c>
      <c r="W282" s="24">
        <v>2.625</v>
      </c>
      <c r="X282" s="24">
        <f t="shared" si="46"/>
        <v>2.795</v>
      </c>
      <c r="Y282" s="39">
        <f>X282</f>
        <v>2.795</v>
      </c>
      <c r="Z282" s="22" t="str">
        <f>IF(Y282&lt;0,"unavailable","available")</f>
        <v>available</v>
      </c>
    </row>
    <row r="283" spans="1:26" ht="30">
      <c r="A283" s="34">
        <v>194</v>
      </c>
      <c r="B283" s="35" t="s">
        <v>297</v>
      </c>
      <c r="C283" s="24" t="s">
        <v>10</v>
      </c>
      <c r="D283" s="28">
        <v>1.52</v>
      </c>
      <c r="E283" s="24">
        <v>0</v>
      </c>
      <c r="F283" s="31">
        <v>120</v>
      </c>
      <c r="G283" s="32">
        <f t="shared" si="36"/>
        <v>1.52</v>
      </c>
      <c r="H283" s="24">
        <v>0</v>
      </c>
      <c r="I283" s="24">
        <v>4.2</v>
      </c>
      <c r="J283" s="32">
        <f t="shared" si="37"/>
        <v>2.68</v>
      </c>
      <c r="K283" s="39">
        <f>J283</f>
        <v>2.68</v>
      </c>
      <c r="L283" s="22" t="str">
        <f>IF(K283&lt;0,"unavailable","available")</f>
        <v>available</v>
      </c>
      <c r="M283" s="49"/>
      <c r="N283" s="72">
        <v>194</v>
      </c>
      <c r="O283" s="35" t="s">
        <v>297</v>
      </c>
      <c r="P283" s="24" t="s">
        <v>10</v>
      </c>
      <c r="Q283" s="31">
        <v>0.07</v>
      </c>
      <c r="R283" s="24">
        <f t="shared" si="47"/>
        <v>1.59</v>
      </c>
      <c r="S283" s="21">
        <f>E283</f>
        <v>0</v>
      </c>
      <c r="T283" s="21">
        <v>120</v>
      </c>
      <c r="U283" s="21">
        <f t="shared" si="45"/>
        <v>1.59</v>
      </c>
      <c r="V283" s="24">
        <v>0</v>
      </c>
      <c r="W283" s="24">
        <v>4.2</v>
      </c>
      <c r="X283" s="24">
        <f t="shared" si="46"/>
        <v>2.6100000000000003</v>
      </c>
      <c r="Y283" s="39">
        <f>X283</f>
        <v>2.6100000000000003</v>
      </c>
      <c r="Z283" s="22" t="str">
        <f>IF(Y283&lt;0,"unavailable","available")</f>
        <v>available</v>
      </c>
    </row>
    <row r="284" spans="1:26" ht="30">
      <c r="A284" s="120">
        <v>195</v>
      </c>
      <c r="B284" s="35" t="s">
        <v>298</v>
      </c>
      <c r="C284" s="24" t="s">
        <v>32</v>
      </c>
      <c r="D284" s="28">
        <v>1.85</v>
      </c>
      <c r="E284" s="24">
        <v>2.07</v>
      </c>
      <c r="F284" s="31">
        <v>120</v>
      </c>
      <c r="G284" s="32">
        <f t="shared" si="36"/>
        <v>-0.21999999999999975</v>
      </c>
      <c r="H284" s="24">
        <v>0</v>
      </c>
      <c r="I284" s="24">
        <v>6.615</v>
      </c>
      <c r="J284" s="32">
        <f t="shared" si="37"/>
        <v>6.835</v>
      </c>
      <c r="K284" s="122">
        <f>MIN(J284:J286)</f>
        <v>6.355</v>
      </c>
      <c r="L284" s="116" t="str">
        <f>IF(K284&lt;0,"unavailable","available")</f>
        <v>available</v>
      </c>
      <c r="M284" s="49"/>
      <c r="N284" s="120">
        <v>195</v>
      </c>
      <c r="O284" s="35" t="s">
        <v>298</v>
      </c>
      <c r="P284" s="24" t="s">
        <v>32</v>
      </c>
      <c r="Q284" s="31">
        <v>2.42</v>
      </c>
      <c r="R284" s="24">
        <f t="shared" si="47"/>
        <v>4.27</v>
      </c>
      <c r="S284" s="29">
        <f>S285+S286</f>
        <v>4</v>
      </c>
      <c r="T284" s="21">
        <v>120</v>
      </c>
      <c r="U284" s="21">
        <f t="shared" si="45"/>
        <v>0.2699999999999996</v>
      </c>
      <c r="V284" s="24">
        <v>0</v>
      </c>
      <c r="W284" s="24">
        <v>6.615</v>
      </c>
      <c r="X284" s="24">
        <f t="shared" si="46"/>
        <v>6.345000000000001</v>
      </c>
      <c r="Y284" s="122">
        <f>MIN(X284:X286)</f>
        <v>6.345000000000001</v>
      </c>
      <c r="Z284" s="116" t="str">
        <f>IF(Y284&lt;0,"unavailable","available")</f>
        <v>available</v>
      </c>
    </row>
    <row r="285" spans="1:26" ht="15">
      <c r="A285" s="120"/>
      <c r="B285" s="37" t="s">
        <v>101</v>
      </c>
      <c r="C285" s="24" t="s">
        <v>32</v>
      </c>
      <c r="D285" s="28">
        <f>D284-D286</f>
        <v>1.3800000000000001</v>
      </c>
      <c r="E285" s="40">
        <f>D285</f>
        <v>1.3800000000000001</v>
      </c>
      <c r="F285" s="31"/>
      <c r="G285" s="32">
        <f>D285-E285</f>
        <v>0</v>
      </c>
      <c r="H285" s="24">
        <v>0</v>
      </c>
      <c r="I285" s="24">
        <v>6.615</v>
      </c>
      <c r="J285" s="32">
        <f>I285-G285-H285</f>
        <v>6.615</v>
      </c>
      <c r="K285" s="122"/>
      <c r="L285" s="117"/>
      <c r="M285" s="49"/>
      <c r="N285" s="120"/>
      <c r="O285" s="37" t="s">
        <v>101</v>
      </c>
      <c r="P285" s="24" t="s">
        <v>32</v>
      </c>
      <c r="Q285" s="31">
        <f>Q284-Q286</f>
        <v>2.41</v>
      </c>
      <c r="R285" s="24">
        <f t="shared" si="47"/>
        <v>3.79</v>
      </c>
      <c r="S285" s="29">
        <f>R285</f>
        <v>3.79</v>
      </c>
      <c r="T285" s="21"/>
      <c r="U285" s="21">
        <f t="shared" si="45"/>
        <v>0</v>
      </c>
      <c r="V285" s="24">
        <v>0</v>
      </c>
      <c r="W285" s="24">
        <v>6.615</v>
      </c>
      <c r="X285" s="24">
        <f t="shared" si="46"/>
        <v>6.615</v>
      </c>
      <c r="Y285" s="122"/>
      <c r="Z285" s="117"/>
    </row>
    <row r="286" spans="1:26" ht="15">
      <c r="A286" s="120"/>
      <c r="B286" s="37" t="s">
        <v>102</v>
      </c>
      <c r="C286" s="24" t="s">
        <v>32</v>
      </c>
      <c r="D286" s="28">
        <v>0.47</v>
      </c>
      <c r="E286" s="26">
        <v>0.21</v>
      </c>
      <c r="F286" s="31">
        <v>120</v>
      </c>
      <c r="G286" s="32">
        <f>D286-E286</f>
        <v>0.26</v>
      </c>
      <c r="H286" s="24">
        <v>0</v>
      </c>
      <c r="I286" s="24">
        <v>6.615</v>
      </c>
      <c r="J286" s="32">
        <f>I286-G286-H286</f>
        <v>6.355</v>
      </c>
      <c r="K286" s="122"/>
      <c r="L286" s="118"/>
      <c r="M286" s="49"/>
      <c r="N286" s="120"/>
      <c r="O286" s="37" t="s">
        <v>102</v>
      </c>
      <c r="P286" s="24" t="s">
        <v>32</v>
      </c>
      <c r="Q286" s="31">
        <v>0.01</v>
      </c>
      <c r="R286" s="24">
        <f t="shared" si="47"/>
        <v>0.48</v>
      </c>
      <c r="S286" s="21">
        <f>'[1]текущий дефицит'!E284</f>
        <v>0.21</v>
      </c>
      <c r="T286" s="21">
        <v>120</v>
      </c>
      <c r="U286" s="21">
        <f t="shared" si="45"/>
        <v>0.27</v>
      </c>
      <c r="V286" s="24">
        <v>0</v>
      </c>
      <c r="W286" s="24">
        <v>6.615</v>
      </c>
      <c r="X286" s="24">
        <f t="shared" si="46"/>
        <v>6.345000000000001</v>
      </c>
      <c r="Y286" s="122"/>
      <c r="Z286" s="118"/>
    </row>
    <row r="287" spans="1:26" ht="30">
      <c r="A287" s="34">
        <v>196</v>
      </c>
      <c r="B287" s="35" t="s">
        <v>299</v>
      </c>
      <c r="C287" s="24" t="s">
        <v>33</v>
      </c>
      <c r="D287" s="28">
        <v>0.17</v>
      </c>
      <c r="E287" s="24">
        <v>0</v>
      </c>
      <c r="F287" s="31">
        <v>120</v>
      </c>
      <c r="G287" s="32">
        <f aca="true" t="shared" si="48" ref="G287:G374">D287-E287</f>
        <v>0.17</v>
      </c>
      <c r="H287" s="24">
        <v>0</v>
      </c>
      <c r="I287" s="24">
        <v>2.625</v>
      </c>
      <c r="J287" s="32">
        <f aca="true" t="shared" si="49" ref="J287:J374">I287-G287-H287</f>
        <v>2.455</v>
      </c>
      <c r="K287" s="39">
        <f aca="true" t="shared" si="50" ref="K287:K373">J287</f>
        <v>2.455</v>
      </c>
      <c r="L287" s="22" t="str">
        <f>IF(K287&lt;0,"unavailable","available")</f>
        <v>available</v>
      </c>
      <c r="M287" s="49"/>
      <c r="N287" s="72">
        <v>196</v>
      </c>
      <c r="O287" s="35" t="s">
        <v>299</v>
      </c>
      <c r="P287" s="24" t="s">
        <v>33</v>
      </c>
      <c r="Q287" s="31">
        <v>2.44</v>
      </c>
      <c r="R287" s="24">
        <f t="shared" si="47"/>
        <v>2.61</v>
      </c>
      <c r="S287" s="21">
        <f>E287</f>
        <v>0</v>
      </c>
      <c r="T287" s="21">
        <v>120</v>
      </c>
      <c r="U287" s="21">
        <f t="shared" si="45"/>
        <v>2.61</v>
      </c>
      <c r="V287" s="24">
        <v>0</v>
      </c>
      <c r="W287" s="24">
        <v>2.625</v>
      </c>
      <c r="X287" s="24">
        <f t="shared" si="46"/>
        <v>0.015000000000000124</v>
      </c>
      <c r="Y287" s="39">
        <f aca="true" t="shared" si="51" ref="Y287:Y373">X287</f>
        <v>0.015000000000000124</v>
      </c>
      <c r="Z287" s="22" t="str">
        <f>IF(Y287&lt;0,"unavailable","available")</f>
        <v>available</v>
      </c>
    </row>
    <row r="288" spans="1:26" ht="30">
      <c r="A288" s="34">
        <v>197</v>
      </c>
      <c r="B288" s="35" t="s">
        <v>300</v>
      </c>
      <c r="C288" s="24" t="s">
        <v>33</v>
      </c>
      <c r="D288" s="28">
        <v>0.27</v>
      </c>
      <c r="E288" s="24">
        <v>0</v>
      </c>
      <c r="F288" s="31">
        <v>120</v>
      </c>
      <c r="G288" s="32">
        <f t="shared" si="48"/>
        <v>0.27</v>
      </c>
      <c r="H288" s="24">
        <v>0</v>
      </c>
      <c r="I288" s="24">
        <v>2.625</v>
      </c>
      <c r="J288" s="32">
        <f t="shared" si="49"/>
        <v>2.355</v>
      </c>
      <c r="K288" s="39">
        <f t="shared" si="50"/>
        <v>2.355</v>
      </c>
      <c r="L288" s="22" t="str">
        <f>IF(K288&lt;0,"unavailable","available")</f>
        <v>available</v>
      </c>
      <c r="M288" s="49"/>
      <c r="N288" s="72">
        <v>197</v>
      </c>
      <c r="O288" s="35" t="s">
        <v>300</v>
      </c>
      <c r="P288" s="24" t="s">
        <v>33</v>
      </c>
      <c r="Q288" s="31">
        <v>0</v>
      </c>
      <c r="R288" s="24">
        <f t="shared" si="47"/>
        <v>0.27</v>
      </c>
      <c r="S288" s="21">
        <f>E288</f>
        <v>0</v>
      </c>
      <c r="T288" s="21">
        <v>120</v>
      </c>
      <c r="U288" s="21">
        <f t="shared" si="45"/>
        <v>0.27</v>
      </c>
      <c r="V288" s="24">
        <v>0</v>
      </c>
      <c r="W288" s="24">
        <v>2.625</v>
      </c>
      <c r="X288" s="24">
        <f t="shared" si="46"/>
        <v>2.355</v>
      </c>
      <c r="Y288" s="39">
        <f t="shared" si="51"/>
        <v>2.355</v>
      </c>
      <c r="Z288" s="22" t="str">
        <f>IF(Y288&lt;0,"unavailable","available")</f>
        <v>available</v>
      </c>
    </row>
    <row r="289" spans="1:26" ht="27.75" customHeight="1">
      <c r="A289" s="120">
        <v>198</v>
      </c>
      <c r="B289" s="35" t="s">
        <v>301</v>
      </c>
      <c r="C289" s="24" t="s">
        <v>26</v>
      </c>
      <c r="D289" s="28">
        <v>6.21</v>
      </c>
      <c r="E289" s="24">
        <f>E290+E291</f>
        <v>1.7699999999999996</v>
      </c>
      <c r="F289" s="31">
        <v>120</v>
      </c>
      <c r="G289" s="32">
        <f t="shared" si="48"/>
        <v>4.44</v>
      </c>
      <c r="H289" s="24">
        <v>0</v>
      </c>
      <c r="I289" s="24">
        <v>10.5</v>
      </c>
      <c r="J289" s="32">
        <f t="shared" si="49"/>
        <v>6.06</v>
      </c>
      <c r="K289" s="122">
        <f>MIN(J289:J291)</f>
        <v>6.06</v>
      </c>
      <c r="L289" s="116" t="str">
        <f>IF(K289&lt;0,"unavailable","available")</f>
        <v>available</v>
      </c>
      <c r="M289" s="49"/>
      <c r="N289" s="120">
        <v>198</v>
      </c>
      <c r="O289" s="35" t="s">
        <v>301</v>
      </c>
      <c r="P289" s="24" t="s">
        <v>26</v>
      </c>
      <c r="Q289" s="31">
        <v>0.25</v>
      </c>
      <c r="R289" s="24">
        <f t="shared" si="47"/>
        <v>6.46</v>
      </c>
      <c r="S289" s="21">
        <f>S290+S291</f>
        <v>1.8999999999999995</v>
      </c>
      <c r="T289" s="21">
        <v>120</v>
      </c>
      <c r="U289" s="21">
        <f t="shared" si="45"/>
        <v>4.5600000000000005</v>
      </c>
      <c r="V289" s="24">
        <v>0</v>
      </c>
      <c r="W289" s="24">
        <v>10.5</v>
      </c>
      <c r="X289" s="24">
        <f t="shared" si="46"/>
        <v>5.9399999999999995</v>
      </c>
      <c r="Y289" s="122">
        <f>MIN(X289:X291)</f>
        <v>5.9399999999999995</v>
      </c>
      <c r="Z289" s="116" t="str">
        <f>IF(Y289&lt;0,"unavailable","available")</f>
        <v>available</v>
      </c>
    </row>
    <row r="290" spans="1:26" ht="15">
      <c r="A290" s="120"/>
      <c r="B290" s="37" t="s">
        <v>101</v>
      </c>
      <c r="C290" s="24" t="s">
        <v>26</v>
      </c>
      <c r="D290" s="28">
        <f>D289-D291</f>
        <v>1.7699999999999996</v>
      </c>
      <c r="E290" s="40">
        <f>D290</f>
        <v>1.7699999999999996</v>
      </c>
      <c r="F290" s="31"/>
      <c r="G290" s="32">
        <f>D290-E290</f>
        <v>0</v>
      </c>
      <c r="H290" s="24">
        <v>0</v>
      </c>
      <c r="I290" s="24">
        <v>10.5</v>
      </c>
      <c r="J290" s="32">
        <f>I290-G290-H290</f>
        <v>10.5</v>
      </c>
      <c r="K290" s="122"/>
      <c r="L290" s="117"/>
      <c r="M290" s="49"/>
      <c r="N290" s="120"/>
      <c r="O290" s="37" t="s">
        <v>101</v>
      </c>
      <c r="P290" s="24" t="s">
        <v>26</v>
      </c>
      <c r="Q290" s="31">
        <f>Q289-Q291</f>
        <v>0.13</v>
      </c>
      <c r="R290" s="24">
        <f t="shared" si="47"/>
        <v>1.8999999999999995</v>
      </c>
      <c r="S290" s="29">
        <f>R290</f>
        <v>1.8999999999999995</v>
      </c>
      <c r="T290" s="21"/>
      <c r="U290" s="21">
        <f t="shared" si="45"/>
        <v>0</v>
      </c>
      <c r="V290" s="24">
        <v>0</v>
      </c>
      <c r="W290" s="24">
        <v>10.5</v>
      </c>
      <c r="X290" s="24">
        <f t="shared" si="46"/>
        <v>10.5</v>
      </c>
      <c r="Y290" s="122"/>
      <c r="Z290" s="117"/>
    </row>
    <row r="291" spans="1:26" ht="15">
      <c r="A291" s="120"/>
      <c r="B291" s="37" t="s">
        <v>102</v>
      </c>
      <c r="C291" s="24" t="s">
        <v>26</v>
      </c>
      <c r="D291" s="28">
        <v>4.44</v>
      </c>
      <c r="E291" s="26">
        <v>0</v>
      </c>
      <c r="F291" s="31">
        <v>120</v>
      </c>
      <c r="G291" s="32">
        <f>D291-E291</f>
        <v>4.44</v>
      </c>
      <c r="H291" s="24">
        <v>0</v>
      </c>
      <c r="I291" s="24">
        <v>10.5</v>
      </c>
      <c r="J291" s="32">
        <f>I291-G291-H291</f>
        <v>6.06</v>
      </c>
      <c r="K291" s="122"/>
      <c r="L291" s="118"/>
      <c r="M291" s="49"/>
      <c r="N291" s="120"/>
      <c r="O291" s="37" t="s">
        <v>102</v>
      </c>
      <c r="P291" s="24" t="s">
        <v>26</v>
      </c>
      <c r="Q291" s="31">
        <v>0.12</v>
      </c>
      <c r="R291" s="24">
        <f t="shared" si="47"/>
        <v>4.5600000000000005</v>
      </c>
      <c r="S291" s="21">
        <f>'[1]текущий дефицит'!E289</f>
        <v>0</v>
      </c>
      <c r="T291" s="21">
        <v>120</v>
      </c>
      <c r="U291" s="21">
        <f t="shared" si="45"/>
        <v>4.5600000000000005</v>
      </c>
      <c r="V291" s="24">
        <v>0</v>
      </c>
      <c r="W291" s="24">
        <v>10.5</v>
      </c>
      <c r="X291" s="24">
        <f t="shared" si="46"/>
        <v>5.9399999999999995</v>
      </c>
      <c r="Y291" s="122"/>
      <c r="Z291" s="118"/>
    </row>
    <row r="292" spans="1:26" ht="15">
      <c r="A292" s="34">
        <v>199</v>
      </c>
      <c r="B292" s="35" t="s">
        <v>302</v>
      </c>
      <c r="C292" s="24" t="s">
        <v>10</v>
      </c>
      <c r="D292" s="28">
        <v>0.57</v>
      </c>
      <c r="E292" s="24">
        <v>0</v>
      </c>
      <c r="F292" s="31">
        <v>120</v>
      </c>
      <c r="G292" s="32">
        <f t="shared" si="48"/>
        <v>0.57</v>
      </c>
      <c r="H292" s="24">
        <v>0</v>
      </c>
      <c r="I292" s="24">
        <v>4.2</v>
      </c>
      <c r="J292" s="32">
        <f t="shared" si="49"/>
        <v>3.6300000000000003</v>
      </c>
      <c r="K292" s="39">
        <f t="shared" si="50"/>
        <v>3.6300000000000003</v>
      </c>
      <c r="L292" s="22" t="str">
        <f>IF(K292&lt;0,"unavailable","available")</f>
        <v>available</v>
      </c>
      <c r="M292" s="49"/>
      <c r="N292" s="72">
        <v>199</v>
      </c>
      <c r="O292" s="35" t="s">
        <v>302</v>
      </c>
      <c r="P292" s="24" t="s">
        <v>10</v>
      </c>
      <c r="Q292" s="31">
        <v>0</v>
      </c>
      <c r="R292" s="24">
        <f t="shared" si="47"/>
        <v>0.57</v>
      </c>
      <c r="S292" s="21">
        <f>E292</f>
        <v>0</v>
      </c>
      <c r="T292" s="21">
        <v>120</v>
      </c>
      <c r="U292" s="21">
        <f t="shared" si="45"/>
        <v>0.57</v>
      </c>
      <c r="V292" s="24">
        <v>0</v>
      </c>
      <c r="W292" s="24">
        <v>4.2</v>
      </c>
      <c r="X292" s="24">
        <f t="shared" si="46"/>
        <v>3.6300000000000003</v>
      </c>
      <c r="Y292" s="39">
        <f t="shared" si="51"/>
        <v>3.6300000000000003</v>
      </c>
      <c r="Z292" s="22" t="str">
        <f>IF(Y292&lt;0,"unavailable","available")</f>
        <v>available</v>
      </c>
    </row>
    <row r="293" spans="1:26" ht="30">
      <c r="A293" s="34">
        <v>200</v>
      </c>
      <c r="B293" s="35" t="s">
        <v>303</v>
      </c>
      <c r="C293" s="24" t="s">
        <v>51</v>
      </c>
      <c r="D293" s="28">
        <v>0.94</v>
      </c>
      <c r="E293" s="24">
        <v>0</v>
      </c>
      <c r="F293" s="31">
        <v>120</v>
      </c>
      <c r="G293" s="32">
        <f t="shared" si="48"/>
        <v>0.94</v>
      </c>
      <c r="H293" s="24">
        <v>0</v>
      </c>
      <c r="I293" s="31">
        <f>1.05*3.2</f>
        <v>3.3600000000000003</v>
      </c>
      <c r="J293" s="32">
        <f t="shared" si="49"/>
        <v>2.4200000000000004</v>
      </c>
      <c r="K293" s="39">
        <f t="shared" si="50"/>
        <v>2.4200000000000004</v>
      </c>
      <c r="L293" s="22" t="str">
        <f>IF(K293&lt;0,"unavailable","available")</f>
        <v>available</v>
      </c>
      <c r="M293" s="49"/>
      <c r="N293" s="72">
        <v>200</v>
      </c>
      <c r="O293" s="35" t="s">
        <v>303</v>
      </c>
      <c r="P293" s="24" t="s">
        <v>51</v>
      </c>
      <c r="Q293" s="31">
        <v>0.07</v>
      </c>
      <c r="R293" s="24">
        <f t="shared" si="47"/>
        <v>1.01</v>
      </c>
      <c r="S293" s="21">
        <f>E293</f>
        <v>0</v>
      </c>
      <c r="T293" s="21">
        <v>120</v>
      </c>
      <c r="U293" s="21">
        <f t="shared" si="45"/>
        <v>1.01</v>
      </c>
      <c r="V293" s="24">
        <v>0</v>
      </c>
      <c r="W293" s="31">
        <f>1.05*3.2</f>
        <v>3.3600000000000003</v>
      </c>
      <c r="X293" s="24">
        <f t="shared" si="46"/>
        <v>2.3500000000000005</v>
      </c>
      <c r="Y293" s="39">
        <f t="shared" si="51"/>
        <v>2.3500000000000005</v>
      </c>
      <c r="Z293" s="22" t="str">
        <f>IF(Y293&lt;0,"unavailable","available")</f>
        <v>available</v>
      </c>
    </row>
    <row r="294" spans="1:26" ht="30">
      <c r="A294" s="34">
        <v>201</v>
      </c>
      <c r="B294" s="35" t="s">
        <v>304</v>
      </c>
      <c r="C294" s="24" t="s">
        <v>42</v>
      </c>
      <c r="D294" s="28">
        <v>0.17</v>
      </c>
      <c r="E294" s="24">
        <v>0</v>
      </c>
      <c r="F294" s="31">
        <v>120</v>
      </c>
      <c r="G294" s="32">
        <f t="shared" si="48"/>
        <v>0.17</v>
      </c>
      <c r="H294" s="24">
        <v>0</v>
      </c>
      <c r="I294" s="24">
        <v>1.68</v>
      </c>
      <c r="J294" s="32">
        <f t="shared" si="49"/>
        <v>1.51</v>
      </c>
      <c r="K294" s="39">
        <f t="shared" si="50"/>
        <v>1.51</v>
      </c>
      <c r="L294" s="22" t="str">
        <f>IF(K294&lt;0,"unavailable","available")</f>
        <v>available</v>
      </c>
      <c r="M294" s="49"/>
      <c r="N294" s="72">
        <v>201</v>
      </c>
      <c r="O294" s="35" t="s">
        <v>304</v>
      </c>
      <c r="P294" s="24" t="s">
        <v>42</v>
      </c>
      <c r="Q294" s="31">
        <v>0</v>
      </c>
      <c r="R294" s="24">
        <f t="shared" si="47"/>
        <v>0.17</v>
      </c>
      <c r="S294" s="21">
        <f>E294</f>
        <v>0</v>
      </c>
      <c r="T294" s="21">
        <v>120</v>
      </c>
      <c r="U294" s="21">
        <f t="shared" si="45"/>
        <v>0.17</v>
      </c>
      <c r="V294" s="24">
        <v>0</v>
      </c>
      <c r="W294" s="24">
        <v>1.68</v>
      </c>
      <c r="X294" s="24">
        <f t="shared" si="46"/>
        <v>1.51</v>
      </c>
      <c r="Y294" s="39">
        <f t="shared" si="51"/>
        <v>1.51</v>
      </c>
      <c r="Z294" s="22" t="str">
        <f>IF(Y294&lt;0,"unavailable","available")</f>
        <v>available</v>
      </c>
    </row>
    <row r="295" spans="1:26" ht="30">
      <c r="A295" s="34">
        <v>202</v>
      </c>
      <c r="B295" s="35" t="s">
        <v>305</v>
      </c>
      <c r="C295" s="24" t="s">
        <v>10</v>
      </c>
      <c r="D295" s="28">
        <v>0.4</v>
      </c>
      <c r="E295" s="24">
        <v>0</v>
      </c>
      <c r="F295" s="31">
        <v>120</v>
      </c>
      <c r="G295" s="32">
        <f t="shared" si="48"/>
        <v>0.4</v>
      </c>
      <c r="H295" s="24">
        <v>0</v>
      </c>
      <c r="I295" s="24">
        <v>4.2</v>
      </c>
      <c r="J295" s="32">
        <f t="shared" si="49"/>
        <v>3.8000000000000003</v>
      </c>
      <c r="K295" s="39">
        <f t="shared" si="50"/>
        <v>3.8000000000000003</v>
      </c>
      <c r="L295" s="22" t="str">
        <f>IF(K295&lt;0,"unavailable","available")</f>
        <v>available</v>
      </c>
      <c r="M295" s="49"/>
      <c r="N295" s="72">
        <v>202</v>
      </c>
      <c r="O295" s="35" t="s">
        <v>305</v>
      </c>
      <c r="P295" s="24" t="s">
        <v>10</v>
      </c>
      <c r="Q295" s="31">
        <v>0.02</v>
      </c>
      <c r="R295" s="24">
        <f t="shared" si="47"/>
        <v>0.42000000000000004</v>
      </c>
      <c r="S295" s="21">
        <f>E295</f>
        <v>0</v>
      </c>
      <c r="T295" s="21">
        <v>120</v>
      </c>
      <c r="U295" s="21">
        <f t="shared" si="45"/>
        <v>0.42000000000000004</v>
      </c>
      <c r="V295" s="24">
        <v>0</v>
      </c>
      <c r="W295" s="24">
        <v>4.2</v>
      </c>
      <c r="X295" s="24">
        <f t="shared" si="46"/>
        <v>3.7800000000000002</v>
      </c>
      <c r="Y295" s="39">
        <f t="shared" si="51"/>
        <v>3.7800000000000002</v>
      </c>
      <c r="Z295" s="22" t="str">
        <f>IF(Y295&lt;0,"unavailable","available")</f>
        <v>available</v>
      </c>
    </row>
    <row r="296" spans="1:26" ht="28.5" customHeight="1">
      <c r="A296" s="120">
        <v>203</v>
      </c>
      <c r="B296" s="35" t="s">
        <v>306</v>
      </c>
      <c r="C296" s="24" t="s">
        <v>3</v>
      </c>
      <c r="D296" s="28">
        <v>3.95</v>
      </c>
      <c r="E296" s="24">
        <f>E297+E298</f>
        <v>1.6200000000000003</v>
      </c>
      <c r="F296" s="31">
        <v>120</v>
      </c>
      <c r="G296" s="32">
        <f t="shared" si="48"/>
        <v>2.33</v>
      </c>
      <c r="H296" s="24">
        <v>0</v>
      </c>
      <c r="I296" s="24">
        <v>16.8</v>
      </c>
      <c r="J296" s="32">
        <f t="shared" si="49"/>
        <v>14.47</v>
      </c>
      <c r="K296" s="122">
        <f>MIN(J296:J298)</f>
        <v>14.47</v>
      </c>
      <c r="L296" s="116" t="str">
        <f>IF(K296&lt;0,"unavailable","available")</f>
        <v>available</v>
      </c>
      <c r="M296" s="49"/>
      <c r="N296" s="120">
        <v>203</v>
      </c>
      <c r="O296" s="35" t="s">
        <v>306</v>
      </c>
      <c r="P296" s="24" t="s">
        <v>3</v>
      </c>
      <c r="Q296" s="31">
        <v>0.78</v>
      </c>
      <c r="R296" s="24">
        <f t="shared" si="47"/>
        <v>4.73</v>
      </c>
      <c r="S296" s="21">
        <f>S297+S298</f>
        <v>1.8500000000000003</v>
      </c>
      <c r="T296" s="21">
        <v>120</v>
      </c>
      <c r="U296" s="21">
        <f t="shared" si="45"/>
        <v>2.88</v>
      </c>
      <c r="V296" s="24">
        <v>0</v>
      </c>
      <c r="W296" s="24">
        <v>16.8</v>
      </c>
      <c r="X296" s="24">
        <f t="shared" si="46"/>
        <v>13.920000000000002</v>
      </c>
      <c r="Y296" s="122">
        <f>MIN(X296:X298)</f>
        <v>13.920000000000002</v>
      </c>
      <c r="Z296" s="116" t="str">
        <f>IF(Y296&lt;0,"unavailable","available")</f>
        <v>available</v>
      </c>
    </row>
    <row r="297" spans="1:26" ht="15">
      <c r="A297" s="120"/>
      <c r="B297" s="37" t="s">
        <v>101</v>
      </c>
      <c r="C297" s="24" t="s">
        <v>3</v>
      </c>
      <c r="D297" s="28">
        <f>D296-D298</f>
        <v>1.4400000000000004</v>
      </c>
      <c r="E297" s="40">
        <f>D297</f>
        <v>1.4400000000000004</v>
      </c>
      <c r="F297" s="31"/>
      <c r="G297" s="32">
        <f>D297-E297</f>
        <v>0</v>
      </c>
      <c r="H297" s="24">
        <v>0</v>
      </c>
      <c r="I297" s="24">
        <v>16.8</v>
      </c>
      <c r="J297" s="32">
        <f>I297-G297-H297</f>
        <v>16.8</v>
      </c>
      <c r="K297" s="122"/>
      <c r="L297" s="117"/>
      <c r="M297" s="49"/>
      <c r="N297" s="120"/>
      <c r="O297" s="37" t="s">
        <v>101</v>
      </c>
      <c r="P297" s="24" t="s">
        <v>3</v>
      </c>
      <c r="Q297" s="31">
        <f>Q296-Q298</f>
        <v>0.22999999999999998</v>
      </c>
      <c r="R297" s="24">
        <f t="shared" si="47"/>
        <v>1.6700000000000004</v>
      </c>
      <c r="S297" s="29">
        <f>R297</f>
        <v>1.6700000000000004</v>
      </c>
      <c r="T297" s="21"/>
      <c r="U297" s="21">
        <f t="shared" si="45"/>
        <v>0</v>
      </c>
      <c r="V297" s="24">
        <v>0</v>
      </c>
      <c r="W297" s="24">
        <v>16.8</v>
      </c>
      <c r="X297" s="24">
        <f t="shared" si="46"/>
        <v>16.8</v>
      </c>
      <c r="Y297" s="122"/>
      <c r="Z297" s="117"/>
    </row>
    <row r="298" spans="1:26" ht="15">
      <c r="A298" s="120"/>
      <c r="B298" s="37" t="s">
        <v>102</v>
      </c>
      <c r="C298" s="24" t="s">
        <v>3</v>
      </c>
      <c r="D298" s="28">
        <v>2.51</v>
      </c>
      <c r="E298" s="26">
        <v>0.18</v>
      </c>
      <c r="F298" s="31">
        <v>120</v>
      </c>
      <c r="G298" s="32">
        <f>D298-E298</f>
        <v>2.3299999999999996</v>
      </c>
      <c r="H298" s="24">
        <v>0</v>
      </c>
      <c r="I298" s="24">
        <v>16.8</v>
      </c>
      <c r="J298" s="32">
        <f>I298-G298-H298</f>
        <v>14.47</v>
      </c>
      <c r="K298" s="122"/>
      <c r="L298" s="118"/>
      <c r="M298" s="49"/>
      <c r="N298" s="120"/>
      <c r="O298" s="37" t="s">
        <v>102</v>
      </c>
      <c r="P298" s="24" t="s">
        <v>3</v>
      </c>
      <c r="Q298" s="31">
        <v>0.55</v>
      </c>
      <c r="R298" s="24">
        <f t="shared" si="47"/>
        <v>3.0599999999999996</v>
      </c>
      <c r="S298" s="21">
        <f>'[1]текущий дефицит'!E296</f>
        <v>0.18</v>
      </c>
      <c r="T298" s="21">
        <v>120</v>
      </c>
      <c r="U298" s="21">
        <f t="shared" si="45"/>
        <v>2.8799999999999994</v>
      </c>
      <c r="V298" s="24">
        <v>0</v>
      </c>
      <c r="W298" s="24">
        <v>16.8</v>
      </c>
      <c r="X298" s="24">
        <f t="shared" si="46"/>
        <v>13.920000000000002</v>
      </c>
      <c r="Y298" s="122"/>
      <c r="Z298" s="118"/>
    </row>
    <row r="299" spans="1:26" ht="30">
      <c r="A299" s="34">
        <v>204</v>
      </c>
      <c r="B299" s="35" t="s">
        <v>307</v>
      </c>
      <c r="C299" s="24" t="s">
        <v>52</v>
      </c>
      <c r="D299" s="28">
        <v>0.73</v>
      </c>
      <c r="E299" s="24">
        <v>0</v>
      </c>
      <c r="F299" s="31">
        <v>120</v>
      </c>
      <c r="G299" s="32">
        <f t="shared" si="48"/>
        <v>0.73</v>
      </c>
      <c r="H299" s="24">
        <v>0</v>
      </c>
      <c r="I299" s="24">
        <v>1.89</v>
      </c>
      <c r="J299" s="32">
        <f t="shared" si="49"/>
        <v>1.16</v>
      </c>
      <c r="K299" s="39">
        <f t="shared" si="50"/>
        <v>1.16</v>
      </c>
      <c r="L299" s="22" t="str">
        <f>IF(K299&lt;0,"unavailable","available")</f>
        <v>available</v>
      </c>
      <c r="M299" s="49"/>
      <c r="N299" s="72">
        <v>204</v>
      </c>
      <c r="O299" s="35" t="s">
        <v>307</v>
      </c>
      <c r="P299" s="24" t="s">
        <v>52</v>
      </c>
      <c r="Q299" s="31">
        <v>0.08</v>
      </c>
      <c r="R299" s="24">
        <f t="shared" si="47"/>
        <v>0.8099999999999999</v>
      </c>
      <c r="S299" s="21">
        <f>E299</f>
        <v>0</v>
      </c>
      <c r="T299" s="21">
        <v>120</v>
      </c>
      <c r="U299" s="21">
        <f t="shared" si="45"/>
        <v>0.8099999999999999</v>
      </c>
      <c r="V299" s="24">
        <v>0</v>
      </c>
      <c r="W299" s="24">
        <v>1.89</v>
      </c>
      <c r="X299" s="24">
        <f t="shared" si="46"/>
        <v>1.08</v>
      </c>
      <c r="Y299" s="39">
        <f t="shared" si="51"/>
        <v>1.08</v>
      </c>
      <c r="Z299" s="22" t="str">
        <f>IF(Y299&lt;0,"unavailable","available")</f>
        <v>available</v>
      </c>
    </row>
    <row r="300" spans="1:26" ht="30">
      <c r="A300" s="34">
        <v>205</v>
      </c>
      <c r="B300" s="35" t="s">
        <v>308</v>
      </c>
      <c r="C300" s="24" t="s">
        <v>10</v>
      </c>
      <c r="D300" s="28">
        <v>0.15</v>
      </c>
      <c r="E300" s="24">
        <v>0.02</v>
      </c>
      <c r="F300" s="31">
        <v>120</v>
      </c>
      <c r="G300" s="32">
        <f t="shared" si="48"/>
        <v>0.13</v>
      </c>
      <c r="H300" s="24">
        <v>0</v>
      </c>
      <c r="I300" s="24">
        <v>4.2</v>
      </c>
      <c r="J300" s="32">
        <f t="shared" si="49"/>
        <v>4.07</v>
      </c>
      <c r="K300" s="39">
        <f t="shared" si="50"/>
        <v>4.07</v>
      </c>
      <c r="L300" s="22" t="str">
        <f>IF(K300&lt;0,"unavailable","available")</f>
        <v>available</v>
      </c>
      <c r="M300" s="49"/>
      <c r="N300" s="72">
        <v>205</v>
      </c>
      <c r="O300" s="35" t="s">
        <v>308</v>
      </c>
      <c r="P300" s="24" t="s">
        <v>10</v>
      </c>
      <c r="Q300" s="31">
        <v>0.09</v>
      </c>
      <c r="R300" s="24">
        <f t="shared" si="47"/>
        <v>0.24</v>
      </c>
      <c r="S300" s="21">
        <f>E300</f>
        <v>0.02</v>
      </c>
      <c r="T300" s="21">
        <v>120</v>
      </c>
      <c r="U300" s="21">
        <f t="shared" si="45"/>
        <v>0.22</v>
      </c>
      <c r="V300" s="24">
        <v>0</v>
      </c>
      <c r="W300" s="24">
        <v>4.2</v>
      </c>
      <c r="X300" s="24">
        <f t="shared" si="46"/>
        <v>3.98</v>
      </c>
      <c r="Y300" s="39">
        <f t="shared" si="51"/>
        <v>3.98</v>
      </c>
      <c r="Z300" s="22" t="str">
        <f>IF(Y300&lt;0,"unavailable","available")</f>
        <v>available</v>
      </c>
    </row>
    <row r="301" spans="1:26" ht="30">
      <c r="A301" s="34">
        <v>206</v>
      </c>
      <c r="B301" s="35" t="s">
        <v>309</v>
      </c>
      <c r="C301" s="24" t="s">
        <v>33</v>
      </c>
      <c r="D301" s="28">
        <v>0.26</v>
      </c>
      <c r="E301" s="24">
        <v>0</v>
      </c>
      <c r="F301" s="31">
        <v>120</v>
      </c>
      <c r="G301" s="32">
        <f t="shared" si="48"/>
        <v>0.26</v>
      </c>
      <c r="H301" s="24">
        <v>0</v>
      </c>
      <c r="I301" s="24">
        <v>2.625</v>
      </c>
      <c r="J301" s="32">
        <f t="shared" si="49"/>
        <v>2.365</v>
      </c>
      <c r="K301" s="39">
        <f t="shared" si="50"/>
        <v>2.365</v>
      </c>
      <c r="L301" s="22" t="str">
        <f>IF(K301&lt;0,"unavailable","available")</f>
        <v>available</v>
      </c>
      <c r="M301" s="49"/>
      <c r="N301" s="72">
        <v>206</v>
      </c>
      <c r="O301" s="35" t="s">
        <v>309</v>
      </c>
      <c r="P301" s="24" t="s">
        <v>33</v>
      </c>
      <c r="Q301" s="31">
        <v>0.05</v>
      </c>
      <c r="R301" s="24">
        <f t="shared" si="47"/>
        <v>0.31</v>
      </c>
      <c r="S301" s="21">
        <f>E301</f>
        <v>0</v>
      </c>
      <c r="T301" s="21">
        <v>120</v>
      </c>
      <c r="U301" s="21">
        <f t="shared" si="45"/>
        <v>0.31</v>
      </c>
      <c r="V301" s="24">
        <v>0</v>
      </c>
      <c r="W301" s="24">
        <v>2.625</v>
      </c>
      <c r="X301" s="24">
        <f t="shared" si="46"/>
        <v>2.315</v>
      </c>
      <c r="Y301" s="39">
        <f t="shared" si="51"/>
        <v>2.315</v>
      </c>
      <c r="Z301" s="22" t="str">
        <f>IF(Y301&lt;0,"unavailable","available")</f>
        <v>available</v>
      </c>
    </row>
    <row r="302" spans="1:26" ht="30">
      <c r="A302" s="34">
        <v>207</v>
      </c>
      <c r="B302" s="35" t="s">
        <v>310</v>
      </c>
      <c r="C302" s="24" t="s">
        <v>5</v>
      </c>
      <c r="D302" s="28">
        <v>0.29</v>
      </c>
      <c r="E302" s="24">
        <v>0.01</v>
      </c>
      <c r="F302" s="31">
        <v>120</v>
      </c>
      <c r="G302" s="32">
        <f t="shared" si="48"/>
        <v>0.27999999999999997</v>
      </c>
      <c r="H302" s="24">
        <v>0</v>
      </c>
      <c r="I302" s="24">
        <v>1.68</v>
      </c>
      <c r="J302" s="32">
        <f t="shared" si="49"/>
        <v>1.4</v>
      </c>
      <c r="K302" s="39">
        <f t="shared" si="50"/>
        <v>1.4</v>
      </c>
      <c r="L302" s="22" t="str">
        <f>IF(K302&lt;0,"unavailable","available")</f>
        <v>available</v>
      </c>
      <c r="M302" s="49"/>
      <c r="N302" s="72">
        <v>207</v>
      </c>
      <c r="O302" s="35" t="s">
        <v>310</v>
      </c>
      <c r="P302" s="24" t="s">
        <v>5</v>
      </c>
      <c r="Q302" s="31">
        <v>0</v>
      </c>
      <c r="R302" s="24">
        <f t="shared" si="47"/>
        <v>0.29</v>
      </c>
      <c r="S302" s="21">
        <f>E302</f>
        <v>0.01</v>
      </c>
      <c r="T302" s="21">
        <v>120</v>
      </c>
      <c r="U302" s="21">
        <f t="shared" si="45"/>
        <v>0.27999999999999997</v>
      </c>
      <c r="V302" s="24">
        <v>0</v>
      </c>
      <c r="W302" s="24">
        <v>1.68</v>
      </c>
      <c r="X302" s="24">
        <f t="shared" si="46"/>
        <v>1.4</v>
      </c>
      <c r="Y302" s="39">
        <f t="shared" si="51"/>
        <v>1.4</v>
      </c>
      <c r="Z302" s="22" t="str">
        <f>IF(Y302&lt;0,"unavailable","available")</f>
        <v>available</v>
      </c>
    </row>
    <row r="303" spans="1:26" ht="30">
      <c r="A303" s="120">
        <v>208</v>
      </c>
      <c r="B303" s="35" t="s">
        <v>311</v>
      </c>
      <c r="C303" s="24" t="s">
        <v>26</v>
      </c>
      <c r="D303" s="28">
        <v>4.78</v>
      </c>
      <c r="E303" s="24">
        <f>E304+E305</f>
        <v>2.8400000000000003</v>
      </c>
      <c r="F303" s="31">
        <v>120</v>
      </c>
      <c r="G303" s="32">
        <f t="shared" si="48"/>
        <v>1.94</v>
      </c>
      <c r="H303" s="24">
        <v>0</v>
      </c>
      <c r="I303" s="24">
        <v>10.5</v>
      </c>
      <c r="J303" s="32">
        <f t="shared" si="49"/>
        <v>8.56</v>
      </c>
      <c r="K303" s="122">
        <f>MIN(J303:J305)</f>
        <v>8.56</v>
      </c>
      <c r="L303" s="116" t="str">
        <f>IF(K303&lt;0,"unavailable","available")</f>
        <v>available</v>
      </c>
      <c r="M303" s="49"/>
      <c r="N303" s="120">
        <v>208</v>
      </c>
      <c r="O303" s="35" t="s">
        <v>311</v>
      </c>
      <c r="P303" s="24" t="s">
        <v>26</v>
      </c>
      <c r="Q303" s="31">
        <v>1.36</v>
      </c>
      <c r="R303" s="24">
        <f t="shared" si="47"/>
        <v>6.140000000000001</v>
      </c>
      <c r="S303" s="21">
        <f>S304+S305</f>
        <v>3.8200000000000003</v>
      </c>
      <c r="T303" s="21">
        <v>120</v>
      </c>
      <c r="U303" s="21">
        <f t="shared" si="45"/>
        <v>2.3200000000000003</v>
      </c>
      <c r="V303" s="24">
        <v>0</v>
      </c>
      <c r="W303" s="24">
        <v>10.5</v>
      </c>
      <c r="X303" s="24">
        <f t="shared" si="46"/>
        <v>8.18</v>
      </c>
      <c r="Y303" s="122">
        <f>MIN(X303:X305)</f>
        <v>8.18</v>
      </c>
      <c r="Z303" s="116" t="str">
        <f>IF(Y303&lt;0,"unavailable","available")</f>
        <v>available</v>
      </c>
    </row>
    <row r="304" spans="1:26" ht="15">
      <c r="A304" s="120"/>
      <c r="B304" s="37" t="s">
        <v>101</v>
      </c>
      <c r="C304" s="24" t="s">
        <v>26</v>
      </c>
      <c r="D304" s="28">
        <f>D303-D305</f>
        <v>2.2</v>
      </c>
      <c r="E304" s="40">
        <f>D304</f>
        <v>2.2</v>
      </c>
      <c r="F304" s="31"/>
      <c r="G304" s="32">
        <f>D304-E304</f>
        <v>0</v>
      </c>
      <c r="H304" s="24">
        <v>0</v>
      </c>
      <c r="I304" s="24">
        <v>10.5</v>
      </c>
      <c r="J304" s="32">
        <f>I304-G304-H304</f>
        <v>10.5</v>
      </c>
      <c r="K304" s="122"/>
      <c r="L304" s="117"/>
      <c r="M304" s="49"/>
      <c r="N304" s="120"/>
      <c r="O304" s="37" t="s">
        <v>101</v>
      </c>
      <c r="P304" s="24" t="s">
        <v>26</v>
      </c>
      <c r="Q304" s="31">
        <f>Q303-Q305</f>
        <v>0.9800000000000001</v>
      </c>
      <c r="R304" s="24">
        <f t="shared" si="47"/>
        <v>3.18</v>
      </c>
      <c r="S304" s="29">
        <f>R304</f>
        <v>3.18</v>
      </c>
      <c r="T304" s="21"/>
      <c r="U304" s="21">
        <f t="shared" si="45"/>
        <v>0</v>
      </c>
      <c r="V304" s="24">
        <v>0</v>
      </c>
      <c r="W304" s="24">
        <v>10.5</v>
      </c>
      <c r="X304" s="24">
        <f t="shared" si="46"/>
        <v>10.5</v>
      </c>
      <c r="Y304" s="122"/>
      <c r="Z304" s="117"/>
    </row>
    <row r="305" spans="1:26" ht="15">
      <c r="A305" s="120"/>
      <c r="B305" s="37" t="s">
        <v>102</v>
      </c>
      <c r="C305" s="24" t="s">
        <v>26</v>
      </c>
      <c r="D305" s="28">
        <v>2.58</v>
      </c>
      <c r="E305" s="26">
        <v>0.64</v>
      </c>
      <c r="F305" s="31">
        <v>120</v>
      </c>
      <c r="G305" s="32">
        <f>D305-E305</f>
        <v>1.94</v>
      </c>
      <c r="H305" s="24">
        <v>0</v>
      </c>
      <c r="I305" s="24">
        <v>10.5</v>
      </c>
      <c r="J305" s="32">
        <f>I305-G305-H305</f>
        <v>8.56</v>
      </c>
      <c r="K305" s="122"/>
      <c r="L305" s="118"/>
      <c r="M305" s="49"/>
      <c r="N305" s="120"/>
      <c r="O305" s="37" t="s">
        <v>102</v>
      </c>
      <c r="P305" s="24" t="s">
        <v>26</v>
      </c>
      <c r="Q305" s="31">
        <v>0.38</v>
      </c>
      <c r="R305" s="24">
        <f t="shared" si="47"/>
        <v>2.96</v>
      </c>
      <c r="S305" s="21">
        <f>'[1]текущий дефицит'!E303</f>
        <v>0.64</v>
      </c>
      <c r="T305" s="21">
        <v>120</v>
      </c>
      <c r="U305" s="21">
        <f t="shared" si="45"/>
        <v>2.32</v>
      </c>
      <c r="V305" s="24">
        <v>0</v>
      </c>
      <c r="W305" s="24">
        <v>10.5</v>
      </c>
      <c r="X305" s="24">
        <f t="shared" si="46"/>
        <v>8.18</v>
      </c>
      <c r="Y305" s="122"/>
      <c r="Z305" s="118"/>
    </row>
    <row r="306" spans="1:26" ht="30">
      <c r="A306" s="120">
        <v>209</v>
      </c>
      <c r="B306" s="35" t="s">
        <v>312</v>
      </c>
      <c r="C306" s="24" t="s">
        <v>26</v>
      </c>
      <c r="D306" s="28">
        <v>2.26</v>
      </c>
      <c r="E306" s="41">
        <f>E307+E308</f>
        <v>0.4199999999999997</v>
      </c>
      <c r="F306" s="31">
        <v>120</v>
      </c>
      <c r="G306" s="32">
        <f t="shared" si="48"/>
        <v>1.84</v>
      </c>
      <c r="H306" s="24">
        <v>0</v>
      </c>
      <c r="I306" s="24">
        <v>10.5</v>
      </c>
      <c r="J306" s="32">
        <f t="shared" si="49"/>
        <v>8.66</v>
      </c>
      <c r="K306" s="122">
        <f>MIN(J306:J308)</f>
        <v>8.66</v>
      </c>
      <c r="L306" s="116" t="str">
        <f>IF(K306&lt;0,"unavailable","available")</f>
        <v>available</v>
      </c>
      <c r="M306" s="49"/>
      <c r="N306" s="120">
        <v>209</v>
      </c>
      <c r="O306" s="35" t="s">
        <v>312</v>
      </c>
      <c r="P306" s="24" t="s">
        <v>26</v>
      </c>
      <c r="Q306" s="31">
        <v>0.63</v>
      </c>
      <c r="R306" s="24">
        <f t="shared" si="47"/>
        <v>2.8899999999999997</v>
      </c>
      <c r="S306" s="21">
        <f>S307+S308</f>
        <v>0.44999999999999973</v>
      </c>
      <c r="T306" s="21">
        <v>120</v>
      </c>
      <c r="U306" s="21">
        <f t="shared" si="45"/>
        <v>2.44</v>
      </c>
      <c r="V306" s="24">
        <v>0</v>
      </c>
      <c r="W306" s="24">
        <v>10.5</v>
      </c>
      <c r="X306" s="24">
        <f t="shared" si="46"/>
        <v>8.06</v>
      </c>
      <c r="Y306" s="122">
        <f>MIN(X306:X308)</f>
        <v>8.06</v>
      </c>
      <c r="Z306" s="116" t="str">
        <f>IF(Y306&lt;0,"unavailable","available")</f>
        <v>available</v>
      </c>
    </row>
    <row r="307" spans="1:26" ht="15">
      <c r="A307" s="120"/>
      <c r="B307" s="37" t="s">
        <v>101</v>
      </c>
      <c r="C307" s="24" t="s">
        <v>26</v>
      </c>
      <c r="D307" s="28">
        <f>D306-D308</f>
        <v>0.19999999999999973</v>
      </c>
      <c r="E307" s="40">
        <f>D307</f>
        <v>0.19999999999999973</v>
      </c>
      <c r="F307" s="31"/>
      <c r="G307" s="32">
        <f>D307-E307</f>
        <v>0</v>
      </c>
      <c r="H307" s="24">
        <v>0</v>
      </c>
      <c r="I307" s="24">
        <v>10.5</v>
      </c>
      <c r="J307" s="32">
        <f>I307-G307-H307</f>
        <v>10.5</v>
      </c>
      <c r="K307" s="122"/>
      <c r="L307" s="117"/>
      <c r="M307" s="49"/>
      <c r="N307" s="120"/>
      <c r="O307" s="37" t="s">
        <v>101</v>
      </c>
      <c r="P307" s="24" t="s">
        <v>26</v>
      </c>
      <c r="Q307" s="31">
        <f>Q306-Q308</f>
        <v>0.030000000000000027</v>
      </c>
      <c r="R307" s="24">
        <f t="shared" si="47"/>
        <v>0.22999999999999976</v>
      </c>
      <c r="S307" s="29">
        <f>R307</f>
        <v>0.22999999999999976</v>
      </c>
      <c r="T307" s="21"/>
      <c r="U307" s="21">
        <f t="shared" si="45"/>
        <v>0</v>
      </c>
      <c r="V307" s="24">
        <v>0</v>
      </c>
      <c r="W307" s="24">
        <v>10.5</v>
      </c>
      <c r="X307" s="24">
        <f t="shared" si="46"/>
        <v>10.5</v>
      </c>
      <c r="Y307" s="122"/>
      <c r="Z307" s="117"/>
    </row>
    <row r="308" spans="1:26" ht="15">
      <c r="A308" s="120"/>
      <c r="B308" s="37" t="s">
        <v>102</v>
      </c>
      <c r="C308" s="24" t="s">
        <v>26</v>
      </c>
      <c r="D308" s="28">
        <v>2.06</v>
      </c>
      <c r="E308" s="26">
        <v>0.22</v>
      </c>
      <c r="F308" s="31">
        <v>120</v>
      </c>
      <c r="G308" s="32">
        <f>D308-E308</f>
        <v>1.84</v>
      </c>
      <c r="H308" s="24">
        <v>0</v>
      </c>
      <c r="I308" s="24">
        <v>10.5</v>
      </c>
      <c r="J308" s="32">
        <f>I308-G308-H308</f>
        <v>8.66</v>
      </c>
      <c r="K308" s="122"/>
      <c r="L308" s="118"/>
      <c r="M308" s="49"/>
      <c r="N308" s="120"/>
      <c r="O308" s="37" t="s">
        <v>102</v>
      </c>
      <c r="P308" s="24" t="s">
        <v>26</v>
      </c>
      <c r="Q308" s="31">
        <v>0.6</v>
      </c>
      <c r="R308" s="24">
        <f t="shared" si="47"/>
        <v>2.66</v>
      </c>
      <c r="S308" s="21">
        <f>'[1]текущий дефицит'!E306</f>
        <v>0.22</v>
      </c>
      <c r="T308" s="21">
        <v>120</v>
      </c>
      <c r="U308" s="21">
        <f t="shared" si="45"/>
        <v>2.44</v>
      </c>
      <c r="V308" s="24">
        <v>0</v>
      </c>
      <c r="W308" s="24">
        <v>10.5</v>
      </c>
      <c r="X308" s="24">
        <f t="shared" si="46"/>
        <v>8.06</v>
      </c>
      <c r="Y308" s="122"/>
      <c r="Z308" s="118"/>
    </row>
    <row r="309" spans="1:26" ht="30">
      <c r="A309" s="34">
        <v>210</v>
      </c>
      <c r="B309" s="35" t="s">
        <v>313</v>
      </c>
      <c r="C309" s="24" t="s">
        <v>33</v>
      </c>
      <c r="D309" s="28">
        <v>0.31</v>
      </c>
      <c r="E309" s="24">
        <v>0</v>
      </c>
      <c r="F309" s="31">
        <v>120</v>
      </c>
      <c r="G309" s="32">
        <f t="shared" si="48"/>
        <v>0.31</v>
      </c>
      <c r="H309" s="24">
        <v>0</v>
      </c>
      <c r="I309" s="24">
        <v>2.625</v>
      </c>
      <c r="J309" s="32">
        <f t="shared" si="49"/>
        <v>2.315</v>
      </c>
      <c r="K309" s="39">
        <f t="shared" si="50"/>
        <v>2.315</v>
      </c>
      <c r="L309" s="22" t="str">
        <f>IF(K309&lt;0,"unavailable","available")</f>
        <v>available</v>
      </c>
      <c r="M309" s="49"/>
      <c r="N309" s="72">
        <v>210</v>
      </c>
      <c r="O309" s="35" t="s">
        <v>313</v>
      </c>
      <c r="P309" s="24" t="s">
        <v>33</v>
      </c>
      <c r="Q309" s="31">
        <v>0</v>
      </c>
      <c r="R309" s="24">
        <f t="shared" si="47"/>
        <v>0.31</v>
      </c>
      <c r="S309" s="21">
        <f>E309</f>
        <v>0</v>
      </c>
      <c r="T309" s="21">
        <v>120</v>
      </c>
      <c r="U309" s="21">
        <f t="shared" si="45"/>
        <v>0.31</v>
      </c>
      <c r="V309" s="24">
        <v>0</v>
      </c>
      <c r="W309" s="24">
        <v>2.625</v>
      </c>
      <c r="X309" s="24">
        <f t="shared" si="46"/>
        <v>2.315</v>
      </c>
      <c r="Y309" s="39">
        <f t="shared" si="51"/>
        <v>2.315</v>
      </c>
      <c r="Z309" s="22" t="str">
        <f>IF(Y309&lt;0,"unavailable","available")</f>
        <v>available</v>
      </c>
    </row>
    <row r="310" spans="1:26" ht="30">
      <c r="A310" s="120">
        <v>211</v>
      </c>
      <c r="B310" s="35" t="s">
        <v>314</v>
      </c>
      <c r="C310" s="24" t="s">
        <v>20</v>
      </c>
      <c r="D310" s="28">
        <v>41.71</v>
      </c>
      <c r="E310" s="24">
        <f>E311+E312</f>
        <v>2.515</v>
      </c>
      <c r="F310" s="31">
        <v>120</v>
      </c>
      <c r="G310" s="32">
        <f t="shared" si="48"/>
        <v>39.195</v>
      </c>
      <c r="H310" s="24">
        <v>0</v>
      </c>
      <c r="I310" s="24">
        <v>42</v>
      </c>
      <c r="J310" s="32">
        <f t="shared" si="49"/>
        <v>2.8049999999999997</v>
      </c>
      <c r="K310" s="122">
        <f>MIN(J310:J312)</f>
        <v>2.8049999999999997</v>
      </c>
      <c r="L310" s="116" t="str">
        <f>IF(K310&lt;0,"unavailable","available")</f>
        <v>available</v>
      </c>
      <c r="M310" s="49"/>
      <c r="N310" s="137">
        <v>211</v>
      </c>
      <c r="O310" s="56" t="s">
        <v>314</v>
      </c>
      <c r="P310" s="44" t="s">
        <v>20</v>
      </c>
      <c r="Q310" s="55">
        <v>22.58</v>
      </c>
      <c r="R310" s="44">
        <f t="shared" si="47"/>
        <v>64.28999999999999</v>
      </c>
      <c r="S310" s="44">
        <f>S311+S312</f>
        <v>5.5</v>
      </c>
      <c r="T310" s="44">
        <v>120</v>
      </c>
      <c r="U310" s="44">
        <f t="shared" si="45"/>
        <v>58.78999999999999</v>
      </c>
      <c r="V310" s="44">
        <v>0</v>
      </c>
      <c r="W310" s="44">
        <v>42</v>
      </c>
      <c r="X310" s="44">
        <f t="shared" si="46"/>
        <v>-16.789999999999992</v>
      </c>
      <c r="Y310" s="142">
        <f>MIN(X310:X312)</f>
        <v>-16.789999999999992</v>
      </c>
      <c r="Z310" s="139" t="str">
        <f>IF(Y310&lt;0,"unavailable","available")</f>
        <v>unavailable</v>
      </c>
    </row>
    <row r="311" spans="1:26" ht="15">
      <c r="A311" s="120"/>
      <c r="B311" s="37" t="s">
        <v>101</v>
      </c>
      <c r="C311" s="24" t="s">
        <v>20</v>
      </c>
      <c r="D311" s="28">
        <f>D310-D312</f>
        <v>26.3</v>
      </c>
      <c r="E311" s="40">
        <f>D317/2+D314/2+D319/2+D318+D315/2</f>
        <v>1.955</v>
      </c>
      <c r="F311" s="31">
        <v>121</v>
      </c>
      <c r="G311" s="32">
        <f>D311-E311</f>
        <v>24.345</v>
      </c>
      <c r="H311" s="24">
        <v>0</v>
      </c>
      <c r="I311" s="24">
        <v>42</v>
      </c>
      <c r="J311" s="32">
        <f>I311-G311-H311</f>
        <v>17.655</v>
      </c>
      <c r="K311" s="122"/>
      <c r="L311" s="117"/>
      <c r="M311" s="49"/>
      <c r="N311" s="137"/>
      <c r="O311" s="63" t="s">
        <v>101</v>
      </c>
      <c r="P311" s="44" t="s">
        <v>20</v>
      </c>
      <c r="Q311" s="55">
        <f>Q310-Q312</f>
        <v>11.989999999999998</v>
      </c>
      <c r="R311" s="44">
        <f t="shared" si="47"/>
        <v>38.29</v>
      </c>
      <c r="S311" s="61">
        <f>R317+R314+R319+R318+R315</f>
        <v>4.9399999999999995</v>
      </c>
      <c r="T311" s="44"/>
      <c r="U311" s="44">
        <f t="shared" si="45"/>
        <v>33.35</v>
      </c>
      <c r="V311" s="44">
        <v>0</v>
      </c>
      <c r="W311" s="44">
        <v>42</v>
      </c>
      <c r="X311" s="44">
        <f t="shared" si="46"/>
        <v>8.649999999999999</v>
      </c>
      <c r="Y311" s="142"/>
      <c r="Z311" s="140"/>
    </row>
    <row r="312" spans="1:26" ht="15">
      <c r="A312" s="120"/>
      <c r="B312" s="37" t="s">
        <v>102</v>
      </c>
      <c r="C312" s="24" t="s">
        <v>20</v>
      </c>
      <c r="D312" s="28">
        <v>15.41</v>
      </c>
      <c r="E312" s="26">
        <v>0.56</v>
      </c>
      <c r="F312" s="31">
        <v>122</v>
      </c>
      <c r="G312" s="32">
        <f>D312-E312</f>
        <v>14.85</v>
      </c>
      <c r="H312" s="24">
        <v>0</v>
      </c>
      <c r="I312" s="24">
        <v>42</v>
      </c>
      <c r="J312" s="32">
        <f>I312-G312-H312</f>
        <v>27.15</v>
      </c>
      <c r="K312" s="122"/>
      <c r="L312" s="118"/>
      <c r="M312" s="49"/>
      <c r="N312" s="137"/>
      <c r="O312" s="63" t="s">
        <v>102</v>
      </c>
      <c r="P312" s="44" t="s">
        <v>20</v>
      </c>
      <c r="Q312" s="55">
        <v>10.59</v>
      </c>
      <c r="R312" s="44">
        <f t="shared" si="47"/>
        <v>26</v>
      </c>
      <c r="S312" s="44">
        <f>'[1]текущий дефицит'!E310</f>
        <v>0.56</v>
      </c>
      <c r="T312" s="44">
        <v>120</v>
      </c>
      <c r="U312" s="44">
        <f t="shared" si="45"/>
        <v>25.44</v>
      </c>
      <c r="V312" s="44">
        <v>0</v>
      </c>
      <c r="W312" s="44">
        <v>42</v>
      </c>
      <c r="X312" s="44">
        <f t="shared" si="46"/>
        <v>16.56</v>
      </c>
      <c r="Y312" s="142"/>
      <c r="Z312" s="141"/>
    </row>
    <row r="313" spans="1:26" ht="30" customHeight="1">
      <c r="A313" s="34">
        <v>212</v>
      </c>
      <c r="B313" s="35" t="s">
        <v>315</v>
      </c>
      <c r="C313" s="24" t="s">
        <v>32</v>
      </c>
      <c r="D313" s="28">
        <v>2.38</v>
      </c>
      <c r="E313" s="24">
        <v>0</v>
      </c>
      <c r="F313" s="31">
        <v>120</v>
      </c>
      <c r="G313" s="32">
        <f t="shared" si="48"/>
        <v>2.38</v>
      </c>
      <c r="H313" s="24">
        <v>0</v>
      </c>
      <c r="I313" s="24">
        <v>6.615</v>
      </c>
      <c r="J313" s="32">
        <f t="shared" si="49"/>
        <v>4.235</v>
      </c>
      <c r="K313" s="39">
        <f t="shared" si="50"/>
        <v>4.235</v>
      </c>
      <c r="L313" s="22" t="str">
        <f aca="true" t="shared" si="52" ref="L313:L323">IF(K313&lt;0,"unavailable","available")</f>
        <v>available</v>
      </c>
      <c r="M313" s="49"/>
      <c r="N313" s="72">
        <v>212</v>
      </c>
      <c r="O313" s="35" t="s">
        <v>315</v>
      </c>
      <c r="P313" s="24" t="s">
        <v>32</v>
      </c>
      <c r="Q313" s="31">
        <v>0.94</v>
      </c>
      <c r="R313" s="24">
        <f t="shared" si="47"/>
        <v>3.32</v>
      </c>
      <c r="S313" s="21">
        <f aca="true" t="shared" si="53" ref="S313:S322">E313</f>
        <v>0</v>
      </c>
      <c r="T313" s="21">
        <v>120</v>
      </c>
      <c r="U313" s="21">
        <f t="shared" si="45"/>
        <v>3.32</v>
      </c>
      <c r="V313" s="24">
        <v>0</v>
      </c>
      <c r="W313" s="24">
        <v>6.615</v>
      </c>
      <c r="X313" s="24">
        <f t="shared" si="46"/>
        <v>3.2950000000000004</v>
      </c>
      <c r="Y313" s="39">
        <f t="shared" si="51"/>
        <v>3.2950000000000004</v>
      </c>
      <c r="Z313" s="22" t="str">
        <f aca="true" t="shared" si="54" ref="Z313:Z323">IF(Y313&lt;0,"unavailable","available")</f>
        <v>available</v>
      </c>
    </row>
    <row r="314" spans="1:26" s="5" customFormat="1" ht="30">
      <c r="A314" s="34">
        <v>213</v>
      </c>
      <c r="B314" s="35" t="s">
        <v>316</v>
      </c>
      <c r="C314" s="24" t="s">
        <v>5</v>
      </c>
      <c r="D314" s="28">
        <v>0.38</v>
      </c>
      <c r="E314" s="24">
        <v>0.11</v>
      </c>
      <c r="F314" s="31">
        <v>120</v>
      </c>
      <c r="G314" s="32">
        <f t="shared" si="48"/>
        <v>0.27</v>
      </c>
      <c r="H314" s="24">
        <v>0</v>
      </c>
      <c r="I314" s="24">
        <v>1.68</v>
      </c>
      <c r="J314" s="32">
        <f t="shared" si="49"/>
        <v>1.41</v>
      </c>
      <c r="K314" s="39">
        <f t="shared" si="50"/>
        <v>1.41</v>
      </c>
      <c r="L314" s="22" t="str">
        <f t="shared" si="52"/>
        <v>available</v>
      </c>
      <c r="M314" s="49"/>
      <c r="N314" s="72">
        <v>213</v>
      </c>
      <c r="O314" s="35" t="s">
        <v>316</v>
      </c>
      <c r="P314" s="24" t="s">
        <v>5</v>
      </c>
      <c r="Q314" s="31">
        <v>0.35</v>
      </c>
      <c r="R314" s="24">
        <f t="shared" si="47"/>
        <v>0.73</v>
      </c>
      <c r="S314" s="21">
        <f t="shared" si="53"/>
        <v>0.11</v>
      </c>
      <c r="T314" s="21">
        <v>120</v>
      </c>
      <c r="U314" s="21">
        <f t="shared" si="45"/>
        <v>0.62</v>
      </c>
      <c r="V314" s="24">
        <v>0</v>
      </c>
      <c r="W314" s="24">
        <v>1.68</v>
      </c>
      <c r="X314" s="24">
        <f t="shared" si="46"/>
        <v>1.06</v>
      </c>
      <c r="Y314" s="39">
        <f t="shared" si="51"/>
        <v>1.06</v>
      </c>
      <c r="Z314" s="22" t="str">
        <f t="shared" si="54"/>
        <v>available</v>
      </c>
    </row>
    <row r="315" spans="1:26" ht="30">
      <c r="A315" s="34">
        <v>214</v>
      </c>
      <c r="B315" s="35" t="s">
        <v>317</v>
      </c>
      <c r="C315" s="24" t="s">
        <v>6</v>
      </c>
      <c r="D315" s="28">
        <v>0.58</v>
      </c>
      <c r="E315" s="24">
        <v>0.3</v>
      </c>
      <c r="F315" s="31">
        <v>120</v>
      </c>
      <c r="G315" s="32">
        <f t="shared" si="48"/>
        <v>0.27999999999999997</v>
      </c>
      <c r="H315" s="24">
        <v>0</v>
      </c>
      <c r="I315" s="24">
        <v>2.625</v>
      </c>
      <c r="J315" s="32">
        <f t="shared" si="49"/>
        <v>2.345</v>
      </c>
      <c r="K315" s="39">
        <f t="shared" si="50"/>
        <v>2.345</v>
      </c>
      <c r="L315" s="22" t="str">
        <f t="shared" si="52"/>
        <v>available</v>
      </c>
      <c r="M315" s="49"/>
      <c r="N315" s="72">
        <v>214</v>
      </c>
      <c r="O315" s="35" t="s">
        <v>317</v>
      </c>
      <c r="P315" s="24" t="s">
        <v>6</v>
      </c>
      <c r="Q315" s="31">
        <v>0.01</v>
      </c>
      <c r="R315" s="24">
        <f t="shared" si="47"/>
        <v>0.59</v>
      </c>
      <c r="S315" s="21">
        <f t="shared" si="53"/>
        <v>0.3</v>
      </c>
      <c r="T315" s="21">
        <v>120</v>
      </c>
      <c r="U315" s="21">
        <f t="shared" si="45"/>
        <v>0.29</v>
      </c>
      <c r="V315" s="24">
        <v>0</v>
      </c>
      <c r="W315" s="24">
        <v>2.625</v>
      </c>
      <c r="X315" s="24">
        <f t="shared" si="46"/>
        <v>2.335</v>
      </c>
      <c r="Y315" s="39">
        <f t="shared" si="51"/>
        <v>2.335</v>
      </c>
      <c r="Z315" s="22" t="str">
        <f t="shared" si="54"/>
        <v>available</v>
      </c>
    </row>
    <row r="316" spans="1:26" ht="30">
      <c r="A316" s="34">
        <v>215</v>
      </c>
      <c r="B316" s="35" t="s">
        <v>318</v>
      </c>
      <c r="C316" s="24" t="s">
        <v>33</v>
      </c>
      <c r="D316" s="28">
        <v>0.73</v>
      </c>
      <c r="E316" s="24">
        <v>0.01</v>
      </c>
      <c r="F316" s="31">
        <v>120</v>
      </c>
      <c r="G316" s="32">
        <f t="shared" si="48"/>
        <v>0.72</v>
      </c>
      <c r="H316" s="24">
        <v>0</v>
      </c>
      <c r="I316" s="24">
        <v>2.625</v>
      </c>
      <c r="J316" s="32">
        <f t="shared" si="49"/>
        <v>1.905</v>
      </c>
      <c r="K316" s="39">
        <f t="shared" si="50"/>
        <v>1.905</v>
      </c>
      <c r="L316" s="22" t="str">
        <f t="shared" si="52"/>
        <v>available</v>
      </c>
      <c r="M316" s="49"/>
      <c r="N316" s="72">
        <v>215</v>
      </c>
      <c r="O316" s="35" t="s">
        <v>318</v>
      </c>
      <c r="P316" s="24" t="s">
        <v>33</v>
      </c>
      <c r="Q316" s="31">
        <v>0.2</v>
      </c>
      <c r="R316" s="24">
        <f t="shared" si="47"/>
        <v>0.9299999999999999</v>
      </c>
      <c r="S316" s="21">
        <f t="shared" si="53"/>
        <v>0.01</v>
      </c>
      <c r="T316" s="21">
        <v>120</v>
      </c>
      <c r="U316" s="21">
        <f t="shared" si="45"/>
        <v>0.9199999999999999</v>
      </c>
      <c r="V316" s="24">
        <v>0</v>
      </c>
      <c r="W316" s="24">
        <v>2.625</v>
      </c>
      <c r="X316" s="24">
        <f t="shared" si="46"/>
        <v>1.705</v>
      </c>
      <c r="Y316" s="39">
        <f t="shared" si="51"/>
        <v>1.705</v>
      </c>
      <c r="Z316" s="22" t="str">
        <f t="shared" si="54"/>
        <v>available</v>
      </c>
    </row>
    <row r="317" spans="1:26" ht="30">
      <c r="A317" s="34">
        <v>216</v>
      </c>
      <c r="B317" s="35" t="s">
        <v>319</v>
      </c>
      <c r="C317" s="24" t="s">
        <v>10</v>
      </c>
      <c r="D317" s="28">
        <v>0.97</v>
      </c>
      <c r="E317" s="24">
        <v>0</v>
      </c>
      <c r="F317" s="31">
        <v>120</v>
      </c>
      <c r="G317" s="32">
        <f t="shared" si="48"/>
        <v>0.97</v>
      </c>
      <c r="H317" s="24">
        <v>0</v>
      </c>
      <c r="I317" s="24">
        <v>4.2</v>
      </c>
      <c r="J317" s="32">
        <f t="shared" si="49"/>
        <v>3.2300000000000004</v>
      </c>
      <c r="K317" s="39">
        <f t="shared" si="50"/>
        <v>3.2300000000000004</v>
      </c>
      <c r="L317" s="22" t="str">
        <f t="shared" si="52"/>
        <v>available</v>
      </c>
      <c r="M317" s="49"/>
      <c r="N317" s="72">
        <v>216</v>
      </c>
      <c r="O317" s="38" t="s">
        <v>319</v>
      </c>
      <c r="P317" s="24" t="s">
        <v>10</v>
      </c>
      <c r="Q317" s="30">
        <v>0.69</v>
      </c>
      <c r="R317" s="24">
        <f t="shared" si="47"/>
        <v>1.66</v>
      </c>
      <c r="S317" s="24">
        <f t="shared" si="53"/>
        <v>0</v>
      </c>
      <c r="T317" s="24">
        <v>120</v>
      </c>
      <c r="U317" s="24">
        <f t="shared" si="45"/>
        <v>1.66</v>
      </c>
      <c r="V317" s="24">
        <v>0</v>
      </c>
      <c r="W317" s="24">
        <v>4.2</v>
      </c>
      <c r="X317" s="24">
        <f t="shared" si="46"/>
        <v>2.54</v>
      </c>
      <c r="Y317" s="39">
        <f t="shared" si="51"/>
        <v>2.54</v>
      </c>
      <c r="Z317" s="62" t="str">
        <f t="shared" si="54"/>
        <v>available</v>
      </c>
    </row>
    <row r="318" spans="1:26" ht="30">
      <c r="A318" s="34">
        <v>217</v>
      </c>
      <c r="B318" s="35" t="s">
        <v>320</v>
      </c>
      <c r="C318" s="24" t="s">
        <v>54</v>
      </c>
      <c r="D318" s="28">
        <v>0.47</v>
      </c>
      <c r="E318" s="24">
        <v>0.32</v>
      </c>
      <c r="F318" s="31">
        <v>120</v>
      </c>
      <c r="G318" s="32">
        <f t="shared" si="48"/>
        <v>0.14999999999999997</v>
      </c>
      <c r="H318" s="24">
        <v>0</v>
      </c>
      <c r="I318" s="31">
        <f>1.8*1.05</f>
        <v>1.8900000000000001</v>
      </c>
      <c r="J318" s="32">
        <f t="shared" si="49"/>
        <v>1.7400000000000002</v>
      </c>
      <c r="K318" s="39">
        <f t="shared" si="50"/>
        <v>1.7400000000000002</v>
      </c>
      <c r="L318" s="22" t="str">
        <f t="shared" si="52"/>
        <v>available</v>
      </c>
      <c r="M318" s="49"/>
      <c r="N318" s="72">
        <v>217</v>
      </c>
      <c r="O318" s="35" t="s">
        <v>320</v>
      </c>
      <c r="P318" s="24" t="s">
        <v>54</v>
      </c>
      <c r="Q318" s="31">
        <v>0.1</v>
      </c>
      <c r="R318" s="24">
        <f t="shared" si="47"/>
        <v>0.57</v>
      </c>
      <c r="S318" s="21">
        <f t="shared" si="53"/>
        <v>0.32</v>
      </c>
      <c r="T318" s="21">
        <v>120</v>
      </c>
      <c r="U318" s="21">
        <f t="shared" si="45"/>
        <v>0.24999999999999994</v>
      </c>
      <c r="V318" s="24">
        <v>0</v>
      </c>
      <c r="W318" s="31">
        <f>1.8*1.05</f>
        <v>1.8900000000000001</v>
      </c>
      <c r="X318" s="24">
        <f t="shared" si="46"/>
        <v>1.6400000000000001</v>
      </c>
      <c r="Y318" s="39">
        <f t="shared" si="51"/>
        <v>1.6400000000000001</v>
      </c>
      <c r="Z318" s="22" t="str">
        <f t="shared" si="54"/>
        <v>available</v>
      </c>
    </row>
    <row r="319" spans="1:26" ht="30">
      <c r="A319" s="34">
        <v>218</v>
      </c>
      <c r="B319" s="35" t="s">
        <v>321</v>
      </c>
      <c r="C319" s="24" t="s">
        <v>10</v>
      </c>
      <c r="D319" s="28">
        <v>1.04</v>
      </c>
      <c r="E319" s="24">
        <v>0.2</v>
      </c>
      <c r="F319" s="31">
        <v>120</v>
      </c>
      <c r="G319" s="32">
        <f t="shared" si="48"/>
        <v>0.8400000000000001</v>
      </c>
      <c r="H319" s="24">
        <v>0</v>
      </c>
      <c r="I319" s="24">
        <v>4.2</v>
      </c>
      <c r="J319" s="32">
        <f t="shared" si="49"/>
        <v>3.3600000000000003</v>
      </c>
      <c r="K319" s="39">
        <f t="shared" si="50"/>
        <v>3.3600000000000003</v>
      </c>
      <c r="L319" s="22" t="str">
        <f t="shared" si="52"/>
        <v>available</v>
      </c>
      <c r="M319" s="49"/>
      <c r="N319" s="72">
        <v>218</v>
      </c>
      <c r="O319" s="35" t="s">
        <v>321</v>
      </c>
      <c r="P319" s="24" t="s">
        <v>10</v>
      </c>
      <c r="Q319" s="31">
        <v>0.35</v>
      </c>
      <c r="R319" s="24">
        <f t="shared" si="47"/>
        <v>1.3900000000000001</v>
      </c>
      <c r="S319" s="21">
        <f t="shared" si="53"/>
        <v>0.2</v>
      </c>
      <c r="T319" s="21">
        <v>120</v>
      </c>
      <c r="U319" s="21">
        <f t="shared" si="45"/>
        <v>1.1900000000000002</v>
      </c>
      <c r="V319" s="24">
        <v>0</v>
      </c>
      <c r="W319" s="24">
        <v>4.2</v>
      </c>
      <c r="X319" s="24">
        <f t="shared" si="46"/>
        <v>3.01</v>
      </c>
      <c r="Y319" s="39">
        <f t="shared" si="51"/>
        <v>3.01</v>
      </c>
      <c r="Z319" s="22" t="str">
        <f t="shared" si="54"/>
        <v>available</v>
      </c>
    </row>
    <row r="320" spans="1:26" ht="30">
      <c r="A320" s="34">
        <v>219</v>
      </c>
      <c r="B320" s="35" t="s">
        <v>322</v>
      </c>
      <c r="C320" s="24" t="s">
        <v>26</v>
      </c>
      <c r="D320" s="28">
        <v>7.89</v>
      </c>
      <c r="E320" s="24">
        <v>0.13</v>
      </c>
      <c r="F320" s="31">
        <v>120</v>
      </c>
      <c r="G320" s="32">
        <f t="shared" si="48"/>
        <v>7.76</v>
      </c>
      <c r="H320" s="24">
        <v>0</v>
      </c>
      <c r="I320" s="24">
        <v>10.5</v>
      </c>
      <c r="J320" s="32">
        <f t="shared" si="49"/>
        <v>2.74</v>
      </c>
      <c r="K320" s="39">
        <f t="shared" si="50"/>
        <v>2.74</v>
      </c>
      <c r="L320" s="22" t="str">
        <f t="shared" si="52"/>
        <v>available</v>
      </c>
      <c r="M320" s="49"/>
      <c r="N320" s="74">
        <v>219</v>
      </c>
      <c r="O320" s="56" t="s">
        <v>322</v>
      </c>
      <c r="P320" s="44" t="s">
        <v>26</v>
      </c>
      <c r="Q320" s="55">
        <v>9.23</v>
      </c>
      <c r="R320" s="44">
        <f t="shared" si="47"/>
        <v>17.12</v>
      </c>
      <c r="S320" s="44">
        <f t="shared" si="53"/>
        <v>0.13</v>
      </c>
      <c r="T320" s="44">
        <v>120</v>
      </c>
      <c r="U320" s="44">
        <f t="shared" si="45"/>
        <v>16.990000000000002</v>
      </c>
      <c r="V320" s="44">
        <v>0</v>
      </c>
      <c r="W320" s="44">
        <v>10.5</v>
      </c>
      <c r="X320" s="44">
        <f t="shared" si="46"/>
        <v>-6.490000000000002</v>
      </c>
      <c r="Y320" s="79">
        <f t="shared" si="51"/>
        <v>-6.490000000000002</v>
      </c>
      <c r="Z320" s="67" t="str">
        <f t="shared" si="54"/>
        <v>unavailable</v>
      </c>
    </row>
    <row r="321" spans="1:26" ht="30">
      <c r="A321" s="34">
        <v>220</v>
      </c>
      <c r="B321" s="35" t="s">
        <v>323</v>
      </c>
      <c r="C321" s="24" t="s">
        <v>33</v>
      </c>
      <c r="D321" s="28">
        <v>0.56</v>
      </c>
      <c r="E321" s="24">
        <v>0.41</v>
      </c>
      <c r="F321" s="31">
        <v>120</v>
      </c>
      <c r="G321" s="32">
        <f t="shared" si="48"/>
        <v>0.15000000000000008</v>
      </c>
      <c r="H321" s="24">
        <v>0</v>
      </c>
      <c r="I321" s="24">
        <v>2.625</v>
      </c>
      <c r="J321" s="32">
        <f t="shared" si="49"/>
        <v>2.475</v>
      </c>
      <c r="K321" s="39">
        <f t="shared" si="50"/>
        <v>2.475</v>
      </c>
      <c r="L321" s="22" t="str">
        <f t="shared" si="52"/>
        <v>available</v>
      </c>
      <c r="M321" s="49"/>
      <c r="N321" s="72">
        <v>220</v>
      </c>
      <c r="O321" s="35" t="s">
        <v>323</v>
      </c>
      <c r="P321" s="24" t="s">
        <v>33</v>
      </c>
      <c r="Q321" s="31">
        <v>0.13</v>
      </c>
      <c r="R321" s="24">
        <f t="shared" si="47"/>
        <v>0.6900000000000001</v>
      </c>
      <c r="S321" s="21">
        <f t="shared" si="53"/>
        <v>0.41</v>
      </c>
      <c r="T321" s="21">
        <v>120</v>
      </c>
      <c r="U321" s="21">
        <f t="shared" si="45"/>
        <v>0.2800000000000001</v>
      </c>
      <c r="V321" s="24">
        <v>0</v>
      </c>
      <c r="W321" s="24">
        <v>2.625</v>
      </c>
      <c r="X321" s="24">
        <f t="shared" si="46"/>
        <v>2.3449999999999998</v>
      </c>
      <c r="Y321" s="39">
        <f t="shared" si="51"/>
        <v>2.3449999999999998</v>
      </c>
      <c r="Z321" s="22" t="str">
        <f t="shared" si="54"/>
        <v>available</v>
      </c>
    </row>
    <row r="322" spans="1:26" ht="30">
      <c r="A322" s="34">
        <v>221</v>
      </c>
      <c r="B322" s="35" t="s">
        <v>324</v>
      </c>
      <c r="C322" s="24" t="s">
        <v>3</v>
      </c>
      <c r="D322" s="28">
        <v>15.6</v>
      </c>
      <c r="E322" s="24">
        <v>0</v>
      </c>
      <c r="F322" s="31">
        <v>120</v>
      </c>
      <c r="G322" s="32">
        <f t="shared" si="48"/>
        <v>15.6</v>
      </c>
      <c r="H322" s="24">
        <v>0</v>
      </c>
      <c r="I322" s="24">
        <v>16.8</v>
      </c>
      <c r="J322" s="32">
        <f t="shared" si="49"/>
        <v>1.200000000000001</v>
      </c>
      <c r="K322" s="39">
        <f t="shared" si="50"/>
        <v>1.200000000000001</v>
      </c>
      <c r="L322" s="22" t="str">
        <f t="shared" si="52"/>
        <v>available</v>
      </c>
      <c r="M322" s="49"/>
      <c r="N322" s="74">
        <v>221</v>
      </c>
      <c r="O322" s="56" t="s">
        <v>324</v>
      </c>
      <c r="P322" s="44" t="s">
        <v>3</v>
      </c>
      <c r="Q322" s="55">
        <v>6.89</v>
      </c>
      <c r="R322" s="44">
        <f t="shared" si="47"/>
        <v>22.49</v>
      </c>
      <c r="S322" s="44">
        <f t="shared" si="53"/>
        <v>0</v>
      </c>
      <c r="T322" s="44">
        <v>120</v>
      </c>
      <c r="U322" s="44">
        <f t="shared" si="45"/>
        <v>22.49</v>
      </c>
      <c r="V322" s="44">
        <v>0</v>
      </c>
      <c r="W322" s="44">
        <v>16.8</v>
      </c>
      <c r="X322" s="44">
        <f t="shared" si="46"/>
        <v>-5.689999999999998</v>
      </c>
      <c r="Y322" s="79">
        <f t="shared" si="51"/>
        <v>-5.689999999999998</v>
      </c>
      <c r="Z322" s="67" t="str">
        <f t="shared" si="54"/>
        <v>unavailable</v>
      </c>
    </row>
    <row r="323" spans="1:26" ht="30">
      <c r="A323" s="120">
        <v>222</v>
      </c>
      <c r="B323" s="35" t="s">
        <v>325</v>
      </c>
      <c r="C323" s="24" t="s">
        <v>32</v>
      </c>
      <c r="D323" s="28">
        <v>2.19</v>
      </c>
      <c r="E323" s="24">
        <f>E324+E325</f>
        <v>1.22</v>
      </c>
      <c r="F323" s="31">
        <v>120</v>
      </c>
      <c r="G323" s="32">
        <f t="shared" si="48"/>
        <v>0.97</v>
      </c>
      <c r="H323" s="24">
        <v>0</v>
      </c>
      <c r="I323" s="24">
        <v>6.615</v>
      </c>
      <c r="J323" s="32">
        <f t="shared" si="49"/>
        <v>5.6450000000000005</v>
      </c>
      <c r="K323" s="122">
        <f>MIN(J323:J325)</f>
        <v>5.6450000000000005</v>
      </c>
      <c r="L323" s="116" t="str">
        <f t="shared" si="52"/>
        <v>available</v>
      </c>
      <c r="M323" s="49"/>
      <c r="N323" s="120">
        <v>222</v>
      </c>
      <c r="O323" s="35" t="s">
        <v>325</v>
      </c>
      <c r="P323" s="24" t="s">
        <v>32</v>
      </c>
      <c r="Q323" s="31">
        <v>0.3</v>
      </c>
      <c r="R323" s="24">
        <f t="shared" si="47"/>
        <v>2.4899999999999998</v>
      </c>
      <c r="S323" s="21">
        <f>S324+S325</f>
        <v>1.38</v>
      </c>
      <c r="T323" s="21">
        <v>120</v>
      </c>
      <c r="U323" s="21">
        <f t="shared" si="45"/>
        <v>1.1099999999999999</v>
      </c>
      <c r="V323" s="24">
        <v>0</v>
      </c>
      <c r="W323" s="24">
        <v>6.615</v>
      </c>
      <c r="X323" s="24">
        <f t="shared" si="46"/>
        <v>5.505000000000001</v>
      </c>
      <c r="Y323" s="122">
        <f>MIN(X323:X325)</f>
        <v>5.505</v>
      </c>
      <c r="Z323" s="116" t="str">
        <f t="shared" si="54"/>
        <v>available</v>
      </c>
    </row>
    <row r="324" spans="1:26" ht="15">
      <c r="A324" s="120"/>
      <c r="B324" s="37" t="s">
        <v>101</v>
      </c>
      <c r="C324" s="24" t="s">
        <v>32</v>
      </c>
      <c r="D324" s="28">
        <f>D323-D325</f>
        <v>0.8799999999999999</v>
      </c>
      <c r="E324" s="40">
        <f>D324</f>
        <v>0.8799999999999999</v>
      </c>
      <c r="F324" s="31"/>
      <c r="G324" s="32">
        <f>D324-E324</f>
        <v>0</v>
      </c>
      <c r="H324" s="24">
        <v>0</v>
      </c>
      <c r="I324" s="24">
        <v>6.615</v>
      </c>
      <c r="J324" s="32">
        <f>I324-G324-H324</f>
        <v>6.615</v>
      </c>
      <c r="K324" s="122"/>
      <c r="L324" s="117"/>
      <c r="M324" s="49"/>
      <c r="N324" s="120"/>
      <c r="O324" s="37" t="s">
        <v>101</v>
      </c>
      <c r="P324" s="24" t="s">
        <v>32</v>
      </c>
      <c r="Q324" s="31">
        <v>0.16</v>
      </c>
      <c r="R324" s="24">
        <f t="shared" si="47"/>
        <v>1.0399999999999998</v>
      </c>
      <c r="S324" s="29">
        <f>R324</f>
        <v>1.0399999999999998</v>
      </c>
      <c r="T324" s="21"/>
      <c r="U324" s="21">
        <f t="shared" si="45"/>
        <v>0</v>
      </c>
      <c r="V324" s="24">
        <v>0</v>
      </c>
      <c r="W324" s="24">
        <v>6.615</v>
      </c>
      <c r="X324" s="24">
        <f t="shared" si="46"/>
        <v>6.615</v>
      </c>
      <c r="Y324" s="122"/>
      <c r="Z324" s="117"/>
    </row>
    <row r="325" spans="1:26" ht="15">
      <c r="A325" s="120"/>
      <c r="B325" s="37" t="s">
        <v>102</v>
      </c>
      <c r="C325" s="24" t="s">
        <v>32</v>
      </c>
      <c r="D325" s="28">
        <v>1.31</v>
      </c>
      <c r="E325" s="26">
        <v>0.34</v>
      </c>
      <c r="F325" s="31">
        <v>120</v>
      </c>
      <c r="G325" s="32">
        <f>D325-E325</f>
        <v>0.97</v>
      </c>
      <c r="H325" s="24">
        <v>0</v>
      </c>
      <c r="I325" s="24">
        <v>6.615</v>
      </c>
      <c r="J325" s="32">
        <f>I325-G325-H325</f>
        <v>5.6450000000000005</v>
      </c>
      <c r="K325" s="122"/>
      <c r="L325" s="118"/>
      <c r="M325" s="49"/>
      <c r="N325" s="120"/>
      <c r="O325" s="37" t="s">
        <v>102</v>
      </c>
      <c r="P325" s="24" t="s">
        <v>32</v>
      </c>
      <c r="Q325" s="31">
        <v>0.14</v>
      </c>
      <c r="R325" s="24">
        <f t="shared" si="47"/>
        <v>1.4500000000000002</v>
      </c>
      <c r="S325" s="21">
        <f>'[1]текущий дефицит'!E323</f>
        <v>0.34</v>
      </c>
      <c r="T325" s="21">
        <v>120</v>
      </c>
      <c r="U325" s="21">
        <f t="shared" si="45"/>
        <v>1.11</v>
      </c>
      <c r="V325" s="24">
        <v>0</v>
      </c>
      <c r="W325" s="24">
        <v>6.615</v>
      </c>
      <c r="X325" s="24">
        <f t="shared" si="46"/>
        <v>5.505</v>
      </c>
      <c r="Y325" s="122"/>
      <c r="Z325" s="118"/>
    </row>
    <row r="326" spans="1:26" ht="30">
      <c r="A326" s="120">
        <v>223</v>
      </c>
      <c r="B326" s="35" t="s">
        <v>326</v>
      </c>
      <c r="C326" s="24" t="s">
        <v>1</v>
      </c>
      <c r="D326" s="28">
        <v>2.38</v>
      </c>
      <c r="E326" s="24">
        <f>E327+E328</f>
        <v>1.82</v>
      </c>
      <c r="F326" s="31">
        <v>120</v>
      </c>
      <c r="G326" s="32">
        <f t="shared" si="48"/>
        <v>0.5599999999999998</v>
      </c>
      <c r="H326" s="24">
        <v>0</v>
      </c>
      <c r="I326" s="24">
        <v>10.5</v>
      </c>
      <c r="J326" s="32">
        <f t="shared" si="49"/>
        <v>9.94</v>
      </c>
      <c r="K326" s="122">
        <f>MIN(J326:J328)</f>
        <v>9.94</v>
      </c>
      <c r="L326" s="116" t="str">
        <f>IF(K326&lt;0,"unavailable","available")</f>
        <v>available</v>
      </c>
      <c r="M326" s="49"/>
      <c r="N326" s="120">
        <v>223</v>
      </c>
      <c r="O326" s="35" t="s">
        <v>326</v>
      </c>
      <c r="P326" s="24" t="s">
        <v>1</v>
      </c>
      <c r="Q326" s="31">
        <v>1.65</v>
      </c>
      <c r="R326" s="24">
        <f t="shared" si="47"/>
        <v>4.029999999999999</v>
      </c>
      <c r="S326" s="21">
        <f>S327+S328</f>
        <v>3.4499999999999997</v>
      </c>
      <c r="T326" s="21">
        <v>120</v>
      </c>
      <c r="U326" s="21">
        <f t="shared" si="45"/>
        <v>0.5799999999999996</v>
      </c>
      <c r="V326" s="24">
        <v>0</v>
      </c>
      <c r="W326" s="24">
        <v>10.5</v>
      </c>
      <c r="X326" s="24">
        <f t="shared" si="46"/>
        <v>9.92</v>
      </c>
      <c r="Y326" s="122">
        <f>MIN(X326:X328)</f>
        <v>9.92</v>
      </c>
      <c r="Z326" s="116" t="str">
        <f>IF(Y326&lt;0,"unavailable","available")</f>
        <v>available</v>
      </c>
    </row>
    <row r="327" spans="1:26" ht="15">
      <c r="A327" s="120"/>
      <c r="B327" s="37" t="s">
        <v>101</v>
      </c>
      <c r="C327" s="24" t="s">
        <v>1</v>
      </c>
      <c r="D327" s="28">
        <f>D326-D328</f>
        <v>1.5</v>
      </c>
      <c r="E327" s="40">
        <f>D327</f>
        <v>1.5</v>
      </c>
      <c r="F327" s="31"/>
      <c r="G327" s="32">
        <f>D327-E327</f>
        <v>0</v>
      </c>
      <c r="H327" s="24">
        <v>0</v>
      </c>
      <c r="I327" s="24">
        <v>10.5</v>
      </c>
      <c r="J327" s="32">
        <f>I327-G327-H327</f>
        <v>10.5</v>
      </c>
      <c r="K327" s="122"/>
      <c r="L327" s="117"/>
      <c r="M327" s="49"/>
      <c r="N327" s="120"/>
      <c r="O327" s="37" t="s">
        <v>101</v>
      </c>
      <c r="P327" s="24" t="s">
        <v>1</v>
      </c>
      <c r="Q327" s="31">
        <f>Q326-Q328</f>
        <v>1.63</v>
      </c>
      <c r="R327" s="24">
        <f t="shared" si="47"/>
        <v>3.13</v>
      </c>
      <c r="S327" s="29">
        <f>R327</f>
        <v>3.13</v>
      </c>
      <c r="T327" s="21"/>
      <c r="U327" s="21">
        <f t="shared" si="45"/>
        <v>0</v>
      </c>
      <c r="V327" s="24">
        <v>0</v>
      </c>
      <c r="W327" s="24">
        <v>10.5</v>
      </c>
      <c r="X327" s="24">
        <f t="shared" si="46"/>
        <v>10.5</v>
      </c>
      <c r="Y327" s="122"/>
      <c r="Z327" s="117"/>
    </row>
    <row r="328" spans="1:26" ht="15">
      <c r="A328" s="120"/>
      <c r="B328" s="37" t="s">
        <v>102</v>
      </c>
      <c r="C328" s="24" t="s">
        <v>1</v>
      </c>
      <c r="D328" s="28">
        <v>0.88</v>
      </c>
      <c r="E328" s="26">
        <v>0.32</v>
      </c>
      <c r="F328" s="33">
        <v>120</v>
      </c>
      <c r="G328" s="32">
        <f>D328-E328</f>
        <v>0.56</v>
      </c>
      <c r="H328" s="24">
        <v>0</v>
      </c>
      <c r="I328" s="24">
        <v>10.5</v>
      </c>
      <c r="J328" s="32">
        <f>I328-G328-H328</f>
        <v>9.94</v>
      </c>
      <c r="K328" s="122"/>
      <c r="L328" s="118"/>
      <c r="M328" s="49"/>
      <c r="N328" s="120"/>
      <c r="O328" s="37" t="s">
        <v>102</v>
      </c>
      <c r="P328" s="24" t="s">
        <v>1</v>
      </c>
      <c r="Q328" s="31">
        <v>0.02</v>
      </c>
      <c r="R328" s="24">
        <f t="shared" si="47"/>
        <v>0.9</v>
      </c>
      <c r="S328" s="21">
        <f>'[1]текущий дефицит'!E326</f>
        <v>0.32</v>
      </c>
      <c r="T328" s="21">
        <v>120</v>
      </c>
      <c r="U328" s="21">
        <f t="shared" si="45"/>
        <v>0.5800000000000001</v>
      </c>
      <c r="V328" s="24">
        <v>0</v>
      </c>
      <c r="W328" s="24">
        <v>10.5</v>
      </c>
      <c r="X328" s="24">
        <f t="shared" si="46"/>
        <v>9.92</v>
      </c>
      <c r="Y328" s="122"/>
      <c r="Z328" s="118"/>
    </row>
    <row r="329" spans="1:26" ht="27.75" customHeight="1">
      <c r="A329" s="34">
        <v>224</v>
      </c>
      <c r="B329" s="35" t="s">
        <v>327</v>
      </c>
      <c r="C329" s="24" t="s">
        <v>6</v>
      </c>
      <c r="D329" s="28">
        <v>0.87</v>
      </c>
      <c r="E329" s="24">
        <v>0</v>
      </c>
      <c r="F329" s="31">
        <v>120</v>
      </c>
      <c r="G329" s="32">
        <f t="shared" si="48"/>
        <v>0.87</v>
      </c>
      <c r="H329" s="24">
        <v>0</v>
      </c>
      <c r="I329" s="24">
        <v>2.625</v>
      </c>
      <c r="J329" s="32">
        <f t="shared" si="49"/>
        <v>1.755</v>
      </c>
      <c r="K329" s="39">
        <f t="shared" si="50"/>
        <v>1.755</v>
      </c>
      <c r="L329" s="22" t="str">
        <f>IF(K329&lt;0,"unavailable","available")</f>
        <v>available</v>
      </c>
      <c r="M329" s="49"/>
      <c r="N329" s="72">
        <v>224</v>
      </c>
      <c r="O329" s="35" t="s">
        <v>327</v>
      </c>
      <c r="P329" s="24" t="s">
        <v>6</v>
      </c>
      <c r="Q329" s="31">
        <v>0.71</v>
      </c>
      <c r="R329" s="24">
        <f t="shared" si="47"/>
        <v>1.58</v>
      </c>
      <c r="S329" s="21">
        <f>E329</f>
        <v>0</v>
      </c>
      <c r="T329" s="21">
        <v>120</v>
      </c>
      <c r="U329" s="21">
        <f t="shared" si="45"/>
        <v>1.58</v>
      </c>
      <c r="V329" s="24">
        <v>0</v>
      </c>
      <c r="W329" s="24">
        <v>2.625</v>
      </c>
      <c r="X329" s="24">
        <f t="shared" si="46"/>
        <v>1.045</v>
      </c>
      <c r="Y329" s="39">
        <f t="shared" si="51"/>
        <v>1.045</v>
      </c>
      <c r="Z329" s="22" t="str">
        <f>IF(Y329&lt;0,"unavailable","available")</f>
        <v>available</v>
      </c>
    </row>
    <row r="330" spans="1:26" ht="30">
      <c r="A330" s="34">
        <v>225</v>
      </c>
      <c r="B330" s="35" t="s">
        <v>328</v>
      </c>
      <c r="C330" s="24" t="s">
        <v>33</v>
      </c>
      <c r="D330" s="28">
        <v>0.25</v>
      </c>
      <c r="E330" s="24">
        <v>0</v>
      </c>
      <c r="F330" s="31">
        <v>120</v>
      </c>
      <c r="G330" s="32">
        <f t="shared" si="48"/>
        <v>0.25</v>
      </c>
      <c r="H330" s="24">
        <v>0</v>
      </c>
      <c r="I330" s="24">
        <v>2.625</v>
      </c>
      <c r="J330" s="32">
        <f t="shared" si="49"/>
        <v>2.375</v>
      </c>
      <c r="K330" s="39">
        <f t="shared" si="50"/>
        <v>2.375</v>
      </c>
      <c r="L330" s="22" t="str">
        <f>IF(K330&lt;0,"unavailable","available")</f>
        <v>available</v>
      </c>
      <c r="M330" s="49"/>
      <c r="N330" s="72">
        <v>225</v>
      </c>
      <c r="O330" s="35" t="s">
        <v>328</v>
      </c>
      <c r="P330" s="24" t="s">
        <v>33</v>
      </c>
      <c r="Q330" s="31">
        <v>0</v>
      </c>
      <c r="R330" s="24">
        <f t="shared" si="47"/>
        <v>0.25</v>
      </c>
      <c r="S330" s="21">
        <f>E330</f>
        <v>0</v>
      </c>
      <c r="T330" s="21">
        <v>120</v>
      </c>
      <c r="U330" s="21">
        <f t="shared" si="45"/>
        <v>0.25</v>
      </c>
      <c r="V330" s="24">
        <v>0</v>
      </c>
      <c r="W330" s="24">
        <v>2.625</v>
      </c>
      <c r="X330" s="24">
        <f t="shared" si="46"/>
        <v>2.375</v>
      </c>
      <c r="Y330" s="39">
        <f t="shared" si="51"/>
        <v>2.375</v>
      </c>
      <c r="Z330" s="22" t="str">
        <f>IF(Y330&lt;0,"unavailable","available")</f>
        <v>available</v>
      </c>
    </row>
    <row r="331" spans="1:26" ht="29.25" customHeight="1">
      <c r="A331" s="120">
        <v>226</v>
      </c>
      <c r="B331" s="35" t="s">
        <v>329</v>
      </c>
      <c r="C331" s="24" t="s">
        <v>25</v>
      </c>
      <c r="D331" s="28">
        <v>23.41</v>
      </c>
      <c r="E331" s="24">
        <f>E332+E333</f>
        <v>4.78</v>
      </c>
      <c r="F331" s="31">
        <v>120</v>
      </c>
      <c r="G331" s="32">
        <f t="shared" si="48"/>
        <v>18.63</v>
      </c>
      <c r="H331" s="24">
        <v>0</v>
      </c>
      <c r="I331" s="24">
        <v>26.25</v>
      </c>
      <c r="J331" s="32">
        <f t="shared" si="49"/>
        <v>7.620000000000001</v>
      </c>
      <c r="K331" s="122">
        <f>MIN(J331:J333)</f>
        <v>7.620000000000001</v>
      </c>
      <c r="L331" s="116" t="str">
        <f>IF(K331&lt;0,"unavailable","available")</f>
        <v>available</v>
      </c>
      <c r="M331" s="49"/>
      <c r="N331" s="137">
        <v>226</v>
      </c>
      <c r="O331" s="56" t="s">
        <v>329</v>
      </c>
      <c r="P331" s="44" t="s">
        <v>25</v>
      </c>
      <c r="Q331" s="55">
        <v>14.59</v>
      </c>
      <c r="R331" s="44">
        <f t="shared" si="47"/>
        <v>38</v>
      </c>
      <c r="S331" s="44">
        <f>S332+S333</f>
        <v>6.819999999999999</v>
      </c>
      <c r="T331" s="44">
        <v>120</v>
      </c>
      <c r="U331" s="44">
        <f t="shared" si="45"/>
        <v>31.18</v>
      </c>
      <c r="V331" s="44">
        <v>0</v>
      </c>
      <c r="W331" s="44">
        <v>26.25</v>
      </c>
      <c r="X331" s="44">
        <f t="shared" si="46"/>
        <v>-4.93</v>
      </c>
      <c r="Y331" s="142">
        <f>MIN(X331:X333)</f>
        <v>-4.93</v>
      </c>
      <c r="Z331" s="139" t="str">
        <f>IF(Y331&lt;0,"unavailable","available")</f>
        <v>unavailable</v>
      </c>
    </row>
    <row r="332" spans="1:26" ht="15">
      <c r="A332" s="120"/>
      <c r="B332" s="37" t="s">
        <v>101</v>
      </c>
      <c r="C332" s="24" t="s">
        <v>25</v>
      </c>
      <c r="D332" s="28">
        <f>D331-D333</f>
        <v>8.21</v>
      </c>
      <c r="E332" s="26">
        <v>3.06</v>
      </c>
      <c r="F332" s="31"/>
      <c r="G332" s="32">
        <f>D332-E332</f>
        <v>5.15</v>
      </c>
      <c r="H332" s="24">
        <v>0</v>
      </c>
      <c r="I332" s="24">
        <v>26.25</v>
      </c>
      <c r="J332" s="32">
        <f>I332-G332-H332</f>
        <v>21.1</v>
      </c>
      <c r="K332" s="122"/>
      <c r="L332" s="117"/>
      <c r="M332" s="49"/>
      <c r="N332" s="137"/>
      <c r="O332" s="63" t="s">
        <v>101</v>
      </c>
      <c r="P332" s="44" t="s">
        <v>25</v>
      </c>
      <c r="Q332" s="55">
        <f>Q331-Q333</f>
        <v>5.879999999999999</v>
      </c>
      <c r="R332" s="44">
        <f t="shared" si="47"/>
        <v>14.09</v>
      </c>
      <c r="S332" s="44">
        <v>5.1</v>
      </c>
      <c r="T332" s="44"/>
      <c r="U332" s="44">
        <f t="shared" si="45"/>
        <v>8.99</v>
      </c>
      <c r="V332" s="44">
        <v>0</v>
      </c>
      <c r="W332" s="44">
        <v>26.25</v>
      </c>
      <c r="X332" s="44">
        <f t="shared" si="46"/>
        <v>17.259999999999998</v>
      </c>
      <c r="Y332" s="142"/>
      <c r="Z332" s="140"/>
    </row>
    <row r="333" spans="1:26" ht="15">
      <c r="A333" s="120"/>
      <c r="B333" s="37" t="s">
        <v>102</v>
      </c>
      <c r="C333" s="24" t="s">
        <v>25</v>
      </c>
      <c r="D333" s="28">
        <v>15.2</v>
      </c>
      <c r="E333" s="26">
        <v>1.72</v>
      </c>
      <c r="F333" s="31">
        <v>120</v>
      </c>
      <c r="G333" s="32">
        <f>D333-E333</f>
        <v>13.479999999999999</v>
      </c>
      <c r="H333" s="24">
        <v>0</v>
      </c>
      <c r="I333" s="24">
        <v>26.25</v>
      </c>
      <c r="J333" s="32">
        <f>I333-G333-H333</f>
        <v>12.770000000000001</v>
      </c>
      <c r="K333" s="122"/>
      <c r="L333" s="118"/>
      <c r="M333" s="49"/>
      <c r="N333" s="137"/>
      <c r="O333" s="63" t="s">
        <v>102</v>
      </c>
      <c r="P333" s="44" t="s">
        <v>25</v>
      </c>
      <c r="Q333" s="55">
        <v>8.71</v>
      </c>
      <c r="R333" s="44">
        <f t="shared" si="47"/>
        <v>23.91</v>
      </c>
      <c r="S333" s="44">
        <f>'[1]текущий дефицит'!E331</f>
        <v>1.72</v>
      </c>
      <c r="T333" s="44">
        <v>120</v>
      </c>
      <c r="U333" s="44">
        <f t="shared" si="45"/>
        <v>22.19</v>
      </c>
      <c r="V333" s="44">
        <v>0</v>
      </c>
      <c r="W333" s="44">
        <v>26.25</v>
      </c>
      <c r="X333" s="44">
        <f t="shared" si="46"/>
        <v>4.059999999999999</v>
      </c>
      <c r="Y333" s="142"/>
      <c r="Z333" s="141"/>
    </row>
    <row r="334" spans="1:26" ht="30">
      <c r="A334" s="34">
        <v>227</v>
      </c>
      <c r="B334" s="35" t="s">
        <v>330</v>
      </c>
      <c r="C334" s="24" t="s">
        <v>10</v>
      </c>
      <c r="D334" s="28">
        <v>0.91</v>
      </c>
      <c r="E334" s="24">
        <v>1.18</v>
      </c>
      <c r="F334" s="31">
        <v>120</v>
      </c>
      <c r="G334" s="32">
        <f t="shared" si="48"/>
        <v>-0.2699999999999999</v>
      </c>
      <c r="H334" s="24">
        <v>0</v>
      </c>
      <c r="I334" s="24">
        <v>4.2</v>
      </c>
      <c r="J334" s="32">
        <f t="shared" si="49"/>
        <v>4.47</v>
      </c>
      <c r="K334" s="39">
        <f t="shared" si="50"/>
        <v>4.47</v>
      </c>
      <c r="L334" s="22" t="str">
        <f aca="true" t="shared" si="55" ref="L334:L342">IF(K334&lt;0,"unavailable","available")</f>
        <v>available</v>
      </c>
      <c r="M334" s="49"/>
      <c r="N334" s="72">
        <v>227</v>
      </c>
      <c r="O334" s="35" t="s">
        <v>330</v>
      </c>
      <c r="P334" s="24" t="s">
        <v>10</v>
      </c>
      <c r="Q334" s="31">
        <v>2.41</v>
      </c>
      <c r="R334" s="24">
        <f t="shared" si="47"/>
        <v>3.3200000000000003</v>
      </c>
      <c r="S334" s="21">
        <f aca="true" t="shared" si="56" ref="S334:S341">E334</f>
        <v>1.18</v>
      </c>
      <c r="T334" s="21">
        <v>120</v>
      </c>
      <c r="U334" s="21">
        <f t="shared" si="45"/>
        <v>2.1400000000000006</v>
      </c>
      <c r="V334" s="24">
        <v>0</v>
      </c>
      <c r="W334" s="24">
        <v>4.2</v>
      </c>
      <c r="X334" s="24">
        <f t="shared" si="46"/>
        <v>2.0599999999999996</v>
      </c>
      <c r="Y334" s="39">
        <f t="shared" si="51"/>
        <v>2.0599999999999996</v>
      </c>
      <c r="Z334" s="22" t="str">
        <f aca="true" t="shared" si="57" ref="Z334:Z342">IF(Y334&lt;0,"unavailable","available")</f>
        <v>available</v>
      </c>
    </row>
    <row r="335" spans="1:26" ht="30">
      <c r="A335" s="34">
        <v>228</v>
      </c>
      <c r="B335" s="35" t="s">
        <v>331</v>
      </c>
      <c r="C335" s="24" t="s">
        <v>10</v>
      </c>
      <c r="D335" s="28">
        <v>0.78</v>
      </c>
      <c r="E335" s="24">
        <v>0.57</v>
      </c>
      <c r="F335" s="31">
        <v>120</v>
      </c>
      <c r="G335" s="32">
        <f t="shared" si="48"/>
        <v>0.21000000000000008</v>
      </c>
      <c r="H335" s="24">
        <v>0</v>
      </c>
      <c r="I335" s="24">
        <v>4.2</v>
      </c>
      <c r="J335" s="32">
        <f t="shared" si="49"/>
        <v>3.99</v>
      </c>
      <c r="K335" s="39">
        <f t="shared" si="50"/>
        <v>3.99</v>
      </c>
      <c r="L335" s="22" t="str">
        <f t="shared" si="55"/>
        <v>available</v>
      </c>
      <c r="M335" s="49"/>
      <c r="N335" s="72">
        <v>228</v>
      </c>
      <c r="O335" s="35" t="s">
        <v>331</v>
      </c>
      <c r="P335" s="24" t="s">
        <v>10</v>
      </c>
      <c r="Q335" s="31">
        <v>0.46</v>
      </c>
      <c r="R335" s="24">
        <f t="shared" si="47"/>
        <v>1.24</v>
      </c>
      <c r="S335" s="21">
        <f t="shared" si="56"/>
        <v>0.57</v>
      </c>
      <c r="T335" s="21">
        <v>120</v>
      </c>
      <c r="U335" s="21">
        <f t="shared" si="45"/>
        <v>0.67</v>
      </c>
      <c r="V335" s="24">
        <v>0</v>
      </c>
      <c r="W335" s="24">
        <v>4.2</v>
      </c>
      <c r="X335" s="24">
        <f t="shared" si="46"/>
        <v>3.5300000000000002</v>
      </c>
      <c r="Y335" s="39">
        <f t="shared" si="51"/>
        <v>3.5300000000000002</v>
      </c>
      <c r="Z335" s="22" t="str">
        <f t="shared" si="57"/>
        <v>available</v>
      </c>
    </row>
    <row r="336" spans="1:26" ht="30">
      <c r="A336" s="34">
        <v>229</v>
      </c>
      <c r="B336" s="35" t="s">
        <v>332</v>
      </c>
      <c r="C336" s="24" t="s">
        <v>42</v>
      </c>
      <c r="D336" s="28">
        <v>0.22</v>
      </c>
      <c r="E336" s="24">
        <v>0</v>
      </c>
      <c r="F336" s="31">
        <v>120</v>
      </c>
      <c r="G336" s="32">
        <f t="shared" si="48"/>
        <v>0.22</v>
      </c>
      <c r="H336" s="24">
        <v>0</v>
      </c>
      <c r="I336" s="24">
        <v>1.68</v>
      </c>
      <c r="J336" s="32">
        <f t="shared" si="49"/>
        <v>1.46</v>
      </c>
      <c r="K336" s="39">
        <f t="shared" si="50"/>
        <v>1.46</v>
      </c>
      <c r="L336" s="22" t="str">
        <f t="shared" si="55"/>
        <v>available</v>
      </c>
      <c r="M336" s="49"/>
      <c r="N336" s="72">
        <v>229</v>
      </c>
      <c r="O336" s="35" t="s">
        <v>332</v>
      </c>
      <c r="P336" s="24" t="s">
        <v>42</v>
      </c>
      <c r="Q336" s="31">
        <v>0</v>
      </c>
      <c r="R336" s="24">
        <f t="shared" si="47"/>
        <v>0.22</v>
      </c>
      <c r="S336" s="21">
        <f t="shared" si="56"/>
        <v>0</v>
      </c>
      <c r="T336" s="21">
        <v>120</v>
      </c>
      <c r="U336" s="21">
        <f t="shared" si="45"/>
        <v>0.22</v>
      </c>
      <c r="V336" s="24">
        <v>0</v>
      </c>
      <c r="W336" s="24">
        <v>1.68</v>
      </c>
      <c r="X336" s="24">
        <f t="shared" si="46"/>
        <v>1.46</v>
      </c>
      <c r="Y336" s="39">
        <f t="shared" si="51"/>
        <v>1.46</v>
      </c>
      <c r="Z336" s="22" t="str">
        <f t="shared" si="57"/>
        <v>available</v>
      </c>
    </row>
    <row r="337" spans="1:26" ht="30">
      <c r="A337" s="34">
        <v>230</v>
      </c>
      <c r="B337" s="35" t="s">
        <v>333</v>
      </c>
      <c r="C337" s="24" t="s">
        <v>10</v>
      </c>
      <c r="D337" s="28">
        <v>3.56</v>
      </c>
      <c r="E337" s="24">
        <v>0.21</v>
      </c>
      <c r="F337" s="31">
        <v>120</v>
      </c>
      <c r="G337" s="32">
        <f t="shared" si="48"/>
        <v>3.35</v>
      </c>
      <c r="H337" s="24">
        <v>0</v>
      </c>
      <c r="I337" s="24">
        <v>4.2</v>
      </c>
      <c r="J337" s="32">
        <f t="shared" si="49"/>
        <v>0.8500000000000001</v>
      </c>
      <c r="K337" s="39">
        <f t="shared" si="50"/>
        <v>0.8500000000000001</v>
      </c>
      <c r="L337" s="22" t="str">
        <f t="shared" si="55"/>
        <v>available</v>
      </c>
      <c r="M337" s="49"/>
      <c r="N337" s="74">
        <v>230</v>
      </c>
      <c r="O337" s="56" t="s">
        <v>333</v>
      </c>
      <c r="P337" s="44" t="s">
        <v>10</v>
      </c>
      <c r="Q337" s="55">
        <v>1.42</v>
      </c>
      <c r="R337" s="44">
        <f t="shared" si="47"/>
        <v>4.98</v>
      </c>
      <c r="S337" s="44">
        <f t="shared" si="56"/>
        <v>0.21</v>
      </c>
      <c r="T337" s="44">
        <v>120</v>
      </c>
      <c r="U337" s="44">
        <f aca="true" t="shared" si="58" ref="U337:U376">R337-S337</f>
        <v>4.7700000000000005</v>
      </c>
      <c r="V337" s="44">
        <v>0</v>
      </c>
      <c r="W337" s="44">
        <v>4.2</v>
      </c>
      <c r="X337" s="44">
        <f aca="true" t="shared" si="59" ref="X337:X376">W337-V337-U337</f>
        <v>-0.5700000000000003</v>
      </c>
      <c r="Y337" s="79">
        <f t="shared" si="51"/>
        <v>-0.5700000000000003</v>
      </c>
      <c r="Z337" s="67" t="str">
        <f t="shared" si="57"/>
        <v>unavailable</v>
      </c>
    </row>
    <row r="338" spans="1:26" ht="30">
      <c r="A338" s="34">
        <v>231</v>
      </c>
      <c r="B338" s="35" t="s">
        <v>334</v>
      </c>
      <c r="C338" s="24" t="s">
        <v>33</v>
      </c>
      <c r="D338" s="28">
        <v>2.04</v>
      </c>
      <c r="E338" s="24">
        <v>0.75</v>
      </c>
      <c r="F338" s="31">
        <v>120</v>
      </c>
      <c r="G338" s="32">
        <f t="shared" si="48"/>
        <v>1.29</v>
      </c>
      <c r="H338" s="24">
        <v>0</v>
      </c>
      <c r="I338" s="24">
        <v>2.625</v>
      </c>
      <c r="J338" s="32">
        <f t="shared" si="49"/>
        <v>1.335</v>
      </c>
      <c r="K338" s="39">
        <f t="shared" si="50"/>
        <v>1.335</v>
      </c>
      <c r="L338" s="22" t="str">
        <f t="shared" si="55"/>
        <v>available</v>
      </c>
      <c r="M338" s="49"/>
      <c r="N338" s="72">
        <v>231</v>
      </c>
      <c r="O338" s="35" t="s">
        <v>334</v>
      </c>
      <c r="P338" s="24" t="s">
        <v>33</v>
      </c>
      <c r="Q338" s="31">
        <v>0.1</v>
      </c>
      <c r="R338" s="24">
        <f aca="true" t="shared" si="60" ref="R338:R376">D338+Q338</f>
        <v>2.14</v>
      </c>
      <c r="S338" s="21">
        <f t="shared" si="56"/>
        <v>0.75</v>
      </c>
      <c r="T338" s="21">
        <v>120</v>
      </c>
      <c r="U338" s="21">
        <f t="shared" si="58"/>
        <v>1.3900000000000001</v>
      </c>
      <c r="V338" s="24">
        <v>0</v>
      </c>
      <c r="W338" s="24">
        <v>2.625</v>
      </c>
      <c r="X338" s="24">
        <f t="shared" si="59"/>
        <v>1.2349999999999999</v>
      </c>
      <c r="Y338" s="39">
        <f t="shared" si="51"/>
        <v>1.2349999999999999</v>
      </c>
      <c r="Z338" s="22" t="str">
        <f t="shared" si="57"/>
        <v>available</v>
      </c>
    </row>
    <row r="339" spans="1:26" ht="30">
      <c r="A339" s="34">
        <v>232</v>
      </c>
      <c r="B339" s="35" t="s">
        <v>335</v>
      </c>
      <c r="C339" s="24" t="s">
        <v>10</v>
      </c>
      <c r="D339" s="28">
        <v>1.43</v>
      </c>
      <c r="E339" s="24">
        <v>0</v>
      </c>
      <c r="F339" s="31">
        <v>120</v>
      </c>
      <c r="G339" s="32">
        <f t="shared" si="48"/>
        <v>1.43</v>
      </c>
      <c r="H339" s="24">
        <v>0</v>
      </c>
      <c r="I339" s="24">
        <v>4.2</v>
      </c>
      <c r="J339" s="32">
        <f t="shared" si="49"/>
        <v>2.7700000000000005</v>
      </c>
      <c r="K339" s="39">
        <f t="shared" si="50"/>
        <v>2.7700000000000005</v>
      </c>
      <c r="L339" s="22" t="str">
        <f t="shared" si="55"/>
        <v>available</v>
      </c>
      <c r="M339" s="49"/>
      <c r="N339" s="72">
        <v>232</v>
      </c>
      <c r="O339" s="35" t="s">
        <v>335</v>
      </c>
      <c r="P339" s="24" t="s">
        <v>10</v>
      </c>
      <c r="Q339" s="31">
        <v>0</v>
      </c>
      <c r="R339" s="24">
        <f t="shared" si="60"/>
        <v>1.43</v>
      </c>
      <c r="S339" s="21">
        <f t="shared" si="56"/>
        <v>0</v>
      </c>
      <c r="T339" s="21">
        <v>120</v>
      </c>
      <c r="U339" s="21">
        <f t="shared" si="58"/>
        <v>1.43</v>
      </c>
      <c r="V339" s="24">
        <v>0</v>
      </c>
      <c r="W339" s="24">
        <v>4.2</v>
      </c>
      <c r="X339" s="24">
        <f t="shared" si="59"/>
        <v>2.7700000000000005</v>
      </c>
      <c r="Y339" s="39">
        <f t="shared" si="51"/>
        <v>2.7700000000000005</v>
      </c>
      <c r="Z339" s="22" t="str">
        <f t="shared" si="57"/>
        <v>available</v>
      </c>
    </row>
    <row r="340" spans="1:26" ht="30">
      <c r="A340" s="34">
        <v>233</v>
      </c>
      <c r="B340" s="35" t="s">
        <v>336</v>
      </c>
      <c r="C340" s="24" t="s">
        <v>5</v>
      </c>
      <c r="D340" s="28">
        <v>0.52</v>
      </c>
      <c r="E340" s="24">
        <v>0.48</v>
      </c>
      <c r="F340" s="31">
        <v>120</v>
      </c>
      <c r="G340" s="32">
        <f t="shared" si="48"/>
        <v>0.040000000000000036</v>
      </c>
      <c r="H340" s="24">
        <v>0</v>
      </c>
      <c r="I340" s="24">
        <v>1.68</v>
      </c>
      <c r="J340" s="32">
        <f t="shared" si="49"/>
        <v>1.64</v>
      </c>
      <c r="K340" s="39">
        <f t="shared" si="50"/>
        <v>1.64</v>
      </c>
      <c r="L340" s="22" t="str">
        <f t="shared" si="55"/>
        <v>available</v>
      </c>
      <c r="M340" s="49"/>
      <c r="N340" s="72">
        <v>233</v>
      </c>
      <c r="O340" s="35" t="s">
        <v>336</v>
      </c>
      <c r="P340" s="24" t="s">
        <v>5</v>
      </c>
      <c r="Q340" s="31">
        <v>0.09</v>
      </c>
      <c r="R340" s="24">
        <f t="shared" si="60"/>
        <v>0.61</v>
      </c>
      <c r="S340" s="21">
        <f t="shared" si="56"/>
        <v>0.48</v>
      </c>
      <c r="T340" s="21">
        <v>120</v>
      </c>
      <c r="U340" s="21">
        <f t="shared" si="58"/>
        <v>0.13</v>
      </c>
      <c r="V340" s="24">
        <v>0</v>
      </c>
      <c r="W340" s="24">
        <v>1.68</v>
      </c>
      <c r="X340" s="24">
        <f t="shared" si="59"/>
        <v>1.5499999999999998</v>
      </c>
      <c r="Y340" s="39">
        <f t="shared" si="51"/>
        <v>1.5499999999999998</v>
      </c>
      <c r="Z340" s="22" t="str">
        <f t="shared" si="57"/>
        <v>available</v>
      </c>
    </row>
    <row r="341" spans="1:26" ht="30">
      <c r="A341" s="34">
        <v>234</v>
      </c>
      <c r="B341" s="35" t="s">
        <v>337</v>
      </c>
      <c r="C341" s="24" t="s">
        <v>3</v>
      </c>
      <c r="D341" s="28">
        <v>4.5</v>
      </c>
      <c r="E341" s="24">
        <v>0.97</v>
      </c>
      <c r="F341" s="31">
        <v>120</v>
      </c>
      <c r="G341" s="32">
        <f t="shared" si="48"/>
        <v>3.5300000000000002</v>
      </c>
      <c r="H341" s="24">
        <v>0</v>
      </c>
      <c r="I341" s="24">
        <v>16.8</v>
      </c>
      <c r="J341" s="32">
        <f t="shared" si="49"/>
        <v>13.27</v>
      </c>
      <c r="K341" s="39">
        <f t="shared" si="50"/>
        <v>13.27</v>
      </c>
      <c r="L341" s="22" t="str">
        <f t="shared" si="55"/>
        <v>available</v>
      </c>
      <c r="M341" s="49"/>
      <c r="N341" s="72">
        <v>234</v>
      </c>
      <c r="O341" s="35" t="s">
        <v>337</v>
      </c>
      <c r="P341" s="24" t="s">
        <v>3</v>
      </c>
      <c r="Q341" s="31">
        <v>2.42</v>
      </c>
      <c r="R341" s="24">
        <f t="shared" si="60"/>
        <v>6.92</v>
      </c>
      <c r="S341" s="21">
        <f t="shared" si="56"/>
        <v>0.97</v>
      </c>
      <c r="T341" s="21">
        <v>120</v>
      </c>
      <c r="U341" s="21">
        <f t="shared" si="58"/>
        <v>5.95</v>
      </c>
      <c r="V341" s="24">
        <v>0</v>
      </c>
      <c r="W341" s="24">
        <v>16.8</v>
      </c>
      <c r="X341" s="24">
        <f t="shared" si="59"/>
        <v>10.850000000000001</v>
      </c>
      <c r="Y341" s="39">
        <f t="shared" si="51"/>
        <v>10.850000000000001</v>
      </c>
      <c r="Z341" s="22" t="str">
        <f t="shared" si="57"/>
        <v>available</v>
      </c>
    </row>
    <row r="342" spans="1:26" ht="28.5" customHeight="1">
      <c r="A342" s="120">
        <v>235</v>
      </c>
      <c r="B342" s="35" t="s">
        <v>338</v>
      </c>
      <c r="C342" s="24" t="s">
        <v>26</v>
      </c>
      <c r="D342" s="28">
        <v>3.81</v>
      </c>
      <c r="E342" s="41">
        <f>E343+E344</f>
        <v>3.1700000000000004</v>
      </c>
      <c r="F342" s="31">
        <v>120</v>
      </c>
      <c r="G342" s="32">
        <f t="shared" si="48"/>
        <v>0.6399999999999997</v>
      </c>
      <c r="H342" s="24">
        <v>0</v>
      </c>
      <c r="I342" s="24">
        <v>10.5</v>
      </c>
      <c r="J342" s="32">
        <f t="shared" si="49"/>
        <v>9.86</v>
      </c>
      <c r="K342" s="122">
        <f>MIN(J342:J344)</f>
        <v>9.86</v>
      </c>
      <c r="L342" s="116" t="str">
        <f t="shared" si="55"/>
        <v>available</v>
      </c>
      <c r="M342" s="49"/>
      <c r="N342" s="120">
        <v>235</v>
      </c>
      <c r="O342" s="35" t="s">
        <v>338</v>
      </c>
      <c r="P342" s="24" t="s">
        <v>26</v>
      </c>
      <c r="Q342" s="31">
        <v>3</v>
      </c>
      <c r="R342" s="24">
        <f t="shared" si="60"/>
        <v>6.8100000000000005</v>
      </c>
      <c r="S342" s="29">
        <f>S343+S344</f>
        <v>4.5200000000000005</v>
      </c>
      <c r="T342" s="21">
        <v>120</v>
      </c>
      <c r="U342" s="21">
        <f t="shared" si="58"/>
        <v>2.29</v>
      </c>
      <c r="V342" s="24">
        <v>0</v>
      </c>
      <c r="W342" s="24">
        <v>10.5</v>
      </c>
      <c r="X342" s="24">
        <f t="shared" si="59"/>
        <v>8.21</v>
      </c>
      <c r="Y342" s="122">
        <f>MIN(X342:X344)</f>
        <v>8.21</v>
      </c>
      <c r="Z342" s="116" t="str">
        <f t="shared" si="57"/>
        <v>available</v>
      </c>
    </row>
    <row r="343" spans="1:26" ht="15">
      <c r="A343" s="120"/>
      <c r="B343" s="37" t="s">
        <v>101</v>
      </c>
      <c r="C343" s="24" t="s">
        <v>26</v>
      </c>
      <c r="D343" s="28">
        <f>D342-D344</f>
        <v>2.5300000000000002</v>
      </c>
      <c r="E343" s="40">
        <f>D343</f>
        <v>2.5300000000000002</v>
      </c>
      <c r="F343" s="31"/>
      <c r="G343" s="32">
        <f>D343-E343</f>
        <v>0</v>
      </c>
      <c r="H343" s="24">
        <v>0</v>
      </c>
      <c r="I343" s="24">
        <v>10.5</v>
      </c>
      <c r="J343" s="32">
        <f>I343-G343-H343</f>
        <v>10.5</v>
      </c>
      <c r="K343" s="122"/>
      <c r="L343" s="117"/>
      <c r="M343" s="49"/>
      <c r="N343" s="120"/>
      <c r="O343" s="37" t="s">
        <v>101</v>
      </c>
      <c r="P343" s="24" t="s">
        <v>26</v>
      </c>
      <c r="Q343" s="31">
        <f>Q342-Q344</f>
        <v>1.35</v>
      </c>
      <c r="R343" s="24">
        <f t="shared" si="60"/>
        <v>3.8800000000000003</v>
      </c>
      <c r="S343" s="29">
        <f>R343</f>
        <v>3.8800000000000003</v>
      </c>
      <c r="T343" s="21"/>
      <c r="U343" s="21">
        <f t="shared" si="58"/>
        <v>0</v>
      </c>
      <c r="V343" s="24">
        <v>0</v>
      </c>
      <c r="W343" s="24">
        <v>10.5</v>
      </c>
      <c r="X343" s="24">
        <f t="shared" si="59"/>
        <v>10.5</v>
      </c>
      <c r="Y343" s="122"/>
      <c r="Z343" s="117"/>
    </row>
    <row r="344" spans="1:26" ht="15">
      <c r="A344" s="120"/>
      <c r="B344" s="37" t="s">
        <v>102</v>
      </c>
      <c r="C344" s="24" t="s">
        <v>26</v>
      </c>
      <c r="D344" s="28">
        <v>1.28</v>
      </c>
      <c r="E344" s="26">
        <v>0.64</v>
      </c>
      <c r="F344" s="31">
        <v>120</v>
      </c>
      <c r="G344" s="32">
        <f>D344-E344</f>
        <v>0.64</v>
      </c>
      <c r="H344" s="24">
        <v>0</v>
      </c>
      <c r="I344" s="24">
        <v>10.5</v>
      </c>
      <c r="J344" s="32">
        <f>I344-G344-H344</f>
        <v>9.86</v>
      </c>
      <c r="K344" s="122"/>
      <c r="L344" s="118"/>
      <c r="M344" s="49"/>
      <c r="N344" s="120"/>
      <c r="O344" s="37" t="s">
        <v>102</v>
      </c>
      <c r="P344" s="24" t="s">
        <v>26</v>
      </c>
      <c r="Q344" s="31">
        <v>1.65</v>
      </c>
      <c r="R344" s="24">
        <f t="shared" si="60"/>
        <v>2.9299999999999997</v>
      </c>
      <c r="S344" s="21">
        <f>'[1]текущий дефицит'!E342</f>
        <v>0.64</v>
      </c>
      <c r="T344" s="21">
        <v>120</v>
      </c>
      <c r="U344" s="21">
        <f t="shared" si="58"/>
        <v>2.2899999999999996</v>
      </c>
      <c r="V344" s="24">
        <v>0</v>
      </c>
      <c r="W344" s="24">
        <v>10.5</v>
      </c>
      <c r="X344" s="24">
        <f>W344-V344-U344</f>
        <v>8.21</v>
      </c>
      <c r="Y344" s="122"/>
      <c r="Z344" s="118"/>
    </row>
    <row r="345" spans="1:26" ht="30">
      <c r="A345" s="34">
        <v>236</v>
      </c>
      <c r="B345" s="35" t="s">
        <v>339</v>
      </c>
      <c r="C345" s="24" t="s">
        <v>32</v>
      </c>
      <c r="D345" s="28">
        <v>1.71</v>
      </c>
      <c r="E345" s="24">
        <v>0.59</v>
      </c>
      <c r="F345" s="31">
        <v>120</v>
      </c>
      <c r="G345" s="32">
        <f t="shared" si="48"/>
        <v>1.12</v>
      </c>
      <c r="H345" s="24">
        <v>0</v>
      </c>
      <c r="I345" s="24">
        <v>6.615</v>
      </c>
      <c r="J345" s="32">
        <f t="shared" si="49"/>
        <v>5.495</v>
      </c>
      <c r="K345" s="39">
        <f t="shared" si="50"/>
        <v>5.495</v>
      </c>
      <c r="L345" s="22" t="str">
        <f>IF(K345&lt;0,"unavailable","available")</f>
        <v>available</v>
      </c>
      <c r="M345" s="49"/>
      <c r="N345" s="72">
        <v>236</v>
      </c>
      <c r="O345" s="35" t="s">
        <v>339</v>
      </c>
      <c r="P345" s="24" t="s">
        <v>32</v>
      </c>
      <c r="Q345" s="31">
        <v>1.03</v>
      </c>
      <c r="R345" s="24">
        <f t="shared" si="60"/>
        <v>2.74</v>
      </c>
      <c r="S345" s="21">
        <f>E345</f>
        <v>0.59</v>
      </c>
      <c r="T345" s="21">
        <v>120</v>
      </c>
      <c r="U345" s="21">
        <f t="shared" si="58"/>
        <v>2.1500000000000004</v>
      </c>
      <c r="V345" s="24">
        <v>0</v>
      </c>
      <c r="W345" s="24">
        <v>6.615</v>
      </c>
      <c r="X345" s="24">
        <f t="shared" si="59"/>
        <v>4.465</v>
      </c>
      <c r="Y345" s="39">
        <f t="shared" si="51"/>
        <v>4.465</v>
      </c>
      <c r="Z345" s="22" t="str">
        <f>IF(Y345&lt;0,"unavailable","available")</f>
        <v>available</v>
      </c>
    </row>
    <row r="346" spans="1:26" ht="30">
      <c r="A346" s="34">
        <v>237</v>
      </c>
      <c r="B346" s="35" t="s">
        <v>340</v>
      </c>
      <c r="C346" s="24" t="s">
        <v>33</v>
      </c>
      <c r="D346" s="28">
        <v>0.51</v>
      </c>
      <c r="E346" s="24">
        <v>0.09</v>
      </c>
      <c r="F346" s="31">
        <v>120</v>
      </c>
      <c r="G346" s="32">
        <f t="shared" si="48"/>
        <v>0.42000000000000004</v>
      </c>
      <c r="H346" s="24">
        <v>0</v>
      </c>
      <c r="I346" s="24">
        <v>2.625</v>
      </c>
      <c r="J346" s="32">
        <f t="shared" si="49"/>
        <v>2.205</v>
      </c>
      <c r="K346" s="39">
        <f t="shared" si="50"/>
        <v>2.205</v>
      </c>
      <c r="L346" s="22" t="str">
        <f>IF(K346&lt;0,"unavailable","available")</f>
        <v>available</v>
      </c>
      <c r="M346" s="49"/>
      <c r="N346" s="72">
        <v>237</v>
      </c>
      <c r="O346" s="35" t="s">
        <v>340</v>
      </c>
      <c r="P346" s="24" t="s">
        <v>33</v>
      </c>
      <c r="Q346" s="31">
        <v>0.23</v>
      </c>
      <c r="R346" s="24">
        <f t="shared" si="60"/>
        <v>0.74</v>
      </c>
      <c r="S346" s="21">
        <f>E346</f>
        <v>0.09</v>
      </c>
      <c r="T346" s="21">
        <v>120</v>
      </c>
      <c r="U346" s="21">
        <f t="shared" si="58"/>
        <v>0.65</v>
      </c>
      <c r="V346" s="24">
        <v>0</v>
      </c>
      <c r="W346" s="24">
        <v>2.625</v>
      </c>
      <c r="X346" s="24">
        <f t="shared" si="59"/>
        <v>1.975</v>
      </c>
      <c r="Y346" s="39">
        <f t="shared" si="51"/>
        <v>1.975</v>
      </c>
      <c r="Z346" s="22" t="str">
        <f>IF(Y346&lt;0,"unavailable","available")</f>
        <v>available</v>
      </c>
    </row>
    <row r="347" spans="1:26" ht="30">
      <c r="A347" s="34">
        <v>238</v>
      </c>
      <c r="B347" s="35" t="s">
        <v>341</v>
      </c>
      <c r="C347" s="24" t="s">
        <v>25</v>
      </c>
      <c r="D347" s="28">
        <v>6.49</v>
      </c>
      <c r="E347" s="24">
        <v>1.57</v>
      </c>
      <c r="F347" s="31">
        <v>120</v>
      </c>
      <c r="G347" s="32">
        <f t="shared" si="48"/>
        <v>4.92</v>
      </c>
      <c r="H347" s="24">
        <v>0</v>
      </c>
      <c r="I347" s="24">
        <v>26.25</v>
      </c>
      <c r="J347" s="32">
        <f t="shared" si="49"/>
        <v>21.33</v>
      </c>
      <c r="K347" s="39">
        <f t="shared" si="50"/>
        <v>21.33</v>
      </c>
      <c r="L347" s="22" t="str">
        <f>IF(K347&lt;0,"unavailable","available")</f>
        <v>available</v>
      </c>
      <c r="M347" s="49"/>
      <c r="N347" s="72">
        <v>238</v>
      </c>
      <c r="O347" s="35" t="s">
        <v>341</v>
      </c>
      <c r="P347" s="24" t="s">
        <v>25</v>
      </c>
      <c r="Q347" s="31">
        <v>5.29</v>
      </c>
      <c r="R347" s="24">
        <f t="shared" si="60"/>
        <v>11.780000000000001</v>
      </c>
      <c r="S347" s="21">
        <f>E347</f>
        <v>1.57</v>
      </c>
      <c r="T347" s="21">
        <v>120</v>
      </c>
      <c r="U347" s="21">
        <f t="shared" si="58"/>
        <v>10.21</v>
      </c>
      <c r="V347" s="24">
        <v>0</v>
      </c>
      <c r="W347" s="24">
        <v>26.25</v>
      </c>
      <c r="X347" s="24">
        <f t="shared" si="59"/>
        <v>16.04</v>
      </c>
      <c r="Y347" s="39">
        <f t="shared" si="51"/>
        <v>16.04</v>
      </c>
      <c r="Z347" s="22" t="str">
        <f>IF(Y347&lt;0,"unavailable","available")</f>
        <v>available</v>
      </c>
    </row>
    <row r="348" spans="1:26" ht="30">
      <c r="A348" s="120">
        <v>239</v>
      </c>
      <c r="B348" s="35" t="s">
        <v>342</v>
      </c>
      <c r="C348" s="24" t="s">
        <v>26</v>
      </c>
      <c r="D348" s="28">
        <v>3.66</v>
      </c>
      <c r="E348" s="24">
        <f>E349+E350</f>
        <v>1.6500000000000004</v>
      </c>
      <c r="F348" s="31">
        <v>120</v>
      </c>
      <c r="G348" s="32">
        <f t="shared" si="48"/>
        <v>2.01</v>
      </c>
      <c r="H348" s="24">
        <v>0</v>
      </c>
      <c r="I348" s="24">
        <v>10.5</v>
      </c>
      <c r="J348" s="32">
        <f t="shared" si="49"/>
        <v>8.49</v>
      </c>
      <c r="K348" s="122">
        <f>MIN(J348:J350)</f>
        <v>8.49</v>
      </c>
      <c r="L348" s="116" t="str">
        <f>IF(K348&lt;0,"unavailable","available")</f>
        <v>available</v>
      </c>
      <c r="M348" s="49"/>
      <c r="N348" s="120">
        <v>239</v>
      </c>
      <c r="O348" s="35" t="s">
        <v>342</v>
      </c>
      <c r="P348" s="24" t="s">
        <v>26</v>
      </c>
      <c r="Q348" s="31">
        <v>2.06</v>
      </c>
      <c r="R348" s="24">
        <f t="shared" si="60"/>
        <v>5.720000000000001</v>
      </c>
      <c r="S348" s="29">
        <f>S349+S350</f>
        <v>2.0500000000000007</v>
      </c>
      <c r="T348" s="21">
        <v>120</v>
      </c>
      <c r="U348" s="21">
        <f t="shared" si="58"/>
        <v>3.67</v>
      </c>
      <c r="V348" s="24">
        <v>0</v>
      </c>
      <c r="W348" s="24">
        <v>10.5</v>
      </c>
      <c r="X348" s="24">
        <f t="shared" si="59"/>
        <v>6.83</v>
      </c>
      <c r="Y348" s="122">
        <f>MIN(X348:X350)</f>
        <v>6.83</v>
      </c>
      <c r="Z348" s="116" t="str">
        <f>IF(Y348&lt;0,"unavailable","available")</f>
        <v>available</v>
      </c>
    </row>
    <row r="349" spans="1:26" ht="15">
      <c r="A349" s="120"/>
      <c r="B349" s="37" t="s">
        <v>101</v>
      </c>
      <c r="C349" s="24" t="s">
        <v>26</v>
      </c>
      <c r="D349" s="28">
        <f>D348-D350</f>
        <v>1.4000000000000004</v>
      </c>
      <c r="E349" s="40">
        <f>D349</f>
        <v>1.4000000000000004</v>
      </c>
      <c r="F349" s="31"/>
      <c r="G349" s="32">
        <f>D349-E349</f>
        <v>0</v>
      </c>
      <c r="H349" s="24">
        <v>0</v>
      </c>
      <c r="I349" s="24">
        <v>10.5</v>
      </c>
      <c r="J349" s="32">
        <f>I349-G349-H349</f>
        <v>10.5</v>
      </c>
      <c r="K349" s="122"/>
      <c r="L349" s="117"/>
      <c r="M349" s="49"/>
      <c r="N349" s="120"/>
      <c r="O349" s="37" t="s">
        <v>101</v>
      </c>
      <c r="P349" s="24" t="s">
        <v>26</v>
      </c>
      <c r="Q349" s="31">
        <f>Q348-Q350</f>
        <v>0.40000000000000013</v>
      </c>
      <c r="R349" s="24">
        <f t="shared" si="60"/>
        <v>1.8000000000000005</v>
      </c>
      <c r="S349" s="29">
        <f>R349</f>
        <v>1.8000000000000005</v>
      </c>
      <c r="T349" s="21"/>
      <c r="U349" s="21">
        <f t="shared" si="58"/>
        <v>0</v>
      </c>
      <c r="V349" s="24">
        <v>0</v>
      </c>
      <c r="W349" s="24">
        <v>10.5</v>
      </c>
      <c r="X349" s="24">
        <f t="shared" si="59"/>
        <v>10.5</v>
      </c>
      <c r="Y349" s="122"/>
      <c r="Z349" s="117"/>
    </row>
    <row r="350" spans="1:26" ht="15">
      <c r="A350" s="120"/>
      <c r="B350" s="37" t="s">
        <v>102</v>
      </c>
      <c r="C350" s="24" t="s">
        <v>26</v>
      </c>
      <c r="D350" s="28">
        <v>2.26</v>
      </c>
      <c r="E350" s="26">
        <v>0.25</v>
      </c>
      <c r="F350" s="31">
        <v>120</v>
      </c>
      <c r="G350" s="32">
        <f>D350-E350</f>
        <v>2.01</v>
      </c>
      <c r="H350" s="24">
        <v>0</v>
      </c>
      <c r="I350" s="24">
        <v>10.5</v>
      </c>
      <c r="J350" s="32">
        <f>I350-G350-H350</f>
        <v>8.49</v>
      </c>
      <c r="K350" s="122"/>
      <c r="L350" s="118"/>
      <c r="M350" s="49"/>
      <c r="N350" s="120"/>
      <c r="O350" s="37" t="s">
        <v>102</v>
      </c>
      <c r="P350" s="24" t="s">
        <v>26</v>
      </c>
      <c r="Q350" s="31">
        <v>1.66</v>
      </c>
      <c r="R350" s="24">
        <f t="shared" si="60"/>
        <v>3.92</v>
      </c>
      <c r="S350" s="21">
        <f>'[1]текущий дефицит'!E348</f>
        <v>0.25</v>
      </c>
      <c r="T350" s="21">
        <v>120</v>
      </c>
      <c r="U350" s="21">
        <f t="shared" si="58"/>
        <v>3.67</v>
      </c>
      <c r="V350" s="24">
        <v>0</v>
      </c>
      <c r="W350" s="24">
        <v>10.5</v>
      </c>
      <c r="X350" s="24">
        <f t="shared" si="59"/>
        <v>6.83</v>
      </c>
      <c r="Y350" s="122"/>
      <c r="Z350" s="118"/>
    </row>
    <row r="351" spans="1:26" ht="30">
      <c r="A351" s="34">
        <v>240</v>
      </c>
      <c r="B351" s="35" t="s">
        <v>343</v>
      </c>
      <c r="C351" s="24" t="s">
        <v>33</v>
      </c>
      <c r="D351" s="28">
        <v>0.22</v>
      </c>
      <c r="E351" s="24">
        <v>0.05</v>
      </c>
      <c r="F351" s="31">
        <v>120</v>
      </c>
      <c r="G351" s="32">
        <f t="shared" si="48"/>
        <v>0.16999999999999998</v>
      </c>
      <c r="H351" s="24">
        <v>0</v>
      </c>
      <c r="I351" s="24">
        <v>2.625</v>
      </c>
      <c r="J351" s="32">
        <f t="shared" si="49"/>
        <v>2.455</v>
      </c>
      <c r="K351" s="39">
        <f t="shared" si="50"/>
        <v>2.455</v>
      </c>
      <c r="L351" s="22" t="str">
        <f>IF(K351&lt;0,"unavailable","available")</f>
        <v>available</v>
      </c>
      <c r="M351" s="49"/>
      <c r="N351" s="72">
        <v>240</v>
      </c>
      <c r="O351" s="35" t="s">
        <v>343</v>
      </c>
      <c r="P351" s="24" t="s">
        <v>33</v>
      </c>
      <c r="Q351" s="31">
        <v>0</v>
      </c>
      <c r="R351" s="24">
        <f t="shared" si="60"/>
        <v>0.22</v>
      </c>
      <c r="S351" s="21">
        <f>E351</f>
        <v>0.05</v>
      </c>
      <c r="T351" s="21">
        <v>120</v>
      </c>
      <c r="U351" s="21">
        <f t="shared" si="58"/>
        <v>0.16999999999999998</v>
      </c>
      <c r="V351" s="24">
        <v>0</v>
      </c>
      <c r="W351" s="24">
        <v>2.625</v>
      </c>
      <c r="X351" s="24">
        <f t="shared" si="59"/>
        <v>2.455</v>
      </c>
      <c r="Y351" s="39">
        <f t="shared" si="51"/>
        <v>2.455</v>
      </c>
      <c r="Z351" s="22" t="str">
        <f>IF(Y351&lt;0,"unavailable","available")</f>
        <v>available</v>
      </c>
    </row>
    <row r="352" spans="1:26" ht="30">
      <c r="A352" s="120">
        <v>241</v>
      </c>
      <c r="B352" s="35" t="s">
        <v>344</v>
      </c>
      <c r="C352" s="24" t="s">
        <v>26</v>
      </c>
      <c r="D352" s="28">
        <v>3.9</v>
      </c>
      <c r="E352" s="24">
        <f>E353+E354</f>
        <v>1.8899999999999997</v>
      </c>
      <c r="F352" s="31">
        <v>120</v>
      </c>
      <c r="G352" s="32">
        <f t="shared" si="48"/>
        <v>2.0100000000000002</v>
      </c>
      <c r="H352" s="24">
        <v>0</v>
      </c>
      <c r="I352" s="24">
        <v>10.5</v>
      </c>
      <c r="J352" s="32">
        <f t="shared" si="49"/>
        <v>8.49</v>
      </c>
      <c r="K352" s="122">
        <f>MIN(J352:J354)</f>
        <v>8.49</v>
      </c>
      <c r="L352" s="116" t="str">
        <f>IF(K352&lt;0,"unavailable","available")</f>
        <v>available</v>
      </c>
      <c r="M352" s="49"/>
      <c r="N352" s="120">
        <v>241</v>
      </c>
      <c r="O352" s="35" t="s">
        <v>344</v>
      </c>
      <c r="P352" s="24" t="s">
        <v>26</v>
      </c>
      <c r="Q352" s="31">
        <v>1.21</v>
      </c>
      <c r="R352" s="24">
        <f t="shared" si="60"/>
        <v>5.109999999999999</v>
      </c>
      <c r="S352" s="29">
        <f>S353+S354</f>
        <v>2.8799999999999994</v>
      </c>
      <c r="T352" s="21">
        <v>120</v>
      </c>
      <c r="U352" s="21">
        <f t="shared" si="58"/>
        <v>2.23</v>
      </c>
      <c r="V352" s="24">
        <v>0</v>
      </c>
      <c r="W352" s="24">
        <v>10.5</v>
      </c>
      <c r="X352" s="24">
        <f t="shared" si="59"/>
        <v>8.27</v>
      </c>
      <c r="Y352" s="122">
        <f>MIN(X352:X354)</f>
        <v>8.27</v>
      </c>
      <c r="Z352" s="116" t="str">
        <f>IF(Y352&lt;0,"unavailable","available")</f>
        <v>available</v>
      </c>
    </row>
    <row r="353" spans="1:26" ht="15">
      <c r="A353" s="120"/>
      <c r="B353" s="37" t="s">
        <v>101</v>
      </c>
      <c r="C353" s="24" t="s">
        <v>26</v>
      </c>
      <c r="D353" s="28">
        <f>D352-D354</f>
        <v>1.4099999999999997</v>
      </c>
      <c r="E353" s="40">
        <f>D353</f>
        <v>1.4099999999999997</v>
      </c>
      <c r="F353" s="31"/>
      <c r="G353" s="32">
        <f>D353-E353</f>
        <v>0</v>
      </c>
      <c r="H353" s="24">
        <v>0</v>
      </c>
      <c r="I353" s="24">
        <v>10.5</v>
      </c>
      <c r="J353" s="32">
        <f>I353-G353-H353</f>
        <v>10.5</v>
      </c>
      <c r="K353" s="122"/>
      <c r="L353" s="117"/>
      <c r="M353" s="49"/>
      <c r="N353" s="120"/>
      <c r="O353" s="37" t="s">
        <v>101</v>
      </c>
      <c r="P353" s="24" t="s">
        <v>26</v>
      </c>
      <c r="Q353" s="31">
        <f>Q352-Q354</f>
        <v>0.99</v>
      </c>
      <c r="R353" s="24">
        <f t="shared" si="60"/>
        <v>2.3999999999999995</v>
      </c>
      <c r="S353" s="29">
        <f>R353</f>
        <v>2.3999999999999995</v>
      </c>
      <c r="T353" s="21"/>
      <c r="U353" s="21">
        <f t="shared" si="58"/>
        <v>0</v>
      </c>
      <c r="V353" s="24">
        <v>0</v>
      </c>
      <c r="W353" s="24">
        <v>10.5</v>
      </c>
      <c r="X353" s="24">
        <f t="shared" si="59"/>
        <v>10.5</v>
      </c>
      <c r="Y353" s="122"/>
      <c r="Z353" s="117"/>
    </row>
    <row r="354" spans="1:26" ht="15">
      <c r="A354" s="120"/>
      <c r="B354" s="37" t="s">
        <v>102</v>
      </c>
      <c r="C354" s="24" t="s">
        <v>26</v>
      </c>
      <c r="D354" s="28">
        <v>2.49</v>
      </c>
      <c r="E354" s="26">
        <v>0.48</v>
      </c>
      <c r="F354" s="31">
        <v>120</v>
      </c>
      <c r="G354" s="32">
        <f>D354-E354</f>
        <v>2.0100000000000002</v>
      </c>
      <c r="H354" s="24">
        <v>0</v>
      </c>
      <c r="I354" s="24">
        <v>10.5</v>
      </c>
      <c r="J354" s="32">
        <f>I354-G354-H354</f>
        <v>8.49</v>
      </c>
      <c r="K354" s="122"/>
      <c r="L354" s="118"/>
      <c r="M354" s="49"/>
      <c r="N354" s="120"/>
      <c r="O354" s="37" t="s">
        <v>102</v>
      </c>
      <c r="P354" s="24" t="s">
        <v>26</v>
      </c>
      <c r="Q354" s="31">
        <v>0.22</v>
      </c>
      <c r="R354" s="24">
        <f t="shared" si="60"/>
        <v>2.7100000000000004</v>
      </c>
      <c r="S354" s="21">
        <f>'[1]текущий дефицит'!E352</f>
        <v>0.48</v>
      </c>
      <c r="T354" s="21">
        <v>120</v>
      </c>
      <c r="U354" s="21">
        <f t="shared" si="58"/>
        <v>2.2300000000000004</v>
      </c>
      <c r="V354" s="24">
        <v>0</v>
      </c>
      <c r="W354" s="24">
        <v>10.5</v>
      </c>
      <c r="X354" s="24">
        <f t="shared" si="59"/>
        <v>8.27</v>
      </c>
      <c r="Y354" s="122"/>
      <c r="Z354" s="118"/>
    </row>
    <row r="355" spans="1:26" ht="30">
      <c r="A355" s="65">
        <v>242</v>
      </c>
      <c r="B355" s="35" t="s">
        <v>127</v>
      </c>
      <c r="C355" s="24" t="s">
        <v>44</v>
      </c>
      <c r="D355" s="28">
        <v>0.57</v>
      </c>
      <c r="E355" s="24">
        <v>0.42</v>
      </c>
      <c r="F355" s="31">
        <v>120</v>
      </c>
      <c r="G355" s="66">
        <f>D355-E355</f>
        <v>0.14999999999999997</v>
      </c>
      <c r="H355" s="24">
        <v>0</v>
      </c>
      <c r="I355" s="24">
        <v>1.68</v>
      </c>
      <c r="J355" s="66">
        <f>I355-G355-H355</f>
        <v>1.53</v>
      </c>
      <c r="K355" s="39">
        <f>J355</f>
        <v>1.53</v>
      </c>
      <c r="L355" s="22" t="str">
        <f>IF(K355&lt;0,"unavailable","available")</f>
        <v>available</v>
      </c>
      <c r="M355" s="49"/>
      <c r="N355" s="72">
        <v>242</v>
      </c>
      <c r="O355" s="35" t="s">
        <v>127</v>
      </c>
      <c r="P355" s="24" t="s">
        <v>44</v>
      </c>
      <c r="Q355" s="31">
        <v>0.85</v>
      </c>
      <c r="R355" s="24">
        <f>D355+Q355</f>
        <v>1.42</v>
      </c>
      <c r="S355" s="21">
        <f>E355</f>
        <v>0.42</v>
      </c>
      <c r="T355" s="21">
        <v>120</v>
      </c>
      <c r="U355" s="21">
        <f>R355-S355</f>
        <v>1</v>
      </c>
      <c r="V355" s="24">
        <v>0</v>
      </c>
      <c r="W355" s="24">
        <v>1.68</v>
      </c>
      <c r="X355" s="24">
        <f>W355-V355-U355</f>
        <v>0.6799999999999999</v>
      </c>
      <c r="Y355" s="39">
        <f>X355</f>
        <v>0.6799999999999999</v>
      </c>
      <c r="Z355" s="22" t="str">
        <f>IF(Y355&lt;0,"unavailable","available")</f>
        <v>available</v>
      </c>
    </row>
    <row r="356" spans="1:26" ht="30">
      <c r="A356" s="34">
        <v>243</v>
      </c>
      <c r="B356" s="35" t="s">
        <v>345</v>
      </c>
      <c r="C356" s="24" t="s">
        <v>10</v>
      </c>
      <c r="D356" s="28">
        <v>0.84</v>
      </c>
      <c r="E356" s="24">
        <v>0.26</v>
      </c>
      <c r="F356" s="31">
        <v>120</v>
      </c>
      <c r="G356" s="32">
        <f t="shared" si="48"/>
        <v>0.58</v>
      </c>
      <c r="H356" s="24">
        <v>0</v>
      </c>
      <c r="I356" s="24">
        <v>4.2</v>
      </c>
      <c r="J356" s="32">
        <f t="shared" si="49"/>
        <v>3.62</v>
      </c>
      <c r="K356" s="39">
        <f t="shared" si="50"/>
        <v>3.62</v>
      </c>
      <c r="L356" s="22" t="str">
        <f>IF(K356&lt;0,"unavailable","available")</f>
        <v>available</v>
      </c>
      <c r="M356" s="49"/>
      <c r="N356" s="72">
        <v>243</v>
      </c>
      <c r="O356" s="35" t="s">
        <v>345</v>
      </c>
      <c r="P356" s="24" t="s">
        <v>10</v>
      </c>
      <c r="Q356" s="31">
        <v>0</v>
      </c>
      <c r="R356" s="24">
        <f t="shared" si="60"/>
        <v>0.84</v>
      </c>
      <c r="S356" s="21">
        <f>E356</f>
        <v>0.26</v>
      </c>
      <c r="T356" s="21">
        <v>120</v>
      </c>
      <c r="U356" s="21">
        <f t="shared" si="58"/>
        <v>0.58</v>
      </c>
      <c r="V356" s="24">
        <v>0</v>
      </c>
      <c r="W356" s="24">
        <v>4.2</v>
      </c>
      <c r="X356" s="24">
        <f t="shared" si="59"/>
        <v>3.62</v>
      </c>
      <c r="Y356" s="39">
        <f t="shared" si="51"/>
        <v>3.62</v>
      </c>
      <c r="Z356" s="22" t="str">
        <f>IF(Y356&lt;0,"unavailable","available")</f>
        <v>available</v>
      </c>
    </row>
    <row r="357" spans="1:26" ht="30">
      <c r="A357" s="120">
        <v>244</v>
      </c>
      <c r="B357" s="35" t="s">
        <v>346</v>
      </c>
      <c r="C357" s="24" t="s">
        <v>26</v>
      </c>
      <c r="D357" s="28">
        <v>2.57</v>
      </c>
      <c r="E357" s="24">
        <f>E358+E359</f>
        <v>1.8799999999999997</v>
      </c>
      <c r="F357" s="31">
        <v>120</v>
      </c>
      <c r="G357" s="32">
        <f t="shared" si="48"/>
        <v>0.6900000000000002</v>
      </c>
      <c r="H357" s="24">
        <v>0</v>
      </c>
      <c r="I357" s="24">
        <v>10.5</v>
      </c>
      <c r="J357" s="32">
        <f t="shared" si="49"/>
        <v>9.81</v>
      </c>
      <c r="K357" s="122">
        <f>MIN(J357:J359)</f>
        <v>9.81</v>
      </c>
      <c r="L357" s="116" t="str">
        <f>IF(K357&lt;0,"unavailable","available")</f>
        <v>available</v>
      </c>
      <c r="M357" s="49"/>
      <c r="N357" s="120">
        <v>244</v>
      </c>
      <c r="O357" s="35" t="s">
        <v>346</v>
      </c>
      <c r="P357" s="24" t="s">
        <v>26</v>
      </c>
      <c r="Q357" s="31">
        <v>2.55</v>
      </c>
      <c r="R357" s="24">
        <f t="shared" si="60"/>
        <v>5.119999999999999</v>
      </c>
      <c r="S357" s="29">
        <f>S358+S359</f>
        <v>4.41</v>
      </c>
      <c r="T357" s="21">
        <v>120</v>
      </c>
      <c r="U357" s="21">
        <f t="shared" si="58"/>
        <v>0.7099999999999991</v>
      </c>
      <c r="V357" s="24">
        <v>0</v>
      </c>
      <c r="W357" s="24">
        <v>10.5</v>
      </c>
      <c r="X357" s="24">
        <f t="shared" si="59"/>
        <v>9.790000000000001</v>
      </c>
      <c r="Y357" s="122">
        <f>MIN(X357:X359)</f>
        <v>9.79</v>
      </c>
      <c r="Z357" s="116" t="str">
        <f>IF(Y357&lt;0,"unavailable","available")</f>
        <v>available</v>
      </c>
    </row>
    <row r="358" spans="1:26" ht="15">
      <c r="A358" s="120"/>
      <c r="B358" s="37" t="s">
        <v>101</v>
      </c>
      <c r="C358" s="24" t="s">
        <v>26</v>
      </c>
      <c r="D358" s="28">
        <f>D357-D359</f>
        <v>1.7199999999999998</v>
      </c>
      <c r="E358" s="40">
        <f>D358</f>
        <v>1.7199999999999998</v>
      </c>
      <c r="F358" s="31"/>
      <c r="G358" s="32">
        <f>D358-E358</f>
        <v>0</v>
      </c>
      <c r="H358" s="24">
        <v>0</v>
      </c>
      <c r="I358" s="24">
        <v>10.5</v>
      </c>
      <c r="J358" s="32">
        <f>I358-G358-H358</f>
        <v>10.5</v>
      </c>
      <c r="K358" s="122"/>
      <c r="L358" s="117"/>
      <c r="M358" s="49"/>
      <c r="N358" s="120"/>
      <c r="O358" s="37" t="s">
        <v>101</v>
      </c>
      <c r="P358" s="24" t="s">
        <v>26</v>
      </c>
      <c r="Q358" s="31">
        <f>Q357-Q359</f>
        <v>2.53</v>
      </c>
      <c r="R358" s="24">
        <f t="shared" si="60"/>
        <v>4.25</v>
      </c>
      <c r="S358" s="29">
        <f>R358</f>
        <v>4.25</v>
      </c>
      <c r="T358" s="21"/>
      <c r="U358" s="21">
        <f t="shared" si="58"/>
        <v>0</v>
      </c>
      <c r="V358" s="24">
        <v>0</v>
      </c>
      <c r="W358" s="24">
        <v>10.5</v>
      </c>
      <c r="X358" s="24">
        <f t="shared" si="59"/>
        <v>10.5</v>
      </c>
      <c r="Y358" s="122"/>
      <c r="Z358" s="117"/>
    </row>
    <row r="359" spans="1:26" ht="15">
      <c r="A359" s="120"/>
      <c r="B359" s="37" t="s">
        <v>102</v>
      </c>
      <c r="C359" s="24" t="s">
        <v>26</v>
      </c>
      <c r="D359" s="28">
        <v>0.85</v>
      </c>
      <c r="E359" s="26">
        <v>0.16</v>
      </c>
      <c r="F359" s="31">
        <v>120</v>
      </c>
      <c r="G359" s="32">
        <f>D359-E359</f>
        <v>0.69</v>
      </c>
      <c r="H359" s="24">
        <v>0</v>
      </c>
      <c r="I359" s="24">
        <v>10.5</v>
      </c>
      <c r="J359" s="32">
        <f>I359-G359-H359</f>
        <v>9.81</v>
      </c>
      <c r="K359" s="122"/>
      <c r="L359" s="118"/>
      <c r="M359" s="49"/>
      <c r="N359" s="120"/>
      <c r="O359" s="37" t="s">
        <v>102</v>
      </c>
      <c r="P359" s="24" t="s">
        <v>26</v>
      </c>
      <c r="Q359" s="31">
        <v>0.02</v>
      </c>
      <c r="R359" s="24">
        <f t="shared" si="60"/>
        <v>0.87</v>
      </c>
      <c r="S359" s="21">
        <f>'[1]текущий дефицит'!E356</f>
        <v>0.16</v>
      </c>
      <c r="T359" s="21">
        <v>120</v>
      </c>
      <c r="U359" s="21">
        <f t="shared" si="58"/>
        <v>0.71</v>
      </c>
      <c r="V359" s="24">
        <v>0</v>
      </c>
      <c r="W359" s="24">
        <v>10.5</v>
      </c>
      <c r="X359" s="24">
        <f t="shared" si="59"/>
        <v>9.79</v>
      </c>
      <c r="Y359" s="122"/>
      <c r="Z359" s="118"/>
    </row>
    <row r="360" spans="1:26" ht="30">
      <c r="A360" s="34">
        <v>245</v>
      </c>
      <c r="B360" s="35" t="s">
        <v>347</v>
      </c>
      <c r="C360" s="24" t="s">
        <v>33</v>
      </c>
      <c r="D360" s="28">
        <v>0.24</v>
      </c>
      <c r="E360" s="24">
        <v>0.75</v>
      </c>
      <c r="F360" s="31">
        <v>120</v>
      </c>
      <c r="G360" s="32">
        <f t="shared" si="48"/>
        <v>-0.51</v>
      </c>
      <c r="H360" s="24">
        <v>0</v>
      </c>
      <c r="I360" s="24">
        <v>2.625</v>
      </c>
      <c r="J360" s="32">
        <f t="shared" si="49"/>
        <v>3.135</v>
      </c>
      <c r="K360" s="39">
        <f t="shared" si="50"/>
        <v>3.135</v>
      </c>
      <c r="L360" s="22" t="str">
        <f>IF(K360&lt;0,"unavailable","available")</f>
        <v>available</v>
      </c>
      <c r="M360" s="49"/>
      <c r="N360" s="72">
        <v>245</v>
      </c>
      <c r="O360" s="35" t="s">
        <v>347</v>
      </c>
      <c r="P360" s="24" t="s">
        <v>33</v>
      </c>
      <c r="Q360" s="31">
        <v>0.03</v>
      </c>
      <c r="R360" s="24">
        <f t="shared" si="60"/>
        <v>0.27</v>
      </c>
      <c r="S360" s="21">
        <f>E360</f>
        <v>0.75</v>
      </c>
      <c r="T360" s="21">
        <v>120</v>
      </c>
      <c r="U360" s="21">
        <f t="shared" si="58"/>
        <v>-0.48</v>
      </c>
      <c r="V360" s="24">
        <v>0</v>
      </c>
      <c r="W360" s="24">
        <v>2.625</v>
      </c>
      <c r="X360" s="24">
        <f t="shared" si="59"/>
        <v>3.105</v>
      </c>
      <c r="Y360" s="39">
        <f t="shared" si="51"/>
        <v>3.105</v>
      </c>
      <c r="Z360" s="22" t="str">
        <f>IF(Y360&lt;0,"unavailable","available")</f>
        <v>available</v>
      </c>
    </row>
    <row r="361" spans="1:26" ht="30">
      <c r="A361" s="65">
        <v>246</v>
      </c>
      <c r="B361" s="35" t="s">
        <v>348</v>
      </c>
      <c r="C361" s="24" t="s">
        <v>42</v>
      </c>
      <c r="D361" s="28">
        <v>0.66</v>
      </c>
      <c r="E361" s="24">
        <v>0.7</v>
      </c>
      <c r="F361" s="31">
        <v>120</v>
      </c>
      <c r="G361" s="66">
        <f>D361-E361</f>
        <v>-0.039999999999999925</v>
      </c>
      <c r="H361" s="24">
        <v>0</v>
      </c>
      <c r="I361" s="24">
        <v>1.68</v>
      </c>
      <c r="J361" s="66">
        <f>I361-G361-H361</f>
        <v>1.7199999999999998</v>
      </c>
      <c r="K361" s="39">
        <f>J361</f>
        <v>1.7199999999999998</v>
      </c>
      <c r="L361" s="22" t="str">
        <f>IF(K361&lt;0,"unavailable","available")</f>
        <v>available</v>
      </c>
      <c r="M361" s="49"/>
      <c r="N361" s="72">
        <v>246</v>
      </c>
      <c r="O361" s="35" t="s">
        <v>348</v>
      </c>
      <c r="P361" s="24" t="s">
        <v>42</v>
      </c>
      <c r="Q361" s="31">
        <v>0.02</v>
      </c>
      <c r="R361" s="24">
        <f>D361+Q361</f>
        <v>0.68</v>
      </c>
      <c r="S361" s="21">
        <f>E361</f>
        <v>0.7</v>
      </c>
      <c r="T361" s="21">
        <v>120</v>
      </c>
      <c r="U361" s="21">
        <f>R361-S361</f>
        <v>-0.019999999999999907</v>
      </c>
      <c r="V361" s="24">
        <v>0</v>
      </c>
      <c r="W361" s="24">
        <v>1.68</v>
      </c>
      <c r="X361" s="24">
        <f>W361-V361-U361</f>
        <v>1.6999999999999997</v>
      </c>
      <c r="Y361" s="39">
        <f>X361</f>
        <v>1.6999999999999997</v>
      </c>
      <c r="Z361" s="22" t="str">
        <f>IF(Y361&lt;0,"unavailable","available")</f>
        <v>available</v>
      </c>
    </row>
    <row r="362" spans="1:26" ht="30">
      <c r="A362" s="120">
        <v>247</v>
      </c>
      <c r="B362" s="35" t="s">
        <v>349</v>
      </c>
      <c r="C362" s="24" t="s">
        <v>2</v>
      </c>
      <c r="D362" s="28">
        <v>8.8</v>
      </c>
      <c r="E362" s="24">
        <f>E363+E364</f>
        <v>1.47</v>
      </c>
      <c r="F362" s="31">
        <v>120</v>
      </c>
      <c r="G362" s="32">
        <f t="shared" si="48"/>
        <v>7.330000000000001</v>
      </c>
      <c r="H362" s="24">
        <v>0</v>
      </c>
      <c r="I362" s="24">
        <v>16.8</v>
      </c>
      <c r="J362" s="32">
        <f t="shared" si="49"/>
        <v>9.469999999999999</v>
      </c>
      <c r="K362" s="122">
        <f>MIN(J362:J364)</f>
        <v>9.469999999999999</v>
      </c>
      <c r="L362" s="116" t="str">
        <f>IF(K362&lt;0,"unavailable","available")</f>
        <v>available</v>
      </c>
      <c r="M362" s="49"/>
      <c r="N362" s="120">
        <v>247</v>
      </c>
      <c r="O362" s="35" t="s">
        <v>349</v>
      </c>
      <c r="P362" s="24" t="s">
        <v>2</v>
      </c>
      <c r="Q362" s="31">
        <v>6.63</v>
      </c>
      <c r="R362" s="24">
        <f t="shared" si="60"/>
        <v>15.43</v>
      </c>
      <c r="S362" s="21">
        <f>S363+S364</f>
        <v>1.78</v>
      </c>
      <c r="T362" s="21">
        <v>120</v>
      </c>
      <c r="U362" s="21">
        <f t="shared" si="58"/>
        <v>13.65</v>
      </c>
      <c r="V362" s="24">
        <v>0</v>
      </c>
      <c r="W362" s="24">
        <v>16.8</v>
      </c>
      <c r="X362" s="24">
        <f t="shared" si="59"/>
        <v>3.1500000000000004</v>
      </c>
      <c r="Y362" s="122">
        <f>MIN(X362:X364)</f>
        <v>3.1500000000000004</v>
      </c>
      <c r="Z362" s="116" t="str">
        <f>IF(Y362&lt;0,"unavailable","available")</f>
        <v>available</v>
      </c>
    </row>
    <row r="363" spans="1:26" ht="15">
      <c r="A363" s="120"/>
      <c r="B363" s="37" t="s">
        <v>101</v>
      </c>
      <c r="C363" s="24" t="s">
        <v>2</v>
      </c>
      <c r="D363" s="28">
        <f>D362-D364</f>
        <v>3.4300000000000006</v>
      </c>
      <c r="E363" s="26">
        <v>0.7</v>
      </c>
      <c r="F363" s="31"/>
      <c r="G363" s="32">
        <f>D363-E363</f>
        <v>2.7300000000000004</v>
      </c>
      <c r="H363" s="24">
        <v>0</v>
      </c>
      <c r="I363" s="24">
        <v>16.8</v>
      </c>
      <c r="J363" s="32">
        <f>I363-G363-H363</f>
        <v>14.07</v>
      </c>
      <c r="K363" s="122"/>
      <c r="L363" s="117"/>
      <c r="M363" s="49"/>
      <c r="N363" s="120"/>
      <c r="O363" s="37" t="s">
        <v>101</v>
      </c>
      <c r="P363" s="24" t="s">
        <v>2</v>
      </c>
      <c r="Q363" s="31">
        <f>Q362-Q364</f>
        <v>3.94</v>
      </c>
      <c r="R363" s="24">
        <f t="shared" si="60"/>
        <v>7.370000000000001</v>
      </c>
      <c r="S363" s="21">
        <v>1.01</v>
      </c>
      <c r="T363" s="21"/>
      <c r="U363" s="21">
        <f t="shared" si="58"/>
        <v>6.360000000000001</v>
      </c>
      <c r="V363" s="24">
        <v>0</v>
      </c>
      <c r="W363" s="24">
        <v>16.8</v>
      </c>
      <c r="X363" s="24">
        <f t="shared" si="59"/>
        <v>10.44</v>
      </c>
      <c r="Y363" s="122"/>
      <c r="Z363" s="117"/>
    </row>
    <row r="364" spans="1:26" ht="15">
      <c r="A364" s="120"/>
      <c r="B364" s="37" t="s">
        <v>350</v>
      </c>
      <c r="C364" s="24" t="s">
        <v>2</v>
      </c>
      <c r="D364" s="28">
        <v>5.37</v>
      </c>
      <c r="E364" s="26">
        <v>0.77</v>
      </c>
      <c r="F364" s="31">
        <v>120</v>
      </c>
      <c r="G364" s="32">
        <f>D364-E364</f>
        <v>4.6</v>
      </c>
      <c r="H364" s="24">
        <v>0</v>
      </c>
      <c r="I364" s="24">
        <v>16.8</v>
      </c>
      <c r="J364" s="32">
        <f>I364-G364-H364</f>
        <v>12.200000000000001</v>
      </c>
      <c r="K364" s="122"/>
      <c r="L364" s="118"/>
      <c r="M364" s="49"/>
      <c r="N364" s="120"/>
      <c r="O364" s="37" t="s">
        <v>350</v>
      </c>
      <c r="P364" s="24" t="s">
        <v>2</v>
      </c>
      <c r="Q364" s="31">
        <v>2.69</v>
      </c>
      <c r="R364" s="24">
        <f t="shared" si="60"/>
        <v>8.06</v>
      </c>
      <c r="S364" s="21">
        <f>'[1]текущий дефицит'!E360</f>
        <v>0.77</v>
      </c>
      <c r="T364" s="21">
        <v>120</v>
      </c>
      <c r="U364" s="21">
        <f t="shared" si="58"/>
        <v>7.290000000000001</v>
      </c>
      <c r="V364" s="24">
        <v>0</v>
      </c>
      <c r="W364" s="24">
        <v>16.8</v>
      </c>
      <c r="X364" s="24">
        <f t="shared" si="59"/>
        <v>9.51</v>
      </c>
      <c r="Y364" s="122"/>
      <c r="Z364" s="118"/>
    </row>
    <row r="365" spans="1:26" ht="30">
      <c r="A365" s="34">
        <v>248</v>
      </c>
      <c r="B365" s="35" t="s">
        <v>351</v>
      </c>
      <c r="C365" s="24" t="s">
        <v>54</v>
      </c>
      <c r="D365" s="28">
        <v>0.55</v>
      </c>
      <c r="E365" s="24">
        <v>0.06</v>
      </c>
      <c r="F365" s="31">
        <v>120</v>
      </c>
      <c r="G365" s="32">
        <f t="shared" si="48"/>
        <v>0.49000000000000005</v>
      </c>
      <c r="H365" s="24">
        <v>0</v>
      </c>
      <c r="I365" s="31">
        <f>1.8*1.05</f>
        <v>1.8900000000000001</v>
      </c>
      <c r="J365" s="32">
        <f t="shared" si="49"/>
        <v>1.4000000000000001</v>
      </c>
      <c r="K365" s="39">
        <f t="shared" si="50"/>
        <v>1.4000000000000001</v>
      </c>
      <c r="L365" s="22" t="str">
        <f aca="true" t="shared" si="61" ref="L365:L370">IF(K365&lt;0,"unavailable","available")</f>
        <v>available</v>
      </c>
      <c r="M365" s="49"/>
      <c r="N365" s="72">
        <v>248</v>
      </c>
      <c r="O365" s="35" t="s">
        <v>351</v>
      </c>
      <c r="P365" s="24" t="s">
        <v>54</v>
      </c>
      <c r="Q365" s="31">
        <v>0</v>
      </c>
      <c r="R365" s="24">
        <f t="shared" si="60"/>
        <v>0.55</v>
      </c>
      <c r="S365" s="21">
        <f>E365</f>
        <v>0.06</v>
      </c>
      <c r="T365" s="21">
        <v>120</v>
      </c>
      <c r="U365" s="21">
        <f t="shared" si="58"/>
        <v>0.49000000000000005</v>
      </c>
      <c r="V365" s="24">
        <v>0</v>
      </c>
      <c r="W365" s="31">
        <f>1.8*1.05</f>
        <v>1.8900000000000001</v>
      </c>
      <c r="X365" s="24">
        <f t="shared" si="59"/>
        <v>1.4000000000000001</v>
      </c>
      <c r="Y365" s="39">
        <f t="shared" si="51"/>
        <v>1.4000000000000001</v>
      </c>
      <c r="Z365" s="22" t="str">
        <f aca="true" t="shared" si="62" ref="Z365:Z370">IF(Y365&lt;0,"unavailable","available")</f>
        <v>available</v>
      </c>
    </row>
    <row r="366" spans="1:26" ht="30">
      <c r="A366" s="34">
        <v>249</v>
      </c>
      <c r="B366" s="35" t="s">
        <v>352</v>
      </c>
      <c r="C366" s="24" t="s">
        <v>10</v>
      </c>
      <c r="D366" s="28">
        <v>1.29</v>
      </c>
      <c r="E366" s="24">
        <v>0.29</v>
      </c>
      <c r="F366" s="31">
        <v>120</v>
      </c>
      <c r="G366" s="32">
        <f t="shared" si="48"/>
        <v>1</v>
      </c>
      <c r="H366" s="24">
        <v>0</v>
      </c>
      <c r="I366" s="24">
        <v>4.2</v>
      </c>
      <c r="J366" s="32">
        <f t="shared" si="49"/>
        <v>3.2</v>
      </c>
      <c r="K366" s="39">
        <f t="shared" si="50"/>
        <v>3.2</v>
      </c>
      <c r="L366" s="22" t="str">
        <f t="shared" si="61"/>
        <v>available</v>
      </c>
      <c r="M366" s="49"/>
      <c r="N366" s="72">
        <v>249</v>
      </c>
      <c r="O366" s="35" t="s">
        <v>352</v>
      </c>
      <c r="P366" s="24" t="s">
        <v>10</v>
      </c>
      <c r="Q366" s="31">
        <v>0.43</v>
      </c>
      <c r="R366" s="24">
        <f t="shared" si="60"/>
        <v>1.72</v>
      </c>
      <c r="S366" s="21">
        <f>E366</f>
        <v>0.29</v>
      </c>
      <c r="T366" s="21">
        <v>120</v>
      </c>
      <c r="U366" s="21">
        <f t="shared" si="58"/>
        <v>1.43</v>
      </c>
      <c r="V366" s="24">
        <v>0</v>
      </c>
      <c r="W366" s="24">
        <v>4.2</v>
      </c>
      <c r="X366" s="24">
        <f t="shared" si="59"/>
        <v>2.7700000000000005</v>
      </c>
      <c r="Y366" s="39">
        <f t="shared" si="51"/>
        <v>2.7700000000000005</v>
      </c>
      <c r="Z366" s="22" t="str">
        <f t="shared" si="62"/>
        <v>available</v>
      </c>
    </row>
    <row r="367" spans="1:26" ht="30">
      <c r="A367" s="34">
        <v>250</v>
      </c>
      <c r="B367" s="35" t="s">
        <v>353</v>
      </c>
      <c r="C367" s="24" t="s">
        <v>59</v>
      </c>
      <c r="D367" s="28">
        <v>1.37</v>
      </c>
      <c r="E367" s="24">
        <v>0.51</v>
      </c>
      <c r="F367" s="31">
        <v>120</v>
      </c>
      <c r="G367" s="32">
        <f t="shared" si="48"/>
        <v>0.8600000000000001</v>
      </c>
      <c r="H367" s="24">
        <v>0</v>
      </c>
      <c r="I367" s="24">
        <v>1.68</v>
      </c>
      <c r="J367" s="32">
        <f t="shared" si="49"/>
        <v>0.8199999999999998</v>
      </c>
      <c r="K367" s="39">
        <f t="shared" si="50"/>
        <v>0.8199999999999998</v>
      </c>
      <c r="L367" s="22" t="str">
        <f t="shared" si="61"/>
        <v>available</v>
      </c>
      <c r="M367" s="49"/>
      <c r="N367" s="72">
        <v>250</v>
      </c>
      <c r="O367" s="35" t="s">
        <v>353</v>
      </c>
      <c r="P367" s="24" t="s">
        <v>59</v>
      </c>
      <c r="Q367" s="31">
        <v>0</v>
      </c>
      <c r="R367" s="24">
        <f t="shared" si="60"/>
        <v>1.37</v>
      </c>
      <c r="S367" s="21">
        <f>E367</f>
        <v>0.51</v>
      </c>
      <c r="T367" s="21">
        <v>120</v>
      </c>
      <c r="U367" s="21">
        <f t="shared" si="58"/>
        <v>0.8600000000000001</v>
      </c>
      <c r="V367" s="24">
        <v>0</v>
      </c>
      <c r="W367" s="24">
        <v>1.68</v>
      </c>
      <c r="X367" s="24">
        <f t="shared" si="59"/>
        <v>0.8199999999999998</v>
      </c>
      <c r="Y367" s="39">
        <f t="shared" si="51"/>
        <v>0.8199999999999998</v>
      </c>
      <c r="Z367" s="22" t="str">
        <f t="shared" si="62"/>
        <v>available</v>
      </c>
    </row>
    <row r="368" spans="1:26" ht="30">
      <c r="A368" s="34">
        <v>251</v>
      </c>
      <c r="B368" s="35" t="s">
        <v>354</v>
      </c>
      <c r="C368" s="24" t="s">
        <v>32</v>
      </c>
      <c r="D368" s="28">
        <v>0.75</v>
      </c>
      <c r="E368" s="24">
        <v>0</v>
      </c>
      <c r="F368" s="31">
        <v>120</v>
      </c>
      <c r="G368" s="32">
        <f t="shared" si="48"/>
        <v>0.75</v>
      </c>
      <c r="H368" s="24">
        <v>0</v>
      </c>
      <c r="I368" s="24">
        <v>6.615</v>
      </c>
      <c r="J368" s="32">
        <f t="shared" si="49"/>
        <v>5.865</v>
      </c>
      <c r="K368" s="39">
        <f t="shared" si="50"/>
        <v>5.865</v>
      </c>
      <c r="L368" s="22" t="str">
        <f t="shared" si="61"/>
        <v>available</v>
      </c>
      <c r="M368" s="49"/>
      <c r="N368" s="72">
        <v>251</v>
      </c>
      <c r="O368" s="35" t="s">
        <v>354</v>
      </c>
      <c r="P368" s="24" t="s">
        <v>32</v>
      </c>
      <c r="Q368" s="31">
        <v>0.24</v>
      </c>
      <c r="R368" s="24">
        <f t="shared" si="60"/>
        <v>0.99</v>
      </c>
      <c r="S368" s="21">
        <f>E368</f>
        <v>0</v>
      </c>
      <c r="T368" s="21">
        <v>120</v>
      </c>
      <c r="U368" s="21">
        <f t="shared" si="58"/>
        <v>0.99</v>
      </c>
      <c r="V368" s="24">
        <v>0</v>
      </c>
      <c r="W368" s="24">
        <v>6.615</v>
      </c>
      <c r="X368" s="24">
        <f t="shared" si="59"/>
        <v>5.625</v>
      </c>
      <c r="Y368" s="39">
        <f t="shared" si="51"/>
        <v>5.625</v>
      </c>
      <c r="Z368" s="22" t="str">
        <f t="shared" si="62"/>
        <v>available</v>
      </c>
    </row>
    <row r="369" spans="1:26" ht="30">
      <c r="A369" s="34">
        <v>252</v>
      </c>
      <c r="B369" s="35" t="s">
        <v>355</v>
      </c>
      <c r="C369" s="24" t="s">
        <v>32</v>
      </c>
      <c r="D369" s="28">
        <v>3.64</v>
      </c>
      <c r="E369" s="24">
        <v>0</v>
      </c>
      <c r="F369" s="31">
        <v>120</v>
      </c>
      <c r="G369" s="32">
        <f t="shared" si="48"/>
        <v>3.64</v>
      </c>
      <c r="H369" s="24">
        <v>0</v>
      </c>
      <c r="I369" s="24">
        <v>6.615</v>
      </c>
      <c r="J369" s="32">
        <f t="shared" si="49"/>
        <v>2.975</v>
      </c>
      <c r="K369" s="39">
        <f t="shared" si="50"/>
        <v>2.975</v>
      </c>
      <c r="L369" s="22" t="str">
        <f t="shared" si="61"/>
        <v>available</v>
      </c>
      <c r="M369" s="49"/>
      <c r="N369" s="72">
        <v>252</v>
      </c>
      <c r="O369" s="35" t="s">
        <v>355</v>
      </c>
      <c r="P369" s="24" t="s">
        <v>32</v>
      </c>
      <c r="Q369" s="31">
        <v>0.61</v>
      </c>
      <c r="R369" s="24">
        <f t="shared" si="60"/>
        <v>4.25</v>
      </c>
      <c r="S369" s="21">
        <f>E369</f>
        <v>0</v>
      </c>
      <c r="T369" s="21">
        <v>120</v>
      </c>
      <c r="U369" s="21">
        <f t="shared" si="58"/>
        <v>4.25</v>
      </c>
      <c r="V369" s="24">
        <v>0</v>
      </c>
      <c r="W369" s="24">
        <v>6.615</v>
      </c>
      <c r="X369" s="24">
        <f t="shared" si="59"/>
        <v>2.365</v>
      </c>
      <c r="Y369" s="39">
        <f t="shared" si="51"/>
        <v>2.365</v>
      </c>
      <c r="Z369" s="22" t="str">
        <f t="shared" si="62"/>
        <v>available</v>
      </c>
    </row>
    <row r="370" spans="1:26" ht="30">
      <c r="A370" s="120">
        <v>253</v>
      </c>
      <c r="B370" s="35" t="s">
        <v>356</v>
      </c>
      <c r="C370" s="24" t="s">
        <v>26</v>
      </c>
      <c r="D370" s="28">
        <v>3.58</v>
      </c>
      <c r="E370" s="24">
        <f>E371+E372</f>
        <v>2.35</v>
      </c>
      <c r="F370" s="31">
        <v>120</v>
      </c>
      <c r="G370" s="32">
        <f t="shared" si="48"/>
        <v>1.23</v>
      </c>
      <c r="H370" s="24">
        <v>0</v>
      </c>
      <c r="I370" s="24">
        <v>10.5</v>
      </c>
      <c r="J370" s="32">
        <f t="shared" si="49"/>
        <v>9.27</v>
      </c>
      <c r="K370" s="122">
        <f>MIN(J370:J372)</f>
        <v>9.27</v>
      </c>
      <c r="L370" s="116" t="str">
        <f t="shared" si="61"/>
        <v>available</v>
      </c>
      <c r="M370" s="49"/>
      <c r="N370" s="120">
        <v>253</v>
      </c>
      <c r="O370" s="35" t="s">
        <v>356</v>
      </c>
      <c r="P370" s="24" t="s">
        <v>26</v>
      </c>
      <c r="Q370" s="31">
        <v>3.56</v>
      </c>
      <c r="R370" s="24">
        <f t="shared" si="60"/>
        <v>7.140000000000001</v>
      </c>
      <c r="S370" s="21">
        <f>S371+S372</f>
        <v>2.77</v>
      </c>
      <c r="T370" s="21">
        <v>120</v>
      </c>
      <c r="U370" s="21">
        <f t="shared" si="58"/>
        <v>4.370000000000001</v>
      </c>
      <c r="V370" s="24">
        <v>0</v>
      </c>
      <c r="W370" s="24">
        <v>10.5</v>
      </c>
      <c r="X370" s="24">
        <f t="shared" si="59"/>
        <v>6.129999999999999</v>
      </c>
      <c r="Y370" s="122">
        <f>MIN(X370:X372)</f>
        <v>6.129999999999999</v>
      </c>
      <c r="Z370" s="116" t="str">
        <f t="shared" si="62"/>
        <v>available</v>
      </c>
    </row>
    <row r="371" spans="1:26" ht="15">
      <c r="A371" s="120"/>
      <c r="B371" s="37" t="s">
        <v>101</v>
      </c>
      <c r="C371" s="24" t="s">
        <v>26</v>
      </c>
      <c r="D371" s="28">
        <f>D370-D372</f>
        <v>2.3200000000000003</v>
      </c>
      <c r="E371" s="40">
        <f>D371</f>
        <v>2.3200000000000003</v>
      </c>
      <c r="F371" s="31"/>
      <c r="G371" s="32">
        <f>D371-E371</f>
        <v>0</v>
      </c>
      <c r="H371" s="24">
        <v>0</v>
      </c>
      <c r="I371" s="24">
        <v>10.5</v>
      </c>
      <c r="J371" s="32">
        <f>I371-G371-H371</f>
        <v>10.5</v>
      </c>
      <c r="K371" s="122"/>
      <c r="L371" s="117"/>
      <c r="M371" s="49"/>
      <c r="N371" s="120"/>
      <c r="O371" s="37" t="s">
        <v>101</v>
      </c>
      <c r="P371" s="24" t="s">
        <v>26</v>
      </c>
      <c r="Q371" s="31">
        <f>Q370-Q372</f>
        <v>0.41999999999999993</v>
      </c>
      <c r="R371" s="24">
        <f t="shared" si="60"/>
        <v>2.74</v>
      </c>
      <c r="S371" s="29">
        <f>R371</f>
        <v>2.74</v>
      </c>
      <c r="T371" s="21">
        <v>120</v>
      </c>
      <c r="U371" s="21">
        <f t="shared" si="58"/>
        <v>0</v>
      </c>
      <c r="V371" s="24">
        <v>0</v>
      </c>
      <c r="W371" s="24">
        <v>10.5</v>
      </c>
      <c r="X371" s="24">
        <f t="shared" si="59"/>
        <v>10.5</v>
      </c>
      <c r="Y371" s="122"/>
      <c r="Z371" s="117"/>
    </row>
    <row r="372" spans="1:26" ht="15">
      <c r="A372" s="120"/>
      <c r="B372" s="37" t="s">
        <v>102</v>
      </c>
      <c r="C372" s="24" t="s">
        <v>26</v>
      </c>
      <c r="D372" s="28">
        <v>1.26</v>
      </c>
      <c r="E372" s="26">
        <v>0.03</v>
      </c>
      <c r="F372" s="31">
        <v>120</v>
      </c>
      <c r="G372" s="32">
        <f>D372-E372</f>
        <v>1.23</v>
      </c>
      <c r="H372" s="24">
        <v>0</v>
      </c>
      <c r="I372" s="24">
        <v>10.5</v>
      </c>
      <c r="J372" s="32">
        <f>I372-G372-H372</f>
        <v>9.27</v>
      </c>
      <c r="K372" s="122"/>
      <c r="L372" s="118"/>
      <c r="M372" s="49"/>
      <c r="N372" s="120"/>
      <c r="O372" s="37" t="s">
        <v>102</v>
      </c>
      <c r="P372" s="24" t="s">
        <v>26</v>
      </c>
      <c r="Q372" s="31">
        <v>3.14</v>
      </c>
      <c r="R372" s="24">
        <f t="shared" si="60"/>
        <v>4.4</v>
      </c>
      <c r="S372" s="21">
        <f>'[1]текущий дефицит'!E368</f>
        <v>0.03</v>
      </c>
      <c r="T372" s="21">
        <v>120</v>
      </c>
      <c r="U372" s="21">
        <f t="shared" si="58"/>
        <v>4.37</v>
      </c>
      <c r="V372" s="24">
        <v>0</v>
      </c>
      <c r="W372" s="24">
        <v>10.5</v>
      </c>
      <c r="X372" s="24">
        <f t="shared" si="59"/>
        <v>6.13</v>
      </c>
      <c r="Y372" s="122"/>
      <c r="Z372" s="118"/>
    </row>
    <row r="373" spans="1:26" ht="30">
      <c r="A373" s="34">
        <v>254</v>
      </c>
      <c r="B373" s="35" t="s">
        <v>357</v>
      </c>
      <c r="C373" s="24" t="s">
        <v>33</v>
      </c>
      <c r="D373" s="28">
        <v>1.5</v>
      </c>
      <c r="E373" s="24">
        <v>0.4</v>
      </c>
      <c r="F373" s="31">
        <v>120</v>
      </c>
      <c r="G373" s="32">
        <f t="shared" si="48"/>
        <v>1.1</v>
      </c>
      <c r="H373" s="24">
        <v>0</v>
      </c>
      <c r="I373" s="24">
        <v>2.625</v>
      </c>
      <c r="J373" s="32">
        <f t="shared" si="49"/>
        <v>1.525</v>
      </c>
      <c r="K373" s="39">
        <f t="shared" si="50"/>
        <v>1.525</v>
      </c>
      <c r="L373" s="22" t="str">
        <f>IF(K373&lt;0,"unavailable","available")</f>
        <v>available</v>
      </c>
      <c r="M373" s="49"/>
      <c r="N373" s="72">
        <v>254</v>
      </c>
      <c r="O373" s="35" t="s">
        <v>357</v>
      </c>
      <c r="P373" s="24" t="s">
        <v>33</v>
      </c>
      <c r="Q373" s="31">
        <v>0.07</v>
      </c>
      <c r="R373" s="24">
        <f t="shared" si="60"/>
        <v>1.57</v>
      </c>
      <c r="S373" s="21">
        <f>E373</f>
        <v>0.4</v>
      </c>
      <c r="T373" s="21">
        <v>120</v>
      </c>
      <c r="U373" s="21">
        <f t="shared" si="58"/>
        <v>1.17</v>
      </c>
      <c r="V373" s="24">
        <v>0</v>
      </c>
      <c r="W373" s="24">
        <v>2.625</v>
      </c>
      <c r="X373" s="24">
        <f t="shared" si="59"/>
        <v>1.455</v>
      </c>
      <c r="Y373" s="39">
        <f t="shared" si="51"/>
        <v>1.455</v>
      </c>
      <c r="Z373" s="22" t="str">
        <f>IF(Y373&lt;0,"unavailable","available")</f>
        <v>available</v>
      </c>
    </row>
    <row r="374" spans="1:26" ht="30">
      <c r="A374" s="120">
        <v>255</v>
      </c>
      <c r="B374" s="35" t="s">
        <v>358</v>
      </c>
      <c r="C374" s="24" t="s">
        <v>32</v>
      </c>
      <c r="D374" s="28">
        <v>1.41</v>
      </c>
      <c r="E374" s="24">
        <f>E375+E376</f>
        <v>0.3699999999999999</v>
      </c>
      <c r="F374" s="31">
        <v>120</v>
      </c>
      <c r="G374" s="32">
        <f t="shared" si="48"/>
        <v>1.04</v>
      </c>
      <c r="H374" s="24">
        <v>0</v>
      </c>
      <c r="I374" s="24">
        <v>6.615</v>
      </c>
      <c r="J374" s="32">
        <f t="shared" si="49"/>
        <v>5.575</v>
      </c>
      <c r="K374" s="122">
        <f>MIN(J374:J376)</f>
        <v>5.575</v>
      </c>
      <c r="L374" s="116" t="str">
        <f>IF(K374&lt;0,"unavailable","available")</f>
        <v>available</v>
      </c>
      <c r="M374" s="49"/>
      <c r="N374" s="120">
        <v>255</v>
      </c>
      <c r="O374" s="35" t="s">
        <v>358</v>
      </c>
      <c r="P374" s="24" t="s">
        <v>32</v>
      </c>
      <c r="Q374" s="31">
        <v>0.22</v>
      </c>
      <c r="R374" s="24">
        <f t="shared" si="60"/>
        <v>1.63</v>
      </c>
      <c r="S374" s="21">
        <f>S375+S376</f>
        <v>0.3699999999999999</v>
      </c>
      <c r="T374" s="21">
        <v>120</v>
      </c>
      <c r="U374" s="21">
        <f t="shared" si="58"/>
        <v>1.26</v>
      </c>
      <c r="V374" s="24">
        <v>0</v>
      </c>
      <c r="W374" s="24">
        <v>6.615</v>
      </c>
      <c r="X374" s="24">
        <f t="shared" si="59"/>
        <v>5.355</v>
      </c>
      <c r="Y374" s="122">
        <f>MIN(X374:X376)</f>
        <v>5.355</v>
      </c>
      <c r="Z374" s="116" t="str">
        <f>IF(Y374&lt;0,"unavailable","available")</f>
        <v>available</v>
      </c>
    </row>
    <row r="375" spans="1:26" ht="15">
      <c r="A375" s="120"/>
      <c r="B375" s="37" t="s">
        <v>101</v>
      </c>
      <c r="C375" s="24" t="s">
        <v>32</v>
      </c>
      <c r="D375" s="28">
        <f>D374-D376</f>
        <v>0.3599999999999999</v>
      </c>
      <c r="E375" s="40">
        <f>D375</f>
        <v>0.3599999999999999</v>
      </c>
      <c r="F375" s="31"/>
      <c r="G375" s="32">
        <f>D375-E375</f>
        <v>0</v>
      </c>
      <c r="H375" s="24">
        <v>0</v>
      </c>
      <c r="I375" s="24">
        <v>6.615</v>
      </c>
      <c r="J375" s="32">
        <f>I375-G375-H375</f>
        <v>6.615</v>
      </c>
      <c r="K375" s="122"/>
      <c r="L375" s="117"/>
      <c r="M375" s="49"/>
      <c r="N375" s="120"/>
      <c r="O375" s="37" t="s">
        <v>101</v>
      </c>
      <c r="P375" s="24" t="s">
        <v>32</v>
      </c>
      <c r="Q375" s="31">
        <v>0</v>
      </c>
      <c r="R375" s="24">
        <f t="shared" si="60"/>
        <v>0.3599999999999999</v>
      </c>
      <c r="S375" s="29">
        <f>R375</f>
        <v>0.3599999999999999</v>
      </c>
      <c r="T375" s="21">
        <v>120</v>
      </c>
      <c r="U375" s="21">
        <f t="shared" si="58"/>
        <v>0</v>
      </c>
      <c r="V375" s="24">
        <v>0</v>
      </c>
      <c r="W375" s="24">
        <v>6.615</v>
      </c>
      <c r="X375" s="24">
        <f t="shared" si="59"/>
        <v>6.615</v>
      </c>
      <c r="Y375" s="122"/>
      <c r="Z375" s="117"/>
    </row>
    <row r="376" spans="1:26" ht="15">
      <c r="A376" s="120"/>
      <c r="B376" s="37" t="s">
        <v>102</v>
      </c>
      <c r="C376" s="24" t="s">
        <v>32</v>
      </c>
      <c r="D376" s="28">
        <v>1.05</v>
      </c>
      <c r="E376" s="26">
        <v>0.01</v>
      </c>
      <c r="F376" s="31">
        <v>120</v>
      </c>
      <c r="G376" s="32">
        <f>D376-E376</f>
        <v>1.04</v>
      </c>
      <c r="H376" s="24">
        <v>0</v>
      </c>
      <c r="I376" s="24">
        <v>6.615</v>
      </c>
      <c r="J376" s="32">
        <f>I376-G376-H376</f>
        <v>5.575</v>
      </c>
      <c r="K376" s="122"/>
      <c r="L376" s="118"/>
      <c r="M376" s="49"/>
      <c r="N376" s="120"/>
      <c r="O376" s="37" t="s">
        <v>102</v>
      </c>
      <c r="P376" s="24" t="s">
        <v>32</v>
      </c>
      <c r="Q376" s="31">
        <v>0.22</v>
      </c>
      <c r="R376" s="24">
        <f t="shared" si="60"/>
        <v>1.27</v>
      </c>
      <c r="S376" s="21">
        <f>'[1]текущий дефицит'!E372</f>
        <v>0.01</v>
      </c>
      <c r="T376" s="21">
        <v>120</v>
      </c>
      <c r="U376" s="21">
        <f t="shared" si="58"/>
        <v>1.26</v>
      </c>
      <c r="V376" s="24">
        <v>0</v>
      </c>
      <c r="W376" s="24">
        <v>6.615</v>
      </c>
      <c r="X376" s="24">
        <f t="shared" si="59"/>
        <v>5.355</v>
      </c>
      <c r="Y376" s="122"/>
      <c r="Z376" s="118"/>
    </row>
    <row r="377" spans="1:26" ht="15">
      <c r="A377" s="126"/>
      <c r="B377" s="46" t="s">
        <v>359</v>
      </c>
      <c r="C377" s="47">
        <v>3150.6</v>
      </c>
      <c r="D377" s="48">
        <v>578.51</v>
      </c>
      <c r="E377" s="47"/>
      <c r="F377" s="47"/>
      <c r="G377" s="47"/>
      <c r="H377" s="47"/>
      <c r="I377" s="47"/>
      <c r="J377" s="47"/>
      <c r="K377" s="47"/>
      <c r="L377" s="46"/>
      <c r="M377" s="49"/>
      <c r="N377" s="126"/>
      <c r="O377" s="46" t="s">
        <v>359</v>
      </c>
      <c r="P377" s="47">
        <v>3150.6</v>
      </c>
      <c r="Q377" s="48">
        <f>Q376+Q373+Q372+Q369+Q368+Q367+Q366+Q365+Q364+Q361+Q360+Q359+Q356+Q355+Q354+Q351+Q350+Q347+Q346+Q345+Q344+Q341+Q340+Q339+Q338+Q337+Q336+Q335+Q334+Q333+Q330+Q329+Q328+Q325+Q321+Q322+Q320+Q319+Q318+Q317+Q316+Q315+Q314+Q313+Q312+Q309+Q308+Q305+Q302+Q301+Q300+Q299+Q298+Q295+Q294+Q293+Q292+Q291+Q288+Q287+Q286+Q283+Q282+Q281+Q278+Q277+Q276+Q275+Q272+Q271+Q268+Q267+Q264+Q263+Q260+Q259+Q258+Q257+Q256+Q253+Q252+Q251+Q250+Q249+Q248+Q245+Q244+Q243+Q242+Q239+Q238+Q237+Q236+Q233+Q232+Q229+Q228+Q227+Q226+Q225+Q222+Q221+Q220+Q219+Q218+Q217+Q214+Q213+Q212+Q209+Q208+Q207+Q206+Q203+Q202+Q201+Q198+Q197+Q196+Q193+Q192+Q191+Q190+Q187+Q186+Q185+Q184+Q183+Q182+Q181+Q178+Q177+Q176+Q173+Q172+Q169+Q168+Q167+Q166+Q165+Q162+Q161+Q160+Q159+Q156+Q153+Q152+Q151+Q150+Q147+Q146+Q143+Q142+Q141+Q140+Q137+Q136+Q133+Q132+Q131+Q128+Q127+Q126+Q123+Q120+Q117+Q114+Q113+Q112+Q109+Q108+Q107+Q104+Q103+Q102+Q101+Q98+Q97+Q96+Q93+Q92+Q91+Q90+Q87+Q86+Q85+Q84+Q83+Q82+Q81+SUM(Q65:Q77,Q15:Q61,Q9:Q11)</f>
        <v>319.21999999999997</v>
      </c>
      <c r="R377" s="48">
        <f>Q377+D377</f>
        <v>897.73</v>
      </c>
      <c r="S377" s="47"/>
      <c r="T377" s="47"/>
      <c r="U377" s="47"/>
      <c r="V377" s="47"/>
      <c r="W377" s="47"/>
      <c r="X377" s="47"/>
      <c r="Y377" s="46"/>
      <c r="Z377"/>
    </row>
    <row r="378" spans="1:26" ht="15">
      <c r="A378" s="127"/>
      <c r="B378" s="46" t="s">
        <v>360</v>
      </c>
      <c r="C378" s="47"/>
      <c r="D378" s="47"/>
      <c r="E378" s="47"/>
      <c r="F378" s="47"/>
      <c r="G378" s="47"/>
      <c r="H378" s="47"/>
      <c r="I378" s="47"/>
      <c r="J378" s="47"/>
      <c r="K378" s="83">
        <f>SUMIF(K9:K77,"&lt;0",K9:K77)+SUMIF(K79:K376,"&lt;0",K79:K376)</f>
        <v>-0.06</v>
      </c>
      <c r="L378" s="46"/>
      <c r="M378" s="49"/>
      <c r="N378" s="127"/>
      <c r="O378" s="46" t="s">
        <v>360</v>
      </c>
      <c r="P378" s="47"/>
      <c r="Q378" s="47"/>
      <c r="R378" s="84"/>
      <c r="S378" s="47"/>
      <c r="T378" s="47"/>
      <c r="U378" s="47"/>
      <c r="V378" s="47"/>
      <c r="W378" s="47"/>
      <c r="X378" s="48"/>
      <c r="Y378" s="83">
        <f>SUMIF(Y9:Y77,"&lt;0",Y9:Y77)+SUMIF(Y79:Y376,"&lt;0",Y79:Y376)-Y79</f>
        <v>-117.84999999999998</v>
      </c>
      <c r="Z378"/>
    </row>
    <row r="379" spans="1:26" ht="15">
      <c r="A379" s="128"/>
      <c r="B379" s="46" t="s">
        <v>361</v>
      </c>
      <c r="C379" s="47"/>
      <c r="D379" s="47"/>
      <c r="E379" s="47"/>
      <c r="F379" s="47"/>
      <c r="G379" s="47"/>
      <c r="H379" s="47"/>
      <c r="I379" s="47"/>
      <c r="J379" s="47"/>
      <c r="K379" s="83">
        <f>SUMIF(K9:K77,"&gt;0",K9:K77)+SUMIF(K79:K376,"&gt;0",K79:K376)</f>
        <v>1033.9600000000005</v>
      </c>
      <c r="L379" s="46"/>
      <c r="M379" s="49"/>
      <c r="N379" s="128"/>
      <c r="O379" s="46" t="s">
        <v>361</v>
      </c>
      <c r="P379" s="47"/>
      <c r="Q379" s="47"/>
      <c r="R379" s="84"/>
      <c r="S379" s="47"/>
      <c r="T379" s="47"/>
      <c r="U379" s="47"/>
      <c r="V379" s="47"/>
      <c r="W379" s="47"/>
      <c r="X379" s="48"/>
      <c r="Y379" s="83">
        <f>SUMIF(Y9:Y77,"&gt;0",Y9:Y77)+SUMIF(Y79:Y376,"&gt;0",Y79:Y376)</f>
        <v>784.41</v>
      </c>
      <c r="Z379"/>
    </row>
  </sheetData>
  <sheetProtection/>
  <mergeCells count="372">
    <mergeCell ref="N374:N376"/>
    <mergeCell ref="Y374:Y376"/>
    <mergeCell ref="Z374:Z376"/>
    <mergeCell ref="N377:N379"/>
    <mergeCell ref="N362:N364"/>
    <mergeCell ref="Y362:Y364"/>
    <mergeCell ref="Z362:Z364"/>
    <mergeCell ref="N370:N372"/>
    <mergeCell ref="Y370:Y372"/>
    <mergeCell ref="Z370:Z372"/>
    <mergeCell ref="N348:N350"/>
    <mergeCell ref="Y348:Y350"/>
    <mergeCell ref="Z348:Z350"/>
    <mergeCell ref="N352:N354"/>
    <mergeCell ref="Y352:Y354"/>
    <mergeCell ref="Z352:Z354"/>
    <mergeCell ref="N357:N359"/>
    <mergeCell ref="Y357:Y359"/>
    <mergeCell ref="Z357:Z359"/>
    <mergeCell ref="N326:N328"/>
    <mergeCell ref="Y326:Y328"/>
    <mergeCell ref="Z326:Z328"/>
    <mergeCell ref="N331:N333"/>
    <mergeCell ref="Y331:Y333"/>
    <mergeCell ref="Z331:Z333"/>
    <mergeCell ref="N342:N344"/>
    <mergeCell ref="Y342:Y344"/>
    <mergeCell ref="Z342:Z344"/>
    <mergeCell ref="N306:N308"/>
    <mergeCell ref="Y306:Y308"/>
    <mergeCell ref="Z306:Z308"/>
    <mergeCell ref="N310:N312"/>
    <mergeCell ref="Y310:Y312"/>
    <mergeCell ref="Z310:Z312"/>
    <mergeCell ref="N323:N325"/>
    <mergeCell ref="Y323:Y325"/>
    <mergeCell ref="Z323:Z325"/>
    <mergeCell ref="N289:N291"/>
    <mergeCell ref="Y289:Y291"/>
    <mergeCell ref="Z289:Z291"/>
    <mergeCell ref="N296:N298"/>
    <mergeCell ref="Y296:Y298"/>
    <mergeCell ref="Z296:Z298"/>
    <mergeCell ref="N303:N305"/>
    <mergeCell ref="Y303:Y305"/>
    <mergeCell ref="Z303:Z305"/>
    <mergeCell ref="N273:N275"/>
    <mergeCell ref="Y273:Y275"/>
    <mergeCell ref="Z273:Z275"/>
    <mergeCell ref="N279:N281"/>
    <mergeCell ref="Y279:Y281"/>
    <mergeCell ref="Z279:Z281"/>
    <mergeCell ref="N284:N286"/>
    <mergeCell ref="Y284:Y286"/>
    <mergeCell ref="Z284:Z286"/>
    <mergeCell ref="N261:N263"/>
    <mergeCell ref="Y261:Y263"/>
    <mergeCell ref="Z261:Z263"/>
    <mergeCell ref="N265:N267"/>
    <mergeCell ref="Y265:Y267"/>
    <mergeCell ref="Z265:Z267"/>
    <mergeCell ref="N269:N271"/>
    <mergeCell ref="Y269:Y271"/>
    <mergeCell ref="Z269:Z271"/>
    <mergeCell ref="N240:N242"/>
    <mergeCell ref="Y240:Y242"/>
    <mergeCell ref="Z240:Z242"/>
    <mergeCell ref="N246:N248"/>
    <mergeCell ref="Y246:Y248"/>
    <mergeCell ref="Z246:Z248"/>
    <mergeCell ref="N254:N256"/>
    <mergeCell ref="Y254:Y256"/>
    <mergeCell ref="Z254:Z256"/>
    <mergeCell ref="N223:N225"/>
    <mergeCell ref="Y223:Y225"/>
    <mergeCell ref="Z223:Z225"/>
    <mergeCell ref="N230:N232"/>
    <mergeCell ref="Y230:Y232"/>
    <mergeCell ref="Z230:Z232"/>
    <mergeCell ref="N234:N236"/>
    <mergeCell ref="Y234:Y236"/>
    <mergeCell ref="Z234:Z236"/>
    <mergeCell ref="N204:N206"/>
    <mergeCell ref="Y204:Y206"/>
    <mergeCell ref="Z204:Z206"/>
    <mergeCell ref="N210:N212"/>
    <mergeCell ref="Y210:Y212"/>
    <mergeCell ref="Z210:Z212"/>
    <mergeCell ref="N215:N217"/>
    <mergeCell ref="Y215:Y217"/>
    <mergeCell ref="Z215:Z217"/>
    <mergeCell ref="N188:N190"/>
    <mergeCell ref="Y188:Y190"/>
    <mergeCell ref="Z188:Z190"/>
    <mergeCell ref="N194:N196"/>
    <mergeCell ref="Y194:Y196"/>
    <mergeCell ref="Z194:Z196"/>
    <mergeCell ref="N199:N201"/>
    <mergeCell ref="Y199:Y201"/>
    <mergeCell ref="Z199:Z201"/>
    <mergeCell ref="N170:N172"/>
    <mergeCell ref="Y170:Y172"/>
    <mergeCell ref="Z170:Z172"/>
    <mergeCell ref="N174:N176"/>
    <mergeCell ref="Y174:Y176"/>
    <mergeCell ref="Z174:Z176"/>
    <mergeCell ref="N179:N181"/>
    <mergeCell ref="Y179:Y181"/>
    <mergeCell ref="Z179:Z181"/>
    <mergeCell ref="N154:N156"/>
    <mergeCell ref="Y154:Y156"/>
    <mergeCell ref="Z154:Z156"/>
    <mergeCell ref="N157:N159"/>
    <mergeCell ref="Y157:Y159"/>
    <mergeCell ref="Z157:Z159"/>
    <mergeCell ref="N163:N165"/>
    <mergeCell ref="Y163:Y165"/>
    <mergeCell ref="Z163:Z165"/>
    <mergeCell ref="N138:N140"/>
    <mergeCell ref="Y138:Y140"/>
    <mergeCell ref="Z138:Z140"/>
    <mergeCell ref="N144:N146"/>
    <mergeCell ref="Y144:Y146"/>
    <mergeCell ref="Z144:Z146"/>
    <mergeCell ref="N148:N150"/>
    <mergeCell ref="Y148:Y150"/>
    <mergeCell ref="Z148:Z150"/>
    <mergeCell ref="N124:N126"/>
    <mergeCell ref="Y124:Y126"/>
    <mergeCell ref="Z124:Z126"/>
    <mergeCell ref="N129:N131"/>
    <mergeCell ref="Y129:Y131"/>
    <mergeCell ref="Z129:Z131"/>
    <mergeCell ref="N134:N136"/>
    <mergeCell ref="Y134:Y136"/>
    <mergeCell ref="Z134:Z136"/>
    <mergeCell ref="Z110:Z112"/>
    <mergeCell ref="N115:N117"/>
    <mergeCell ref="Y115:Y117"/>
    <mergeCell ref="Z115:Z117"/>
    <mergeCell ref="N118:N120"/>
    <mergeCell ref="Y118:Y120"/>
    <mergeCell ref="Z118:Z120"/>
    <mergeCell ref="N121:N123"/>
    <mergeCell ref="Y121:Y123"/>
    <mergeCell ref="Z121:Z123"/>
    <mergeCell ref="A377:A379"/>
    <mergeCell ref="N12:N14"/>
    <mergeCell ref="Y12:Y14"/>
    <mergeCell ref="N62:N64"/>
    <mergeCell ref="Y62:Y64"/>
    <mergeCell ref="N94:N96"/>
    <mergeCell ref="Y94:Y96"/>
    <mergeCell ref="Z62:Z64"/>
    <mergeCell ref="N78:Z78"/>
    <mergeCell ref="N79:N81"/>
    <mergeCell ref="Y79:Y81"/>
    <mergeCell ref="Z79:Z81"/>
    <mergeCell ref="N88:N90"/>
    <mergeCell ref="Y88:Y90"/>
    <mergeCell ref="Z88:Z90"/>
    <mergeCell ref="Z94:Z96"/>
    <mergeCell ref="N99:N101"/>
    <mergeCell ref="Y99:Y101"/>
    <mergeCell ref="Z99:Z101"/>
    <mergeCell ref="N105:N107"/>
    <mergeCell ref="Y105:Y107"/>
    <mergeCell ref="Z105:Z107"/>
    <mergeCell ref="N110:N112"/>
    <mergeCell ref="Y110:Y112"/>
    <mergeCell ref="A362:A364"/>
    <mergeCell ref="K362:K364"/>
    <mergeCell ref="L362:L364"/>
    <mergeCell ref="A370:A372"/>
    <mergeCell ref="K370:K372"/>
    <mergeCell ref="L370:L372"/>
    <mergeCell ref="A374:A376"/>
    <mergeCell ref="K374:K376"/>
    <mergeCell ref="L374:L376"/>
    <mergeCell ref="A348:A350"/>
    <mergeCell ref="K348:K350"/>
    <mergeCell ref="L348:L350"/>
    <mergeCell ref="A352:A354"/>
    <mergeCell ref="K352:K354"/>
    <mergeCell ref="L352:L354"/>
    <mergeCell ref="A357:A359"/>
    <mergeCell ref="K357:K359"/>
    <mergeCell ref="L357:L359"/>
    <mergeCell ref="A326:A328"/>
    <mergeCell ref="K326:K328"/>
    <mergeCell ref="L326:L328"/>
    <mergeCell ref="A331:A333"/>
    <mergeCell ref="K331:K333"/>
    <mergeCell ref="L331:L333"/>
    <mergeCell ref="A342:A344"/>
    <mergeCell ref="K342:K344"/>
    <mergeCell ref="L342:L344"/>
    <mergeCell ref="A306:A308"/>
    <mergeCell ref="K306:K308"/>
    <mergeCell ref="L306:L308"/>
    <mergeCell ref="A310:A312"/>
    <mergeCell ref="K310:K312"/>
    <mergeCell ref="L310:L312"/>
    <mergeCell ref="A323:A325"/>
    <mergeCell ref="K323:K325"/>
    <mergeCell ref="L323:L325"/>
    <mergeCell ref="A289:A291"/>
    <mergeCell ref="K289:K291"/>
    <mergeCell ref="L289:L291"/>
    <mergeCell ref="A296:A298"/>
    <mergeCell ref="K296:K298"/>
    <mergeCell ref="L296:L298"/>
    <mergeCell ref="A303:A305"/>
    <mergeCell ref="K303:K305"/>
    <mergeCell ref="L303:L305"/>
    <mergeCell ref="A273:A275"/>
    <mergeCell ref="K273:K275"/>
    <mergeCell ref="L273:L275"/>
    <mergeCell ref="A279:A281"/>
    <mergeCell ref="K279:K281"/>
    <mergeCell ref="L279:L281"/>
    <mergeCell ref="A284:A286"/>
    <mergeCell ref="K284:K286"/>
    <mergeCell ref="L284:L286"/>
    <mergeCell ref="A261:A263"/>
    <mergeCell ref="K261:K263"/>
    <mergeCell ref="L261:L263"/>
    <mergeCell ref="A265:A267"/>
    <mergeCell ref="K265:K267"/>
    <mergeCell ref="L265:L267"/>
    <mergeCell ref="A269:A271"/>
    <mergeCell ref="K269:K271"/>
    <mergeCell ref="L269:L271"/>
    <mergeCell ref="A240:A242"/>
    <mergeCell ref="K240:K242"/>
    <mergeCell ref="L240:L242"/>
    <mergeCell ref="A246:A248"/>
    <mergeCell ref="K246:K248"/>
    <mergeCell ref="L246:L248"/>
    <mergeCell ref="A254:A256"/>
    <mergeCell ref="K254:K256"/>
    <mergeCell ref="L254:L256"/>
    <mergeCell ref="A223:A225"/>
    <mergeCell ref="K223:K225"/>
    <mergeCell ref="L223:L225"/>
    <mergeCell ref="A230:A232"/>
    <mergeCell ref="K230:K232"/>
    <mergeCell ref="L230:L232"/>
    <mergeCell ref="A234:A236"/>
    <mergeCell ref="K234:K236"/>
    <mergeCell ref="L234:L236"/>
    <mergeCell ref="A204:A206"/>
    <mergeCell ref="K204:K206"/>
    <mergeCell ref="L204:L206"/>
    <mergeCell ref="A210:A212"/>
    <mergeCell ref="K210:K212"/>
    <mergeCell ref="L210:L212"/>
    <mergeCell ref="A215:A217"/>
    <mergeCell ref="K215:K217"/>
    <mergeCell ref="L215:L217"/>
    <mergeCell ref="A188:A190"/>
    <mergeCell ref="K188:K190"/>
    <mergeCell ref="L188:L190"/>
    <mergeCell ref="A194:A196"/>
    <mergeCell ref="K194:K196"/>
    <mergeCell ref="L194:L196"/>
    <mergeCell ref="A199:A201"/>
    <mergeCell ref="K199:K201"/>
    <mergeCell ref="L199:L201"/>
    <mergeCell ref="A170:A172"/>
    <mergeCell ref="K170:K172"/>
    <mergeCell ref="L170:L172"/>
    <mergeCell ref="A174:A176"/>
    <mergeCell ref="K174:K176"/>
    <mergeCell ref="L174:L176"/>
    <mergeCell ref="A179:A181"/>
    <mergeCell ref="K179:K181"/>
    <mergeCell ref="L179:L181"/>
    <mergeCell ref="A154:A156"/>
    <mergeCell ref="K154:K156"/>
    <mergeCell ref="L154:L156"/>
    <mergeCell ref="A157:A159"/>
    <mergeCell ref="K157:K159"/>
    <mergeCell ref="L157:L159"/>
    <mergeCell ref="A163:A165"/>
    <mergeCell ref="K163:K165"/>
    <mergeCell ref="L163:L165"/>
    <mergeCell ref="A138:A140"/>
    <mergeCell ref="K138:K140"/>
    <mergeCell ref="L138:L140"/>
    <mergeCell ref="A144:A146"/>
    <mergeCell ref="K144:K146"/>
    <mergeCell ref="L144:L146"/>
    <mergeCell ref="A148:A150"/>
    <mergeCell ref="K148:K150"/>
    <mergeCell ref="L148:L150"/>
    <mergeCell ref="A124:A126"/>
    <mergeCell ref="K124:K126"/>
    <mergeCell ref="L124:L126"/>
    <mergeCell ref="A129:A131"/>
    <mergeCell ref="K129:K131"/>
    <mergeCell ref="L129:L131"/>
    <mergeCell ref="A134:A136"/>
    <mergeCell ref="K134:K136"/>
    <mergeCell ref="L134:L136"/>
    <mergeCell ref="A115:A117"/>
    <mergeCell ref="K115:K117"/>
    <mergeCell ref="L115:L117"/>
    <mergeCell ref="A118:A120"/>
    <mergeCell ref="K118:K120"/>
    <mergeCell ref="L118:L120"/>
    <mergeCell ref="A121:A123"/>
    <mergeCell ref="K121:K123"/>
    <mergeCell ref="L121:L123"/>
    <mergeCell ref="A99:A101"/>
    <mergeCell ref="K99:K101"/>
    <mergeCell ref="L99:L101"/>
    <mergeCell ref="A105:A107"/>
    <mergeCell ref="K105:K107"/>
    <mergeCell ref="L105:L107"/>
    <mergeCell ref="A110:A112"/>
    <mergeCell ref="K110:K112"/>
    <mergeCell ref="L110:L112"/>
    <mergeCell ref="A79:A81"/>
    <mergeCell ref="K79:K81"/>
    <mergeCell ref="L79:L81"/>
    <mergeCell ref="A88:A90"/>
    <mergeCell ref="K88:K90"/>
    <mergeCell ref="L88:L90"/>
    <mergeCell ref="A94:A96"/>
    <mergeCell ref="K94:K96"/>
    <mergeCell ref="L94:L96"/>
    <mergeCell ref="A12:A14"/>
    <mergeCell ref="K12:K14"/>
    <mergeCell ref="L12:L14"/>
    <mergeCell ref="Z12:Z14"/>
    <mergeCell ref="Z4:Z6"/>
    <mergeCell ref="A62:A64"/>
    <mergeCell ref="K62:K64"/>
    <mergeCell ref="L62:L64"/>
    <mergeCell ref="A78:L78"/>
    <mergeCell ref="A8:L8"/>
    <mergeCell ref="Q5:Q6"/>
    <mergeCell ref="X5:X6"/>
    <mergeCell ref="P5:P6"/>
    <mergeCell ref="R5:R6"/>
    <mergeCell ref="C4:K4"/>
    <mergeCell ref="N8:Z8"/>
    <mergeCell ref="O4:O6"/>
    <mergeCell ref="B4:B6"/>
    <mergeCell ref="C5:C6"/>
    <mergeCell ref="G5:G6"/>
    <mergeCell ref="K5:K6"/>
    <mergeCell ref="S5:T5"/>
    <mergeCell ref="N4:N6"/>
    <mergeCell ref="E5:F5"/>
    <mergeCell ref="H5:H6"/>
    <mergeCell ref="I5:I6"/>
    <mergeCell ref="J1:K1"/>
    <mergeCell ref="J5:J6"/>
    <mergeCell ref="W5:W6"/>
    <mergeCell ref="P4:Y4"/>
    <mergeCell ref="P3:S3"/>
    <mergeCell ref="W3:X3"/>
    <mergeCell ref="J3:K3"/>
    <mergeCell ref="A2:L2"/>
    <mergeCell ref="A4:A6"/>
    <mergeCell ref="D5:D6"/>
    <mergeCell ref="U5:U6"/>
    <mergeCell ref="V5:V6"/>
    <mergeCell ref="L4:L6"/>
    <mergeCell ref="Y5:Y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6.00390625" style="15" bestFit="1" customWidth="1"/>
    <col min="2" max="2" width="43.28125" style="15" customWidth="1"/>
    <col min="3" max="3" width="8.140625" style="15" customWidth="1"/>
    <col min="4" max="4" width="26.57421875" style="15" customWidth="1"/>
    <col min="5" max="5" width="10.140625" style="15" customWidth="1"/>
    <col min="6" max="6" width="14.140625" style="15" customWidth="1"/>
    <col min="7" max="16384" width="9.140625" style="15" customWidth="1"/>
  </cols>
  <sheetData>
    <row r="1" spans="1:4" ht="116.25" customHeight="1">
      <c r="A1" s="149" t="s">
        <v>67</v>
      </c>
      <c r="B1" s="149"/>
      <c r="C1" s="149"/>
      <c r="D1" s="149"/>
    </row>
    <row r="2" spans="1:6" s="16" customFormat="1" ht="48.75" customHeight="1">
      <c r="A2" s="150" t="s">
        <v>12</v>
      </c>
      <c r="B2" s="153" t="s">
        <v>61</v>
      </c>
      <c r="C2" s="154"/>
      <c r="D2" s="150" t="s">
        <v>63</v>
      </c>
      <c r="E2" s="145" t="s">
        <v>0</v>
      </c>
      <c r="F2" s="143" t="s">
        <v>69</v>
      </c>
    </row>
    <row r="3" spans="1:6" s="16" customFormat="1" ht="47.25" customHeight="1">
      <c r="A3" s="151"/>
      <c r="B3" s="155"/>
      <c r="C3" s="156"/>
      <c r="D3" s="159"/>
      <c r="E3" s="146"/>
      <c r="F3" s="144"/>
    </row>
    <row r="4" spans="1:6" s="16" customFormat="1" ht="73.5" customHeight="1">
      <c r="A4" s="152"/>
      <c r="B4" s="157"/>
      <c r="C4" s="158"/>
      <c r="D4" s="160"/>
      <c r="E4" s="147"/>
      <c r="F4" s="144"/>
    </row>
    <row r="5" spans="1:6" ht="18.75">
      <c r="A5" s="161" t="s">
        <v>60</v>
      </c>
      <c r="B5" s="162"/>
      <c r="C5" s="162"/>
      <c r="D5" s="163"/>
      <c r="E5" s="34"/>
      <c r="F5" s="93"/>
    </row>
    <row r="6" spans="1:6" ht="30">
      <c r="A6" s="42">
        <v>1</v>
      </c>
      <c r="B6" s="43" t="s">
        <v>19</v>
      </c>
      <c r="C6" s="44">
        <v>1.6</v>
      </c>
      <c r="D6" s="44">
        <v>-0.06</v>
      </c>
      <c r="E6" s="57" t="s">
        <v>62</v>
      </c>
      <c r="F6" s="93">
        <v>1</v>
      </c>
    </row>
    <row r="7" spans="1:6" ht="15.75">
      <c r="A7" s="70"/>
      <c r="B7" s="38"/>
      <c r="C7" s="24"/>
      <c r="D7" s="39"/>
      <c r="E7" s="71"/>
      <c r="F7" s="93"/>
    </row>
    <row r="8" spans="1:6" ht="15.75">
      <c r="A8" s="70"/>
      <c r="B8" s="38"/>
      <c r="C8" s="24"/>
      <c r="D8" s="39"/>
      <c r="E8" s="71"/>
      <c r="F8" s="93"/>
    </row>
    <row r="10" spans="1:5" ht="19.5">
      <c r="A10" s="148" t="s">
        <v>71</v>
      </c>
      <c r="B10" s="148"/>
      <c r="C10" s="148"/>
      <c r="D10" s="58">
        <f>SUM(D6:D8)</f>
        <v>-0.06</v>
      </c>
      <c r="E10" s="16"/>
    </row>
  </sheetData>
  <sheetProtection/>
  <mergeCells count="8">
    <mergeCell ref="F2:F4"/>
    <mergeCell ref="E2:E4"/>
    <mergeCell ref="A10:C10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3">
      <selection activeCell="B35" sqref="B35"/>
    </sheetView>
  </sheetViews>
  <sheetFormatPr defaultColWidth="9.140625" defaultRowHeight="15"/>
  <cols>
    <col min="1" max="1" width="6.00390625" style="15" bestFit="1" customWidth="1"/>
    <col min="2" max="2" width="48.28125" style="15" customWidth="1"/>
    <col min="3" max="3" width="8.140625" style="15" customWidth="1"/>
    <col min="4" max="4" width="27.140625" style="15" bestFit="1" customWidth="1"/>
    <col min="5" max="5" width="10.7109375" style="15" customWidth="1"/>
    <col min="6" max="16384" width="9.140625" style="15" customWidth="1"/>
  </cols>
  <sheetData>
    <row r="1" spans="1:13" ht="116.25" customHeight="1">
      <c r="A1" s="149" t="s">
        <v>64</v>
      </c>
      <c r="B1" s="149"/>
      <c r="C1" s="149"/>
      <c r="D1" s="149"/>
      <c r="E1" s="17"/>
      <c r="F1" s="17"/>
      <c r="G1" s="17"/>
      <c r="H1" s="17"/>
      <c r="I1" s="17"/>
      <c r="J1" s="17"/>
      <c r="K1" s="17"/>
      <c r="L1" s="17"/>
      <c r="M1" s="17"/>
    </row>
    <row r="2" spans="1:5" s="16" customFormat="1" ht="48.75" customHeight="1">
      <c r="A2" s="150" t="s">
        <v>12</v>
      </c>
      <c r="B2" s="153" t="s">
        <v>61</v>
      </c>
      <c r="C2" s="154"/>
      <c r="D2" s="150" t="s">
        <v>13</v>
      </c>
      <c r="E2" s="145" t="s">
        <v>0</v>
      </c>
    </row>
    <row r="3" spans="1:5" s="16" customFormat="1" ht="47.25" customHeight="1">
      <c r="A3" s="151"/>
      <c r="B3" s="155"/>
      <c r="C3" s="156"/>
      <c r="D3" s="159"/>
      <c r="E3" s="146"/>
    </row>
    <row r="4" spans="1:5" s="16" customFormat="1" ht="73.5" customHeight="1">
      <c r="A4" s="152"/>
      <c r="B4" s="157"/>
      <c r="C4" s="158"/>
      <c r="D4" s="160"/>
      <c r="E4" s="147"/>
    </row>
    <row r="5" spans="1:4" ht="18.75">
      <c r="A5" s="161" t="s">
        <v>60</v>
      </c>
      <c r="B5" s="162"/>
      <c r="C5" s="162"/>
      <c r="D5" s="163"/>
    </row>
    <row r="6" spans="1:5" ht="30">
      <c r="A6" s="42">
        <v>1</v>
      </c>
      <c r="B6" s="43" t="s">
        <v>17</v>
      </c>
      <c r="C6" s="44">
        <v>1.6</v>
      </c>
      <c r="D6" s="95">
        <f>Smolenskenergo!Y58</f>
        <v>-0.7200000000000004</v>
      </c>
      <c r="E6" s="57" t="s">
        <v>62</v>
      </c>
    </row>
    <row r="7" spans="1:5" ht="30">
      <c r="A7" s="42">
        <v>2</v>
      </c>
      <c r="B7" s="43" t="s">
        <v>18</v>
      </c>
      <c r="C7" s="44">
        <v>2.5</v>
      </c>
      <c r="D7" s="61">
        <f>Smolenskenergo!Y69</f>
        <v>-2.9599999999999995</v>
      </c>
      <c r="E7" s="57" t="s">
        <v>62</v>
      </c>
    </row>
    <row r="8" spans="1:5" ht="30">
      <c r="A8" s="42">
        <v>3</v>
      </c>
      <c r="B8" s="43" t="s">
        <v>19</v>
      </c>
      <c r="C8" s="44">
        <v>1.6</v>
      </c>
      <c r="D8" s="61">
        <f>Smolenskenergo!Y73</f>
        <v>-0.06</v>
      </c>
      <c r="E8" s="57" t="s">
        <v>62</v>
      </c>
    </row>
    <row r="9" spans="1:5" ht="30">
      <c r="A9" s="42">
        <v>4</v>
      </c>
      <c r="B9" s="43" t="s">
        <v>21</v>
      </c>
      <c r="C9" s="44" t="s">
        <v>10</v>
      </c>
      <c r="D9" s="94">
        <f>Smolenskenergo!Y84</f>
        <v>-1.79</v>
      </c>
      <c r="E9" s="57" t="s">
        <v>62</v>
      </c>
    </row>
    <row r="10" spans="1:5" ht="30">
      <c r="A10" s="42">
        <v>5</v>
      </c>
      <c r="B10" s="56" t="s">
        <v>22</v>
      </c>
      <c r="C10" s="44" t="s">
        <v>23</v>
      </c>
      <c r="D10" s="94">
        <f>Smolenskenergo!Y86</f>
        <v>-0.9800000000000004</v>
      </c>
      <c r="E10" s="57" t="s">
        <v>62</v>
      </c>
    </row>
    <row r="11" spans="1:5" ht="30">
      <c r="A11" s="42">
        <v>6</v>
      </c>
      <c r="B11" s="56" t="s">
        <v>24</v>
      </c>
      <c r="C11" s="44" t="s">
        <v>25</v>
      </c>
      <c r="D11" s="94">
        <f>Smolenskenergo!Y87</f>
        <v>-9.670000000000002</v>
      </c>
      <c r="E11" s="57" t="s">
        <v>62</v>
      </c>
    </row>
    <row r="12" spans="1:5" ht="30">
      <c r="A12" s="42">
        <v>7</v>
      </c>
      <c r="B12" s="56" t="s">
        <v>27</v>
      </c>
      <c r="C12" s="44" t="s">
        <v>28</v>
      </c>
      <c r="D12" s="94">
        <f>Smolenskenergo!Y92</f>
        <v>-1.3849999999999998</v>
      </c>
      <c r="E12" s="57" t="s">
        <v>62</v>
      </c>
    </row>
    <row r="13" spans="1:5" ht="30">
      <c r="A13" s="42">
        <v>8</v>
      </c>
      <c r="B13" s="56" t="s">
        <v>29</v>
      </c>
      <c r="C13" s="44" t="s">
        <v>23</v>
      </c>
      <c r="D13" s="94">
        <f>Smolenskenergo!Y93</f>
        <v>-5.550000000000001</v>
      </c>
      <c r="E13" s="57" t="s">
        <v>62</v>
      </c>
    </row>
    <row r="14" spans="1:5" ht="30">
      <c r="A14" s="42">
        <v>9</v>
      </c>
      <c r="B14" s="56" t="s">
        <v>30</v>
      </c>
      <c r="C14" s="44" t="s">
        <v>26</v>
      </c>
      <c r="D14" s="61">
        <f>Smolenskenergo!Y99</f>
        <v>-13.449999999999996</v>
      </c>
      <c r="E14" s="57" t="s">
        <v>62</v>
      </c>
    </row>
    <row r="15" spans="1:5" ht="30">
      <c r="A15" s="42">
        <v>10</v>
      </c>
      <c r="B15" s="56" t="s">
        <v>31</v>
      </c>
      <c r="C15" s="44" t="s">
        <v>32</v>
      </c>
      <c r="D15" s="94">
        <f>Smolenskenergo!Y102</f>
        <v>-7.024999999999999</v>
      </c>
      <c r="E15" s="57" t="s">
        <v>62</v>
      </c>
    </row>
    <row r="16" spans="1:5" ht="30">
      <c r="A16" s="42">
        <v>11</v>
      </c>
      <c r="B16" s="56" t="s">
        <v>34</v>
      </c>
      <c r="C16" s="44" t="s">
        <v>10</v>
      </c>
      <c r="D16" s="94">
        <f>Smolenskenergo!Y109</f>
        <v>-2.46</v>
      </c>
      <c r="E16" s="57" t="s">
        <v>62</v>
      </c>
    </row>
    <row r="17" spans="1:5" ht="30">
      <c r="A17" s="42">
        <v>12</v>
      </c>
      <c r="B17" s="56" t="s">
        <v>35</v>
      </c>
      <c r="C17" s="44" t="s">
        <v>10</v>
      </c>
      <c r="D17" s="94">
        <f>Smolenskenergo!Y113</f>
        <v>-4.71</v>
      </c>
      <c r="E17" s="57" t="s">
        <v>62</v>
      </c>
    </row>
    <row r="18" spans="1:5" ht="30">
      <c r="A18" s="42">
        <v>13</v>
      </c>
      <c r="B18" s="56" t="s">
        <v>36</v>
      </c>
      <c r="C18" s="44" t="s">
        <v>11</v>
      </c>
      <c r="D18" s="94">
        <f>Smolenskenergo!Y114</f>
        <v>-1.4299999999999997</v>
      </c>
      <c r="E18" s="57" t="s">
        <v>62</v>
      </c>
    </row>
    <row r="19" spans="1:5" ht="30">
      <c r="A19" s="42">
        <v>14</v>
      </c>
      <c r="B19" s="56" t="s">
        <v>37</v>
      </c>
      <c r="C19" s="44" t="s">
        <v>25</v>
      </c>
      <c r="D19" s="68">
        <f>Smolenskenergo!Y118</f>
        <v>-8.920000000000002</v>
      </c>
      <c r="E19" s="57" t="s">
        <v>62</v>
      </c>
    </row>
    <row r="20" spans="1:5" ht="30">
      <c r="A20" s="42">
        <v>15</v>
      </c>
      <c r="B20" s="56" t="s">
        <v>38</v>
      </c>
      <c r="C20" s="44" t="s">
        <v>20</v>
      </c>
      <c r="D20" s="68">
        <f>Smolenskenergo!Y121</f>
        <v>-9.470000000000006</v>
      </c>
      <c r="E20" s="57" t="s">
        <v>62</v>
      </c>
    </row>
    <row r="21" spans="1:5" ht="30">
      <c r="A21" s="42">
        <v>16</v>
      </c>
      <c r="B21" s="56" t="s">
        <v>39</v>
      </c>
      <c r="C21" s="44" t="s">
        <v>10</v>
      </c>
      <c r="D21" s="68">
        <f>Smolenskenergo!Y133</f>
        <v>-3.4399999999999995</v>
      </c>
      <c r="E21" s="57" t="s">
        <v>62</v>
      </c>
    </row>
    <row r="22" spans="1:5" ht="30">
      <c r="A22" s="42">
        <v>17</v>
      </c>
      <c r="B22" s="56" t="s">
        <v>40</v>
      </c>
      <c r="C22" s="44" t="s">
        <v>33</v>
      </c>
      <c r="D22" s="68">
        <f>Smolenskenergo!Y173</f>
        <v>-1.7249999999999996</v>
      </c>
      <c r="E22" s="57" t="s">
        <v>62</v>
      </c>
    </row>
    <row r="23" spans="1:5" ht="30">
      <c r="A23" s="42">
        <v>18</v>
      </c>
      <c r="B23" s="56" t="s">
        <v>43</v>
      </c>
      <c r="C23" s="44" t="s">
        <v>6</v>
      </c>
      <c r="D23" s="68">
        <f>Smolenskenergo!Y214</f>
        <v>-1.205</v>
      </c>
      <c r="E23" s="57" t="s">
        <v>62</v>
      </c>
    </row>
    <row r="24" spans="1:5" ht="30">
      <c r="A24" s="42">
        <v>19</v>
      </c>
      <c r="B24" s="56" t="s">
        <v>46</v>
      </c>
      <c r="C24" s="44" t="s">
        <v>3</v>
      </c>
      <c r="D24" s="68">
        <f>Smolenskenergo!Y239</f>
        <v>-6.429999999999996</v>
      </c>
      <c r="E24" s="57" t="s">
        <v>62</v>
      </c>
    </row>
    <row r="25" spans="1:5" ht="30">
      <c r="A25" s="42">
        <v>20</v>
      </c>
      <c r="B25" s="56" t="s">
        <v>53</v>
      </c>
      <c r="C25" s="44" t="s">
        <v>20</v>
      </c>
      <c r="D25" s="68">
        <f>Smolenskenergo!Y310</f>
        <v>-16.789999999999992</v>
      </c>
      <c r="E25" s="57" t="s">
        <v>62</v>
      </c>
    </row>
    <row r="26" spans="1:5" ht="30">
      <c r="A26" s="42">
        <v>21</v>
      </c>
      <c r="B26" s="56" t="s">
        <v>55</v>
      </c>
      <c r="C26" s="44" t="s">
        <v>26</v>
      </c>
      <c r="D26" s="68">
        <f>Smolenskenergo!Y320</f>
        <v>-6.490000000000002</v>
      </c>
      <c r="E26" s="57" t="s">
        <v>62</v>
      </c>
    </row>
    <row r="27" spans="1:5" ht="30">
      <c r="A27" s="42">
        <v>22</v>
      </c>
      <c r="B27" s="56" t="s">
        <v>56</v>
      </c>
      <c r="C27" s="44" t="s">
        <v>3</v>
      </c>
      <c r="D27" s="68">
        <f>Smolenskenergo!Y322</f>
        <v>-5.689999999999998</v>
      </c>
      <c r="E27" s="57" t="s">
        <v>62</v>
      </c>
    </row>
    <row r="28" spans="1:5" ht="30">
      <c r="A28" s="42">
        <v>23</v>
      </c>
      <c r="B28" s="56" t="s">
        <v>57</v>
      </c>
      <c r="C28" s="44" t="s">
        <v>25</v>
      </c>
      <c r="D28" s="68">
        <f>Smolenskenergo!Y331</f>
        <v>-4.93</v>
      </c>
      <c r="E28" s="57" t="s">
        <v>62</v>
      </c>
    </row>
    <row r="29" spans="1:5" ht="30">
      <c r="A29" s="42">
        <v>24</v>
      </c>
      <c r="B29" s="56" t="s">
        <v>58</v>
      </c>
      <c r="C29" s="44" t="s">
        <v>10</v>
      </c>
      <c r="D29" s="68">
        <f>Smolenskenergo!Y337</f>
        <v>-0.5700000000000003</v>
      </c>
      <c r="E29" s="57" t="s">
        <v>62</v>
      </c>
    </row>
    <row r="30" spans="1:4" ht="19.5">
      <c r="A30" s="148" t="s">
        <v>70</v>
      </c>
      <c r="B30" s="148"/>
      <c r="C30" s="148"/>
      <c r="D30" s="58">
        <f>SUM(D6:D29)</f>
        <v>-117.85</v>
      </c>
    </row>
    <row r="34" ht="15">
      <c r="B34" s="15" t="s">
        <v>68</v>
      </c>
    </row>
  </sheetData>
  <sheetProtection/>
  <mergeCells count="7">
    <mergeCell ref="E2:E4"/>
    <mergeCell ref="A30:C30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Алабян Мария Андреевна</cp:lastModifiedBy>
  <cp:lastPrinted>2009-07-30T07:17:51Z</cp:lastPrinted>
  <dcterms:created xsi:type="dcterms:W3CDTF">2008-10-03T08:18:33Z</dcterms:created>
  <dcterms:modified xsi:type="dcterms:W3CDTF">2012-01-30T08:52:45Z</dcterms:modified>
  <cp:category/>
  <cp:version/>
  <cp:contentType/>
  <cp:contentStatus/>
</cp:coreProperties>
</file>