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50" windowWidth="16095" windowHeight="12195" activeTab="0"/>
  </bookViews>
  <sheets>
    <sheet name="Orel" sheetId="1" r:id="rId1"/>
    <sheet name="Total current deficit" sheetId="2" r:id="rId2"/>
    <sheet name="Total expected deficit" sheetId="3" r:id="rId3"/>
  </sheets>
  <externalReferences>
    <externalReference r:id="rId6"/>
    <externalReference r:id="rId7"/>
  </externalReferences>
  <definedNames>
    <definedName name="_xlnm.Print_Area" localSheetId="0">'Orel'!$A$1:$Z$211</definedName>
  </definedNames>
  <calcPr fullCalcOnLoad="1"/>
</workbook>
</file>

<file path=xl/sharedStrings.xml><?xml version="1.0" encoding="utf-8"?>
<sst xmlns="http://schemas.openxmlformats.org/spreadsheetml/2006/main" count="811" uniqueCount="237">
  <si>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</si>
  <si>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</si>
  <si>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</si>
  <si>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</si>
  <si>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</si>
  <si>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</si>
  <si>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</si>
  <si>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</si>
  <si>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</si>
  <si>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</si>
  <si>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</si>
  <si>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</si>
  <si>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</si>
  <si>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</si>
  <si>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</si>
  <si>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</si>
  <si>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</si>
  <si>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</si>
  <si>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</si>
  <si>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</si>
  <si>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</si>
  <si>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20+20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</si>
  <si>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</si>
  <si>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</si>
  <si>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</si>
  <si>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</si>
  <si>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 xml:space="preserve"> Пропускная способность ЦП, МВА</t>
  </si>
  <si>
    <t>2,5+6,3</t>
  </si>
  <si>
    <t>15+15</t>
  </si>
  <si>
    <t>40+25</t>
  </si>
  <si>
    <t>1,6+1,8</t>
  </si>
  <si>
    <t>1,8+2,5</t>
  </si>
  <si>
    <t>5,6+5,6</t>
  </si>
  <si>
    <t>2,5+5,6</t>
  </si>
  <si>
    <t>20+20+25+40</t>
  </si>
  <si>
    <t>4+3,2</t>
  </si>
  <si>
    <t>5,6+3,2</t>
  </si>
  <si>
    <t>5,6+6,3</t>
  </si>
  <si>
    <t>4+1</t>
  </si>
  <si>
    <t>1+1</t>
  </si>
  <si>
    <t>1,6+1</t>
  </si>
  <si>
    <t>16+10</t>
  </si>
  <si>
    <t>5,6+10</t>
  </si>
  <si>
    <t>2,5+3,2</t>
  </si>
  <si>
    <t>3,2+3,2</t>
  </si>
  <si>
    <t>-</t>
  </si>
  <si>
    <t xml:space="preserve"> </t>
  </si>
  <si>
    <t>*</t>
  </si>
  <si>
    <t>63+63</t>
  </si>
  <si>
    <t>20+20+40</t>
  </si>
  <si>
    <t>25+40</t>
  </si>
  <si>
    <t>3,2+2,5</t>
  </si>
  <si>
    <t>unavailable</t>
  </si>
  <si>
    <t>table 1</t>
  </si>
  <si>
    <t>Transmission capacity of supply centers of IDGC of Centre - Orelenergo division following the results of measurements of peak loads in winter 2011-2012</t>
  </si>
  <si>
    <t>1 day and night</t>
  </si>
  <si>
    <t>1day and night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</si>
  <si>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</si>
  <si>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</si>
  <si>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</si>
  <si>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</si>
  <si>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</si>
  <si>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</si>
  <si>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</si>
  <si>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</si>
  <si>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</si>
  <si>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</si>
  <si>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</si>
  <si>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</si>
  <si>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</si>
  <si>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</si>
  <si>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</si>
  <si>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</si>
  <si>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</si>
  <si>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</si>
  <si>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</si>
  <si>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 xml:space="preserve">SS 35/10 kV Almazovo </t>
  </si>
  <si>
    <t>SS 35/10 kV Voronets</t>
  </si>
  <si>
    <t>SS 35/10 kV  Gostoml</t>
  </si>
  <si>
    <t>SS 35/10 kV  Gubkino</t>
  </si>
  <si>
    <t>SS 35/10 kV  Devyatino</t>
  </si>
  <si>
    <t>SS 35/10 kV  Kamenka</t>
  </si>
  <si>
    <t>SS 35/10 kV  Kozminskaya</t>
  </si>
  <si>
    <t xml:space="preserve">SS 110/35/10 kV Maloarkhangelskaya </t>
  </si>
  <si>
    <t>Nom. capacity MV, MVA</t>
  </si>
  <si>
    <t>Nom. capacity LV, MVA</t>
  </si>
  <si>
    <t>SS 110/35/10 kV Novopolevo</t>
  </si>
  <si>
    <t>SS 35/10 kV  Nikolskaya</t>
  </si>
  <si>
    <t>SS 35/10 kV  Paramonovo</t>
  </si>
  <si>
    <t>SS 35/10 kV  Senkovo</t>
  </si>
  <si>
    <t>SS 35/10 kV  Somovo</t>
  </si>
  <si>
    <t>SS 110/35/10 kV Trosna</t>
  </si>
  <si>
    <t>SS 35/10 kV Shablykino</t>
  </si>
  <si>
    <t>SS 35/10 kV  Yuryevo</t>
  </si>
  <si>
    <t>SS 110/35/10 kV Region V</t>
  </si>
  <si>
    <t>SS 110/10 kV  Pishchevaya</t>
  </si>
  <si>
    <t>SS 110/10 kV  Telchye</t>
  </si>
  <si>
    <t>SS 110/10 kV  B.Chern</t>
  </si>
  <si>
    <t>SS 35/10 kV  Bashkatovo</t>
  </si>
  <si>
    <t>SS 35/10 kV Vysokoe</t>
  </si>
  <si>
    <t>SS 35/10 kV  Gladkoe</t>
  </si>
  <si>
    <t>SS 35/10 kV  Lykovo</t>
  </si>
  <si>
    <t>SS 35/6 kV  Sugar mill</t>
  </si>
  <si>
    <t>SS 35/10 kV Gnezdilivo</t>
  </si>
  <si>
    <t>SS 35/10 kV  Koptevo</t>
  </si>
  <si>
    <t>SS 110/35/10/6 kV Meat processing factory</t>
  </si>
  <si>
    <t>SS 110/35/10 kV Shatilovo</t>
  </si>
  <si>
    <t>SS 110/35/10 kV Sovkhoznaya</t>
  </si>
  <si>
    <t>SS 35/10 kV Danilovskaya</t>
  </si>
  <si>
    <t>SS 35/10 kV Korseevo</t>
  </si>
  <si>
    <t>SS 35/10 kV Lipovets</t>
  </si>
  <si>
    <t>SS 35/10 kV Misaylovo</t>
  </si>
  <si>
    <t xml:space="preserve">SS 35/10 kV Mikhaylovka </t>
  </si>
  <si>
    <t>SS 35/10 kV Pankovo</t>
  </si>
  <si>
    <t>SS 35/10 kV Sudbishchi</t>
  </si>
  <si>
    <t>SS 35/10 kV Tim</t>
  </si>
  <si>
    <t>SS 35/10 kV      Topki</t>
  </si>
  <si>
    <t>SS 35/10 kV Yarishche</t>
  </si>
  <si>
    <t>SS 110/10 kV Alshanskaya</t>
  </si>
  <si>
    <t>SS 35/10 kV Arkhangelskaya</t>
  </si>
  <si>
    <t>SS 35/10 kV Atyaevskaya</t>
  </si>
  <si>
    <t xml:space="preserve">SS 110/35/10 kV Bogoroditskaya </t>
  </si>
  <si>
    <t>SS 35/10 kV Baklanovo</t>
  </si>
  <si>
    <t xml:space="preserve">SS 35/10 kV Biofactory </t>
  </si>
  <si>
    <t>SS 110/10 kV Volodarskaya</t>
  </si>
  <si>
    <t>SS 110/10 kV Vostochnaya</t>
  </si>
  <si>
    <t>SS 110/35/10 kV Dmitrovskaya</t>
  </si>
  <si>
    <t>SS 110/10 kV Zheleznodorozhnaya</t>
  </si>
  <si>
    <t>SS 35/10 kV  Zhilyaevskaya</t>
  </si>
  <si>
    <t>SS 110/6 kV Zavodskaya</t>
  </si>
  <si>
    <t>SS 110/6 kV Zapadnaya</t>
  </si>
  <si>
    <t>SS 35/10 kV Zvyaginki</t>
  </si>
  <si>
    <t>SS 35/10 kV  Ilyinskaya</t>
  </si>
  <si>
    <t>SS 110/35/10 kV Kulikovskaya</t>
  </si>
  <si>
    <t>SS 110/35/10 kV Kromskaya</t>
  </si>
  <si>
    <t>SS 35/10 kV  Krasnoarmeyskaya</t>
  </si>
  <si>
    <t>SS 35/10 kV  Kurakinskaya</t>
  </si>
  <si>
    <t xml:space="preserve">SS 35/10 kV  Kutafino </t>
  </si>
  <si>
    <t xml:space="preserve">SS 35/10 kV  Lovchikovo </t>
  </si>
  <si>
    <t>SS 35/10 kV  Lubyanskaya</t>
  </si>
  <si>
    <t>SS 35/10 kV Lukovets</t>
  </si>
  <si>
    <t>SS 35/10 kV Malorkhangelskaya</t>
  </si>
  <si>
    <t>SS 110/35/10 kV Naryshkinskaya</t>
  </si>
  <si>
    <t>SS 35/10 kV  Nizhnyaya Sloboda</t>
  </si>
  <si>
    <t>SS 35/10 kV  Novopetrovka</t>
  </si>
  <si>
    <t>SS 35/10 kV  Putimets</t>
  </si>
  <si>
    <t>SS 110/10 kV Pishchevaya*</t>
  </si>
  <si>
    <t>SS 35/10 kV  Ryzhkovo</t>
  </si>
  <si>
    <t>SS 110/35/10 kV Sverdlovskaya</t>
  </si>
  <si>
    <t>SS 35/10 kV  Streletskaya</t>
  </si>
  <si>
    <t>SS 110/35/10/6 kV Sovetskaya</t>
  </si>
  <si>
    <t>Nom. capacity MV -35kV; MVA</t>
  </si>
  <si>
    <t>Nom. capacity LV-10kV; MVA</t>
  </si>
  <si>
    <t>Nom. capacity LV-6kV; MVA</t>
  </si>
  <si>
    <t>SS 35/10 kV  Soskovskaya</t>
  </si>
  <si>
    <t>SS 35/10 kV Trosna</t>
  </si>
  <si>
    <t>SS 110/10 kV Khimmash</t>
  </si>
  <si>
    <t>SS 35/10kV Khleboprodukty</t>
  </si>
  <si>
    <t>SS 35/10 kV Khotynetskaya</t>
  </si>
  <si>
    <t>SS 35/10 kV  Khotkovo</t>
  </si>
  <si>
    <t>SS 110/10/6 kV Tsentralnaya</t>
  </si>
  <si>
    <t>SS 110/35/10 kV Shablykino</t>
  </si>
  <si>
    <t>SS 110/35/10 kV Shakhovo</t>
  </si>
  <si>
    <t xml:space="preserve">SS 35/10 kV  Shepino </t>
  </si>
  <si>
    <t xml:space="preserve">SS 110/10/6 kV Yugo-Vostochnaya </t>
  </si>
  <si>
    <t>SS 110/10 kV Yuzhnaya</t>
  </si>
  <si>
    <t>SS 220/110/10 kV  Mtsensk</t>
  </si>
  <si>
    <t>SS 110/35/10 kV  Kommash</t>
  </si>
  <si>
    <t>SS 110/35/10 kV  Novosergievka</t>
  </si>
  <si>
    <t>SS 110/10 kV  1 Voin</t>
  </si>
  <si>
    <t>SS 110/35/10 kV  Zalegoshch</t>
  </si>
  <si>
    <t>SS 110/10 kV Kochety</t>
  </si>
  <si>
    <t>SS 110/35/10 kV Bolkhov</t>
  </si>
  <si>
    <t>SS 110/35/10 kV Novosil</t>
  </si>
  <si>
    <t>SS 110/35/10 kV Znamenskaya</t>
  </si>
  <si>
    <t>SS 35/10 kV Apalkovo</t>
  </si>
  <si>
    <t>SS 35/10 kV Podberyozovo</t>
  </si>
  <si>
    <t>SS 35/10 kV Protasovo</t>
  </si>
  <si>
    <t>SS 35/10 kV Alyoshnya</t>
  </si>
  <si>
    <t>SS 35/10 kV Lomovoe</t>
  </si>
  <si>
    <t>SS 35/10 kV Mokhovoe</t>
  </si>
  <si>
    <t>SS 35/10 kV Mishkovo 2</t>
  </si>
  <si>
    <t>SS 35/10 kV Vyazovoe</t>
  </si>
  <si>
    <t>SS 35/10 kV Krasnoznamenka</t>
  </si>
  <si>
    <t>SS 35/10 kV Fatnevo</t>
  </si>
  <si>
    <t>SS 35/10 kV Varvarinka</t>
  </si>
  <si>
    <t>SS 35/10 kV Odinok</t>
  </si>
  <si>
    <t>SS 35/10 kV Uzkoe</t>
  </si>
  <si>
    <t>SS 35/10 kV Korsakovo</t>
  </si>
  <si>
    <t>SS 35/10 kV Paramonovo</t>
  </si>
  <si>
    <t>SS 35/10 kV Speshnevo</t>
  </si>
  <si>
    <t>SS 110/35/10 kV Verkhovye I</t>
  </si>
  <si>
    <t>SS 110/35/10 kV Verkhovye II</t>
  </si>
  <si>
    <t>SS 110/35/10 kV Dolgoe</t>
  </si>
  <si>
    <t>SS 110/35/10 kV Kolpny-110</t>
  </si>
  <si>
    <t>SS 110/35/10 kV Kr. Zarya</t>
  </si>
  <si>
    <t>SS 110/35/10 kV Pokrovskaya</t>
  </si>
  <si>
    <t>SS 110/35/6 kV Cherkasskaya</t>
  </si>
  <si>
    <t>SS 110/6 kV Plastmass</t>
  </si>
  <si>
    <t>SS 110/10 kV PM</t>
  </si>
  <si>
    <t>SS 110/10 kV Rechitsa</t>
  </si>
  <si>
    <t>SS 110/10 kV R.Brod</t>
  </si>
  <si>
    <t>SS 35/10 kV Alekseevskaya</t>
  </si>
  <si>
    <t>SS 35/10 kV V.Dubrava</t>
  </si>
  <si>
    <t>SS 35/10 kV V.Olshanoe</t>
  </si>
  <si>
    <t>SS 35/10 kV Vvedenskoe</t>
  </si>
  <si>
    <t>SS 35/10 kV Droskovo</t>
  </si>
  <si>
    <t>SS 35/10 kV Kolpny-35</t>
  </si>
  <si>
    <t>SS 35/10 kV Krutoe</t>
  </si>
  <si>
    <t>SS 35/10 kV Mezentsevo</t>
  </si>
  <si>
    <t>SS 35/10 kV N.Zhernovets</t>
  </si>
  <si>
    <t>SS 35/10 kV Netrubezh</t>
  </si>
  <si>
    <t>SS 35/10 kV Nikolskaya</t>
  </si>
  <si>
    <t>SS 35/10 kV Pesochnaya</t>
  </si>
  <si>
    <t>SS 35/6 kV Pushkarskaya</t>
  </si>
  <si>
    <t>SS 35/10 kV Rakhmanovo</t>
  </si>
  <si>
    <t>SS 35/10 kV Rosstani</t>
  </si>
  <si>
    <t>SS 35/10 kV Sergievskaya</t>
  </si>
  <si>
    <t>SS 35/10 kV Skorodnoe</t>
  </si>
  <si>
    <t>SS 35/10 kV Spasskaya</t>
  </si>
  <si>
    <t>SS 35/10 kV SSK</t>
  </si>
  <si>
    <t>SS 35/10 kV Urynok</t>
  </si>
  <si>
    <t>SS 35/10 kV Khomutovo</t>
  </si>
  <si>
    <t>Total:</t>
  </si>
  <si>
    <t>deficit</t>
  </si>
  <si>
    <t>proficit</t>
  </si>
  <si>
    <t>Substations are not assets of the division, but IDGC of Center - Orelenergo issues technical specifications for customer connections.</t>
  </si>
  <si>
    <t>SWG-10kV SS Mtsensk is in sublease, and SS Pischevaya is actually ownerless.</t>
  </si>
  <si>
    <t>The list of closed supply centers of IDGC of Centre - Orelenergo division in winter 2010 (current deficit of capacity).</t>
  </si>
  <si>
    <t>Item #</t>
  </si>
  <si>
    <t>Current deficit, MVA</t>
  </si>
  <si>
    <t>Orelenergo</t>
  </si>
  <si>
    <t xml:space="preserve">SS 110/35/10 kV Novopolevo </t>
  </si>
  <si>
    <t xml:space="preserve">Total current deficit </t>
  </si>
  <si>
    <t>The list of closed supply centers of IDGC of Centre - Orelenergo with expected load taking into account new connections and other development of the electical networks.</t>
  </si>
  <si>
    <t>Installed power capacity of transformers Sinst. including their number provided that technical requirements at connections or other measures performed for reconstruction of the supply center, pcs/ MVA</t>
  </si>
  <si>
    <t>Current deficit/proficit, MVA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</si>
</sst>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  <numFmt numFmtId="166" formatCode="0.0000"/>
    <numFmt numFmtId="167" formatCode="#,##0.0000_ ;\-#,##0.000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name val="Calibri"/>
      <family val="2"/>
    </font>
    <font>
      <b/>
      <i/>
      <sz val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i/>
      <sz val="8"/>
      <color indexed="10"/>
      <name val="Calibri"/>
      <family val="2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i/>
      <sz val="11"/>
      <color theme="1"/>
      <name val="Calibri"/>
      <family val="2"/>
    </font>
    <font>
      <i/>
      <sz val="8"/>
      <color rgb="FFFF0000"/>
      <name val="Calibri"/>
      <family val="2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10" fillId="0" borderId="12" xfId="0" applyFont="1" applyFill="1" applyBorder="1" applyAlignment="1">
      <alignment horizontal="center"/>
    </xf>
    <xf numFmtId="0" fontId="56" fillId="0" borderId="0" xfId="0" applyFont="1" applyAlignment="1">
      <alignment/>
    </xf>
    <xf numFmtId="164" fontId="11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/>
    </xf>
    <xf numFmtId="0" fontId="10" fillId="0" borderId="0" xfId="0" applyFont="1" applyFill="1" applyAlignment="1">
      <alignment/>
    </xf>
    <xf numFmtId="164" fontId="11" fillId="33" borderId="12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/>
    </xf>
    <xf numFmtId="0" fontId="10" fillId="34" borderId="12" xfId="0" applyFont="1" applyFill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/>
    </xf>
    <xf numFmtId="165" fontId="10" fillId="34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33" borderId="12" xfId="0" applyNumberFormat="1" applyFont="1" applyFill="1" applyBorder="1" applyAlignment="1">
      <alignment horizontal="center" vertical="center" wrapText="1"/>
    </xf>
    <xf numFmtId="1" fontId="11" fillId="35" borderId="12" xfId="0" applyNumberFormat="1" applyFont="1" applyFill="1" applyBorder="1" applyAlignment="1">
      <alignment horizontal="center" vertical="center" wrapText="1"/>
    </xf>
    <xf numFmtId="164" fontId="11" fillId="35" borderId="12" xfId="0" applyNumberFormat="1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top" wrapText="1"/>
    </xf>
    <xf numFmtId="1" fontId="10" fillId="34" borderId="12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10" fillId="34" borderId="12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8" fillId="0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64" fontId="10" fillId="34" borderId="12" xfId="0" applyNumberFormat="1" applyFont="1" applyFill="1" applyBorder="1" applyAlignment="1">
      <alignment horizontal="center" vertical="center"/>
    </xf>
    <xf numFmtId="0" fontId="56" fillId="35" borderId="0" xfId="0" applyFont="1" applyFill="1" applyAlignment="1">
      <alignment/>
    </xf>
    <xf numFmtId="0" fontId="10" fillId="35" borderId="12" xfId="0" applyFont="1" applyFill="1" applyBorder="1" applyAlignment="1">
      <alignment horizontal="center"/>
    </xf>
    <xf numFmtId="0" fontId="10" fillId="36" borderId="0" xfId="0" applyFont="1" applyFill="1" applyAlignment="1">
      <alignment/>
    </xf>
    <xf numFmtId="0" fontId="14" fillId="36" borderId="0" xfId="0" applyFont="1" applyFill="1" applyAlignment="1">
      <alignment horizontal="center" vertical="center" wrapText="1"/>
    </xf>
    <xf numFmtId="0" fontId="10" fillId="36" borderId="0" xfId="0" applyFont="1" applyFill="1" applyAlignment="1">
      <alignment vertical="center"/>
    </xf>
    <xf numFmtId="0" fontId="8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/>
    </xf>
    <xf numFmtId="164" fontId="10" fillId="0" borderId="23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165" fontId="4" fillId="0" borderId="2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11" fillId="35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58" fillId="35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0" fillId="34" borderId="25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12" xfId="0" applyFont="1" applyFill="1" applyBorder="1" applyAlignment="1">
      <alignment vertical="center" wrapText="1"/>
    </xf>
    <xf numFmtId="0" fontId="8" fillId="35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56" fillId="33" borderId="0" xfId="0" applyFont="1" applyFill="1" applyAlignment="1">
      <alignment/>
    </xf>
    <xf numFmtId="2" fontId="11" fillId="35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11" fillId="35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2" fontId="11" fillId="35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59" fillId="35" borderId="0" xfId="0" applyFont="1" applyFill="1" applyAlignment="1">
      <alignment horizontal="center"/>
    </xf>
    <xf numFmtId="164" fontId="59" fillId="35" borderId="0" xfId="0" applyNumberFormat="1" applyFont="1" applyFill="1" applyAlignment="1">
      <alignment horizontal="center"/>
    </xf>
    <xf numFmtId="2" fontId="11" fillId="34" borderId="12" xfId="0" applyNumberFormat="1" applyFont="1" applyFill="1" applyBorder="1" applyAlignment="1">
      <alignment horizontal="center"/>
    </xf>
    <xf numFmtId="0" fontId="11" fillId="34" borderId="12" xfId="0" applyFont="1" applyFill="1" applyBorder="1" applyAlignment="1">
      <alignment/>
    </xf>
    <xf numFmtId="0" fontId="60" fillId="0" borderId="0" xfId="0" applyFont="1" applyAlignment="1">
      <alignment/>
    </xf>
    <xf numFmtId="2" fontId="11" fillId="0" borderId="12" xfId="0" applyNumberFormat="1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horizontal="center" vertical="center"/>
    </xf>
    <xf numFmtId="2" fontId="11" fillId="33" borderId="12" xfId="0" applyNumberFormat="1" applyFont="1" applyFill="1" applyBorder="1" applyAlignment="1">
      <alignment horizontal="center" vertical="center"/>
    </xf>
    <xf numFmtId="2" fontId="11" fillId="35" borderId="12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center" vertical="center" wrapText="1"/>
    </xf>
    <xf numFmtId="2" fontId="11" fillId="35" borderId="13" xfId="66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 wrapText="1"/>
    </xf>
    <xf numFmtId="2" fontId="11" fillId="33" borderId="13" xfId="66" applyNumberFormat="1" applyFont="1" applyFill="1" applyBorder="1" applyAlignment="1">
      <alignment horizontal="center" vertical="center"/>
    </xf>
    <xf numFmtId="2" fontId="59" fillId="35" borderId="0" xfId="0" applyNumberFormat="1" applyFont="1" applyFill="1" applyAlignment="1">
      <alignment horizontal="center"/>
    </xf>
    <xf numFmtId="164" fontId="59" fillId="33" borderId="0" xfId="0" applyNumberFormat="1" applyFont="1" applyFill="1" applyAlignment="1">
      <alignment horizontal="center"/>
    </xf>
    <xf numFmtId="0" fontId="10" fillId="35" borderId="0" xfId="0" applyFont="1" applyFill="1" applyAlignment="1">
      <alignment vertical="center"/>
    </xf>
    <xf numFmtId="43" fontId="10" fillId="0" borderId="19" xfId="66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1" fillId="37" borderId="12" xfId="0" applyFont="1" applyFill="1" applyBorder="1" applyAlignment="1">
      <alignment horizontal="center" vertical="top" wrapText="1"/>
    </xf>
    <xf numFmtId="0" fontId="11" fillId="37" borderId="12" xfId="0" applyFont="1" applyFill="1" applyBorder="1" applyAlignment="1">
      <alignment horizontal="center" vertical="center" wrapText="1"/>
    </xf>
    <xf numFmtId="164" fontId="11" fillId="37" borderId="12" xfId="0" applyNumberFormat="1" applyFont="1" applyFill="1" applyBorder="1" applyAlignment="1">
      <alignment horizontal="center" vertical="center" wrapText="1"/>
    </xf>
    <xf numFmtId="2" fontId="11" fillId="37" borderId="12" xfId="0" applyNumberFormat="1" applyFont="1" applyFill="1" applyBorder="1" applyAlignment="1">
      <alignment horizontal="center" vertical="center" wrapText="1"/>
    </xf>
    <xf numFmtId="1" fontId="11" fillId="37" borderId="12" xfId="0" applyNumberFormat="1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/>
    </xf>
    <xf numFmtId="2" fontId="11" fillId="37" borderId="13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1" fillId="35" borderId="16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64" fontId="61" fillId="35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2" fontId="11" fillId="33" borderId="11" xfId="0" applyNumberFormat="1" applyFont="1" applyFill="1" applyBorder="1" applyAlignment="1">
      <alignment horizontal="center" vertical="center"/>
    </xf>
    <xf numFmtId="2" fontId="11" fillId="33" borderId="26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horizontal="center" vertical="center"/>
    </xf>
    <xf numFmtId="2" fontId="11" fillId="35" borderId="26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wrapText="1"/>
    </xf>
    <xf numFmtId="2" fontId="11" fillId="37" borderId="11" xfId="0" applyNumberFormat="1" applyFont="1" applyFill="1" applyBorder="1" applyAlignment="1">
      <alignment horizontal="center" vertical="center"/>
    </xf>
    <xf numFmtId="2" fontId="11" fillId="37" borderId="26" xfId="0" applyNumberFormat="1" applyFont="1" applyFill="1" applyBorder="1" applyAlignment="1">
      <alignment horizontal="center" vertical="center"/>
    </xf>
    <xf numFmtId="2" fontId="11" fillId="37" borderId="13" xfId="0" applyNumberFormat="1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26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67" fontId="11" fillId="0" borderId="11" xfId="66" applyNumberFormat="1" applyFont="1" applyFill="1" applyBorder="1" applyAlignment="1">
      <alignment horizontal="center" vertical="center"/>
    </xf>
    <xf numFmtId="167" fontId="11" fillId="0" borderId="26" xfId="66" applyNumberFormat="1" applyFont="1" applyFill="1" applyBorder="1" applyAlignment="1">
      <alignment horizontal="center" vertical="center"/>
    </xf>
    <xf numFmtId="167" fontId="11" fillId="0" borderId="13" xfId="66" applyNumberFormat="1" applyFont="1" applyFill="1" applyBorder="1" applyAlignment="1">
      <alignment horizontal="center" vertical="center"/>
    </xf>
    <xf numFmtId="43" fontId="10" fillId="0" borderId="45" xfId="66" applyFont="1" applyFill="1" applyBorder="1" applyAlignment="1">
      <alignment horizontal="center" vertical="center"/>
    </xf>
    <xf numFmtId="43" fontId="10" fillId="0" borderId="39" xfId="66" applyFont="1" applyFill="1" applyBorder="1" applyAlignment="1">
      <alignment horizontal="center" vertical="center"/>
    </xf>
    <xf numFmtId="43" fontId="10" fillId="0" borderId="40" xfId="66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84;&#1072;&#1081;%202011\&#1076;&#1077;&#1082;&#1072;&#1073;&#1088;&#1100;%202011\January%202012\February%202012\Oryolenergo_february_2012%20english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84;&#1072;&#1081;%202011\&#1076;&#1077;&#1082;&#1072;&#1073;&#1088;&#1100;%202011\January%202012\Orelenergo%20January%20TC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el"/>
      <sheetName val="Total current deficit"/>
      <sheetName val="Total expected deficit"/>
    </sheetNames>
    <sheetDataSet>
      <sheetData sheetId="0">
        <row r="18">
          <cell r="K18">
            <v>-0.3999999999999999</v>
          </cell>
        </row>
        <row r="25">
          <cell r="K25">
            <v>-0.020000000000000018</v>
          </cell>
        </row>
        <row r="34">
          <cell r="C34">
            <v>3.2</v>
          </cell>
          <cell r="K34">
            <v>-0.16999999999999993</v>
          </cell>
        </row>
        <row r="46">
          <cell r="C46">
            <v>10</v>
          </cell>
          <cell r="K46">
            <v>-0.20999999999999985</v>
          </cell>
        </row>
        <row r="47">
          <cell r="C47">
            <v>10</v>
          </cell>
        </row>
        <row r="48">
          <cell r="C48">
            <v>10</v>
          </cell>
        </row>
        <row r="200">
          <cell r="K200">
            <v>-1.1499999999999995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el"/>
      <sheetName val="Total current deficit"/>
      <sheetName val="Total expected deficit"/>
    </sheetNames>
    <sheetDataSet>
      <sheetData sheetId="0">
        <row r="15">
          <cell r="O15" t="str">
            <v>SS 110/35/10 kV Maloarkhangelskaya </v>
          </cell>
        </row>
        <row r="16">
          <cell r="O16" t="str">
            <v>Nom. capacity MV, MVA</v>
          </cell>
        </row>
        <row r="17">
          <cell r="O17" t="str">
            <v>Nom. capacity LV, MVA</v>
          </cell>
        </row>
        <row r="18">
          <cell r="O18" t="str">
            <v>SS 110/35/10 kV Novopolevo</v>
          </cell>
        </row>
        <row r="19">
          <cell r="O19" t="str">
            <v>Nom. capacity MV, MVA</v>
          </cell>
        </row>
        <row r="20">
          <cell r="O20" t="str">
            <v>Nom. capacity LV, MVA</v>
          </cell>
        </row>
        <row r="25">
          <cell r="O25" t="str">
            <v>SS 110/35/10 kV Trosna</v>
          </cell>
        </row>
        <row r="26">
          <cell r="O26" t="str">
            <v>Nom. capacity MV, MVA</v>
          </cell>
        </row>
        <row r="27">
          <cell r="O27" t="str">
            <v>Nom. capacity LV, MVA</v>
          </cell>
        </row>
        <row r="33">
          <cell r="O33" t="str">
            <v>SS 110/10 kV  Pishchevaya</v>
          </cell>
        </row>
        <row r="34">
          <cell r="B34" t="str">
            <v>SS 110/10 kV  Telchye</v>
          </cell>
          <cell r="O34" t="str">
            <v>SS 110/10 kV  Telchye</v>
          </cell>
        </row>
        <row r="46">
          <cell r="B46" t="str">
            <v>SS 110/35/10 kV Shatilovo</v>
          </cell>
          <cell r="O46" t="str">
            <v>SS 110/35/10 kV Shatilovo</v>
          </cell>
        </row>
        <row r="47">
          <cell r="O47" t="str">
            <v>Nom. capacity MV, MVA</v>
          </cell>
        </row>
        <row r="48">
          <cell r="O48" t="str">
            <v>Nom. capacity LV, MVA</v>
          </cell>
        </row>
        <row r="70">
          <cell r="O70" t="str">
            <v>SS 110/10 kV Volodarskaya</v>
          </cell>
        </row>
        <row r="200">
          <cell r="O200" t="str">
            <v>SS 35/6 kV Pushkarskaya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5"/>
  <sheetViews>
    <sheetView tabSelected="1" zoomScaleSheetLayoutView="100" zoomScalePageLayoutView="0" workbookViewId="0" topLeftCell="B1">
      <selection activeCell="O2" sqref="O2"/>
    </sheetView>
  </sheetViews>
  <sheetFormatPr defaultColWidth="9.140625" defaultRowHeight="15"/>
  <cols>
    <col min="1" max="1" width="9.140625" style="32" customWidth="1"/>
    <col min="2" max="2" width="20.57421875" style="0" customWidth="1"/>
    <col min="12" max="12" width="9.8515625" style="0" customWidth="1"/>
    <col min="13" max="13" width="2.00390625" style="60" customWidth="1"/>
    <col min="15" max="15" width="20.57421875" style="0" customWidth="1"/>
    <col min="17" max="17" width="9.140625" style="130" customWidth="1"/>
    <col min="27" max="27" width="9.28125" style="0" bestFit="1" customWidth="1"/>
  </cols>
  <sheetData>
    <row r="1" spans="1:17" s="12" customFormat="1" ht="11.25">
      <c r="A1" s="31"/>
      <c r="B1" s="18"/>
      <c r="C1" s="18"/>
      <c r="D1" s="18"/>
      <c r="E1" s="18"/>
      <c r="F1" s="18"/>
      <c r="G1" s="18"/>
      <c r="H1" s="18"/>
      <c r="I1" s="18"/>
      <c r="J1" s="26"/>
      <c r="K1" s="26"/>
      <c r="L1" s="18"/>
      <c r="M1" s="55"/>
      <c r="Q1" s="124"/>
    </row>
    <row r="2" spans="1:17" s="12" customFormat="1" ht="11.25" customHeight="1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56"/>
      <c r="N2" s="89"/>
      <c r="O2" s="89"/>
      <c r="P2" s="89"/>
      <c r="Q2" s="125"/>
    </row>
    <row r="3" spans="1:17" s="12" customFormat="1" ht="11.25">
      <c r="A3" s="37"/>
      <c r="B3" s="18"/>
      <c r="C3" s="18"/>
      <c r="D3" s="18"/>
      <c r="E3" s="18"/>
      <c r="F3" s="18"/>
      <c r="G3" s="18"/>
      <c r="H3" s="18"/>
      <c r="I3" s="18"/>
      <c r="J3" s="27" t="s">
        <v>53</v>
      </c>
      <c r="K3" s="27"/>
      <c r="L3" s="18"/>
      <c r="M3" s="55"/>
      <c r="Q3" s="124"/>
    </row>
    <row r="4" spans="1:26" s="12" customFormat="1" ht="11.25" customHeight="1">
      <c r="A4" s="167" t="s">
        <v>57</v>
      </c>
      <c r="B4" s="170" t="s">
        <v>58</v>
      </c>
      <c r="C4" s="173" t="s">
        <v>59</v>
      </c>
      <c r="D4" s="174"/>
      <c r="E4" s="174"/>
      <c r="F4" s="174"/>
      <c r="G4" s="174"/>
      <c r="H4" s="174"/>
      <c r="I4" s="174"/>
      <c r="J4" s="174"/>
      <c r="K4" s="175"/>
      <c r="L4" s="176" t="s">
        <v>60</v>
      </c>
      <c r="M4" s="55"/>
      <c r="N4" s="167" t="s">
        <v>57</v>
      </c>
      <c r="O4" s="170" t="s">
        <v>58</v>
      </c>
      <c r="P4" s="173" t="s">
        <v>61</v>
      </c>
      <c r="Q4" s="174"/>
      <c r="R4" s="174"/>
      <c r="S4" s="174"/>
      <c r="T4" s="174"/>
      <c r="U4" s="174"/>
      <c r="V4" s="174"/>
      <c r="W4" s="174"/>
      <c r="X4" s="174"/>
      <c r="Y4" s="175"/>
      <c r="Z4" s="167" t="s">
        <v>60</v>
      </c>
    </row>
    <row r="5" spans="1:26" s="12" customFormat="1" ht="34.5" customHeight="1">
      <c r="A5" s="168"/>
      <c r="B5" s="171"/>
      <c r="C5" s="170" t="s">
        <v>62</v>
      </c>
      <c r="D5" s="170" t="s">
        <v>63</v>
      </c>
      <c r="E5" s="173" t="s">
        <v>64</v>
      </c>
      <c r="F5" s="175"/>
      <c r="G5" s="170" t="s">
        <v>65</v>
      </c>
      <c r="H5" s="170" t="s">
        <v>66</v>
      </c>
      <c r="I5" s="170" t="s">
        <v>67</v>
      </c>
      <c r="J5" s="170" t="s">
        <v>68</v>
      </c>
      <c r="K5" s="170" t="s">
        <v>69</v>
      </c>
      <c r="L5" s="177"/>
      <c r="M5" s="55"/>
      <c r="N5" s="168"/>
      <c r="O5" s="171"/>
      <c r="P5" s="170" t="s">
        <v>62</v>
      </c>
      <c r="Q5" s="170" t="s">
        <v>70</v>
      </c>
      <c r="R5" s="170" t="s">
        <v>71</v>
      </c>
      <c r="S5" s="173" t="s">
        <v>64</v>
      </c>
      <c r="T5" s="175"/>
      <c r="U5" s="170" t="s">
        <v>65</v>
      </c>
      <c r="V5" s="170" t="s">
        <v>66</v>
      </c>
      <c r="W5" s="170" t="s">
        <v>67</v>
      </c>
      <c r="X5" s="170" t="s">
        <v>72</v>
      </c>
      <c r="Y5" s="170" t="s">
        <v>73</v>
      </c>
      <c r="Z5" s="168"/>
    </row>
    <row r="6" spans="1:26" s="12" customFormat="1" ht="80.25" customHeight="1">
      <c r="A6" s="169"/>
      <c r="B6" s="172"/>
      <c r="C6" s="172"/>
      <c r="D6" s="172" t="s">
        <v>74</v>
      </c>
      <c r="E6" s="158" t="s">
        <v>74</v>
      </c>
      <c r="F6" s="158" t="s">
        <v>75</v>
      </c>
      <c r="G6" s="172"/>
      <c r="H6" s="172"/>
      <c r="I6" s="172"/>
      <c r="J6" s="172"/>
      <c r="K6" s="172"/>
      <c r="L6" s="178"/>
      <c r="M6" s="55"/>
      <c r="N6" s="169"/>
      <c r="O6" s="172"/>
      <c r="P6" s="172"/>
      <c r="Q6" s="172"/>
      <c r="R6" s="172"/>
      <c r="S6" s="160" t="s">
        <v>74</v>
      </c>
      <c r="T6" s="159" t="s">
        <v>75</v>
      </c>
      <c r="U6" s="172"/>
      <c r="V6" s="172"/>
      <c r="W6" s="172"/>
      <c r="X6" s="172"/>
      <c r="Y6" s="172"/>
      <c r="Z6" s="169"/>
    </row>
    <row r="7" spans="1:26" s="12" customFormat="1" ht="11.25">
      <c r="A7" s="81">
        <v>1</v>
      </c>
      <c r="B7" s="88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11">
        <v>12</v>
      </c>
      <c r="M7" s="55"/>
      <c r="N7" s="81">
        <v>1</v>
      </c>
      <c r="O7" s="81">
        <v>2</v>
      </c>
      <c r="P7" s="81">
        <v>3</v>
      </c>
      <c r="Q7" s="117">
        <v>4</v>
      </c>
      <c r="R7" s="81">
        <v>5</v>
      </c>
      <c r="S7" s="81">
        <v>6</v>
      </c>
      <c r="T7" s="81">
        <v>7</v>
      </c>
      <c r="U7" s="81">
        <v>8</v>
      </c>
      <c r="V7" s="81">
        <v>9</v>
      </c>
      <c r="W7" s="81">
        <v>10</v>
      </c>
      <c r="X7" s="81">
        <v>11</v>
      </c>
      <c r="Y7" s="81">
        <v>12</v>
      </c>
      <c r="Z7" s="11">
        <v>13</v>
      </c>
    </row>
    <row r="8" spans="1:26" s="12" customFormat="1" ht="11.25">
      <c r="A8" s="82">
        <v>1</v>
      </c>
      <c r="B8" s="92" t="s">
        <v>76</v>
      </c>
      <c r="C8" s="81">
        <v>2.5</v>
      </c>
      <c r="D8" s="81">
        <v>0.37</v>
      </c>
      <c r="E8" s="81">
        <v>0.83</v>
      </c>
      <c r="F8" s="81">
        <v>30</v>
      </c>
      <c r="G8" s="81">
        <f>E8</f>
        <v>0.83</v>
      </c>
      <c r="H8" s="81">
        <v>0</v>
      </c>
      <c r="I8" s="81">
        <f>G8-H8</f>
        <v>0.83</v>
      </c>
      <c r="J8" s="81">
        <f>I8-D8</f>
        <v>0.45999999999999996</v>
      </c>
      <c r="K8" s="81">
        <f aca="true" t="shared" si="0" ref="K8:K14">J8</f>
        <v>0.45999999999999996</v>
      </c>
      <c r="L8" s="11" t="str">
        <f aca="true" t="shared" si="1" ref="L8:L15">IF(K8&lt;0,"unavailable","available")</f>
        <v>available</v>
      </c>
      <c r="M8" s="55"/>
      <c r="N8" s="82">
        <v>1</v>
      </c>
      <c r="O8" s="34" t="s">
        <v>76</v>
      </c>
      <c r="P8" s="81">
        <v>2.5</v>
      </c>
      <c r="Q8" s="13">
        <v>0.05764705882352941</v>
      </c>
      <c r="R8" s="13">
        <f aca="true" t="shared" si="2" ref="R8:R14">Q8+D8</f>
        <v>0.4276470588235294</v>
      </c>
      <c r="S8" s="14">
        <f>E8</f>
        <v>0.83</v>
      </c>
      <c r="T8" s="38">
        <f>F8</f>
        <v>30</v>
      </c>
      <c r="U8" s="81">
        <f>S8</f>
        <v>0.83</v>
      </c>
      <c r="V8" s="81">
        <v>0</v>
      </c>
      <c r="W8" s="79">
        <f>U8-V8</f>
        <v>0.83</v>
      </c>
      <c r="X8" s="14">
        <f>W8-R8</f>
        <v>0.4023529411764706</v>
      </c>
      <c r="Y8" s="191">
        <f>X8</f>
        <v>0.4023529411764706</v>
      </c>
      <c r="Z8" s="11" t="str">
        <f aca="true" t="shared" si="3" ref="Z8:Z15">IF(Y8&lt;0,"unavailable","available")</f>
        <v>available</v>
      </c>
    </row>
    <row r="9" spans="1:26" s="12" customFormat="1" ht="11.25">
      <c r="A9" s="82">
        <v>2</v>
      </c>
      <c r="B9" s="92" t="s">
        <v>77</v>
      </c>
      <c r="C9" s="81">
        <v>2.5</v>
      </c>
      <c r="D9" s="81">
        <v>0.23</v>
      </c>
      <c r="E9" s="81">
        <v>0.91</v>
      </c>
      <c r="F9" s="81">
        <v>90</v>
      </c>
      <c r="G9" s="81">
        <f aca="true" t="shared" si="4" ref="G9:G61">E9</f>
        <v>0.91</v>
      </c>
      <c r="H9" s="81">
        <v>0</v>
      </c>
      <c r="I9" s="81">
        <f aca="true" t="shared" si="5" ref="I9:I61">G9-H9</f>
        <v>0.91</v>
      </c>
      <c r="J9" s="81">
        <f aca="true" t="shared" si="6" ref="J9:J61">I9-D9</f>
        <v>0.68</v>
      </c>
      <c r="K9" s="81">
        <f t="shared" si="0"/>
        <v>0.68</v>
      </c>
      <c r="L9" s="11" t="str">
        <f t="shared" si="1"/>
        <v>available</v>
      </c>
      <c r="M9" s="55"/>
      <c r="N9" s="82">
        <v>2</v>
      </c>
      <c r="O9" s="34" t="s">
        <v>77</v>
      </c>
      <c r="P9" s="81">
        <v>2.5</v>
      </c>
      <c r="Q9" s="13">
        <v>0</v>
      </c>
      <c r="R9" s="13">
        <f t="shared" si="2"/>
        <v>0.23</v>
      </c>
      <c r="S9" s="14">
        <f aca="true" t="shared" si="7" ref="S9:T62">E9</f>
        <v>0.91</v>
      </c>
      <c r="T9" s="38">
        <f t="shared" si="7"/>
        <v>90</v>
      </c>
      <c r="U9" s="81">
        <f aca="true" t="shared" si="8" ref="U9:U61">S9</f>
        <v>0.91</v>
      </c>
      <c r="V9" s="81">
        <v>0</v>
      </c>
      <c r="W9" s="79">
        <f aca="true" t="shared" si="9" ref="W9:W61">U9-V9</f>
        <v>0.91</v>
      </c>
      <c r="X9" s="14">
        <f aca="true" t="shared" si="10" ref="X9:X61">W9-R9</f>
        <v>0.68</v>
      </c>
      <c r="Y9" s="192">
        <f aca="true" t="shared" si="11" ref="Y9:Y61">X9</f>
        <v>0.68</v>
      </c>
      <c r="Z9" s="11" t="str">
        <f t="shared" si="3"/>
        <v>available</v>
      </c>
    </row>
    <row r="10" spans="1:26" s="12" customFormat="1" ht="22.5">
      <c r="A10" s="84">
        <v>3</v>
      </c>
      <c r="B10" s="93" t="s">
        <v>78</v>
      </c>
      <c r="C10" s="30">
        <v>2.5</v>
      </c>
      <c r="D10" s="109">
        <v>0.75</v>
      </c>
      <c r="E10" s="30">
        <v>1.6</v>
      </c>
      <c r="F10" s="30" t="s">
        <v>55</v>
      </c>
      <c r="G10" s="30">
        <f t="shared" si="4"/>
        <v>1.6</v>
      </c>
      <c r="H10" s="30">
        <v>0</v>
      </c>
      <c r="I10" s="30">
        <f t="shared" si="5"/>
        <v>1.6</v>
      </c>
      <c r="J10" s="30">
        <f t="shared" si="6"/>
        <v>0.8500000000000001</v>
      </c>
      <c r="K10" s="30">
        <f t="shared" si="0"/>
        <v>0.8500000000000001</v>
      </c>
      <c r="L10" s="54" t="str">
        <f t="shared" si="1"/>
        <v>available</v>
      </c>
      <c r="M10" s="55"/>
      <c r="N10" s="82">
        <v>3</v>
      </c>
      <c r="O10" s="34" t="s">
        <v>78</v>
      </c>
      <c r="P10" s="81">
        <v>2.5</v>
      </c>
      <c r="Q10" s="13">
        <v>0.09411764705882353</v>
      </c>
      <c r="R10" s="13">
        <f t="shared" si="2"/>
        <v>0.8441176470588235</v>
      </c>
      <c r="S10" s="79">
        <v>1.6</v>
      </c>
      <c r="T10" s="38" t="s">
        <v>55</v>
      </c>
      <c r="U10" s="81">
        <f t="shared" si="8"/>
        <v>1.6</v>
      </c>
      <c r="V10" s="81">
        <v>0</v>
      </c>
      <c r="W10" s="79">
        <f t="shared" si="9"/>
        <v>1.6</v>
      </c>
      <c r="X10" s="14">
        <f t="shared" si="10"/>
        <v>0.7558823529411766</v>
      </c>
      <c r="Y10" s="193">
        <f t="shared" si="11"/>
        <v>0.7558823529411766</v>
      </c>
      <c r="Z10" s="11" t="str">
        <f t="shared" si="3"/>
        <v>available</v>
      </c>
    </row>
    <row r="11" spans="1:26" s="12" customFormat="1" ht="11.25">
      <c r="A11" s="82">
        <v>4</v>
      </c>
      <c r="B11" s="92" t="s">
        <v>79</v>
      </c>
      <c r="C11" s="81">
        <v>3.2</v>
      </c>
      <c r="D11" s="109">
        <v>0.37</v>
      </c>
      <c r="E11" s="81">
        <v>1.56</v>
      </c>
      <c r="F11" s="81">
        <v>30</v>
      </c>
      <c r="G11" s="81">
        <f t="shared" si="4"/>
        <v>1.56</v>
      </c>
      <c r="H11" s="81">
        <v>0</v>
      </c>
      <c r="I11" s="81">
        <f t="shared" si="5"/>
        <v>1.56</v>
      </c>
      <c r="J11" s="81">
        <f t="shared" si="6"/>
        <v>1.19</v>
      </c>
      <c r="K11" s="81">
        <f t="shared" si="0"/>
        <v>1.19</v>
      </c>
      <c r="L11" s="11" t="str">
        <f t="shared" si="1"/>
        <v>available</v>
      </c>
      <c r="M11" s="55"/>
      <c r="N11" s="82">
        <v>4</v>
      </c>
      <c r="O11" s="34" t="s">
        <v>79</v>
      </c>
      <c r="P11" s="81">
        <v>3.2</v>
      </c>
      <c r="Q11" s="13">
        <v>0.05529411764705883</v>
      </c>
      <c r="R11" s="13">
        <f t="shared" si="2"/>
        <v>0.4252941176470588</v>
      </c>
      <c r="S11" s="14">
        <f t="shared" si="7"/>
        <v>1.56</v>
      </c>
      <c r="T11" s="38">
        <f t="shared" si="7"/>
        <v>30</v>
      </c>
      <c r="U11" s="81">
        <f t="shared" si="8"/>
        <v>1.56</v>
      </c>
      <c r="V11" s="81">
        <v>0</v>
      </c>
      <c r="W11" s="79">
        <f t="shared" si="9"/>
        <v>1.56</v>
      </c>
      <c r="X11" s="14">
        <f t="shared" si="10"/>
        <v>1.1347058823529412</v>
      </c>
      <c r="Y11" s="191">
        <f t="shared" si="11"/>
        <v>1.1347058823529412</v>
      </c>
      <c r="Z11" s="11" t="str">
        <f t="shared" si="3"/>
        <v>available</v>
      </c>
    </row>
    <row r="12" spans="1:26" s="12" customFormat="1" ht="11.25">
      <c r="A12" s="82">
        <v>5</v>
      </c>
      <c r="B12" s="92" t="s">
        <v>80</v>
      </c>
      <c r="C12" s="81">
        <v>1.6</v>
      </c>
      <c r="D12" s="109">
        <v>0.16</v>
      </c>
      <c r="E12" s="81">
        <v>0.71</v>
      </c>
      <c r="F12" s="81">
        <v>45</v>
      </c>
      <c r="G12" s="81">
        <f t="shared" si="4"/>
        <v>0.71</v>
      </c>
      <c r="H12" s="81">
        <v>0</v>
      </c>
      <c r="I12" s="81">
        <f t="shared" si="5"/>
        <v>0.71</v>
      </c>
      <c r="J12" s="81">
        <f t="shared" si="6"/>
        <v>0.5499999999999999</v>
      </c>
      <c r="K12" s="81">
        <f t="shared" si="0"/>
        <v>0.5499999999999999</v>
      </c>
      <c r="L12" s="11" t="str">
        <f t="shared" si="1"/>
        <v>available</v>
      </c>
      <c r="M12" s="55"/>
      <c r="N12" s="82">
        <v>5</v>
      </c>
      <c r="O12" s="34" t="s">
        <v>80</v>
      </c>
      <c r="P12" s="81">
        <v>1.6</v>
      </c>
      <c r="Q12" s="13">
        <v>0</v>
      </c>
      <c r="R12" s="13">
        <f t="shared" si="2"/>
        <v>0.16</v>
      </c>
      <c r="S12" s="14">
        <f t="shared" si="7"/>
        <v>0.71</v>
      </c>
      <c r="T12" s="38">
        <f t="shared" si="7"/>
        <v>45</v>
      </c>
      <c r="U12" s="81">
        <f t="shared" si="8"/>
        <v>0.71</v>
      </c>
      <c r="V12" s="81">
        <v>0</v>
      </c>
      <c r="W12" s="79">
        <f t="shared" si="9"/>
        <v>0.71</v>
      </c>
      <c r="X12" s="14">
        <f t="shared" si="10"/>
        <v>0.5499999999999999</v>
      </c>
      <c r="Y12" s="192">
        <f t="shared" si="11"/>
        <v>0.5499999999999999</v>
      </c>
      <c r="Z12" s="11" t="str">
        <f t="shared" si="3"/>
        <v>available</v>
      </c>
    </row>
    <row r="13" spans="1:26" s="12" customFormat="1" ht="22.5">
      <c r="A13" s="82">
        <v>6</v>
      </c>
      <c r="B13" s="93" t="s">
        <v>81</v>
      </c>
      <c r="C13" s="30">
        <v>2.5</v>
      </c>
      <c r="D13" s="109">
        <v>0.75</v>
      </c>
      <c r="E13" s="30">
        <v>1.6</v>
      </c>
      <c r="F13" s="30" t="s">
        <v>55</v>
      </c>
      <c r="G13" s="30">
        <f t="shared" si="4"/>
        <v>1.6</v>
      </c>
      <c r="H13" s="30">
        <v>0</v>
      </c>
      <c r="I13" s="30">
        <f t="shared" si="5"/>
        <v>1.6</v>
      </c>
      <c r="J13" s="30">
        <f t="shared" si="6"/>
        <v>0.8500000000000001</v>
      </c>
      <c r="K13" s="30">
        <f t="shared" si="0"/>
        <v>0.8500000000000001</v>
      </c>
      <c r="L13" s="54" t="str">
        <f t="shared" si="1"/>
        <v>available</v>
      </c>
      <c r="M13" s="55"/>
      <c r="N13" s="82">
        <v>6</v>
      </c>
      <c r="O13" s="42" t="s">
        <v>81</v>
      </c>
      <c r="P13" s="30">
        <v>2.5</v>
      </c>
      <c r="Q13" s="13">
        <v>0.023529411764705882</v>
      </c>
      <c r="R13" s="41">
        <f t="shared" si="2"/>
        <v>0.7735294117647059</v>
      </c>
      <c r="S13" s="79">
        <f t="shared" si="7"/>
        <v>1.6</v>
      </c>
      <c r="T13" s="40" t="str">
        <f t="shared" si="7"/>
        <v>1 day and night</v>
      </c>
      <c r="U13" s="30">
        <f t="shared" si="8"/>
        <v>1.6</v>
      </c>
      <c r="V13" s="30">
        <v>0</v>
      </c>
      <c r="W13" s="79">
        <f t="shared" si="9"/>
        <v>1.6</v>
      </c>
      <c r="X13" s="122">
        <f t="shared" si="10"/>
        <v>0.8264705882352942</v>
      </c>
      <c r="Y13" s="193">
        <f t="shared" si="11"/>
        <v>0.8264705882352942</v>
      </c>
      <c r="Z13" s="54" t="str">
        <f t="shared" si="3"/>
        <v>available</v>
      </c>
    </row>
    <row r="14" spans="1:26" s="12" customFormat="1" ht="11.25">
      <c r="A14" s="82">
        <v>7</v>
      </c>
      <c r="B14" s="92" t="s">
        <v>82</v>
      </c>
      <c r="C14" s="81">
        <v>1.6</v>
      </c>
      <c r="D14" s="109">
        <v>0.23</v>
      </c>
      <c r="E14" s="81">
        <v>1.29</v>
      </c>
      <c r="F14" s="81">
        <v>45</v>
      </c>
      <c r="G14" s="81">
        <f t="shared" si="4"/>
        <v>1.29</v>
      </c>
      <c r="H14" s="81">
        <v>0</v>
      </c>
      <c r="I14" s="81">
        <f t="shared" si="5"/>
        <v>1.29</v>
      </c>
      <c r="J14" s="81">
        <f t="shared" si="6"/>
        <v>1.06</v>
      </c>
      <c r="K14" s="81">
        <f t="shared" si="0"/>
        <v>1.06</v>
      </c>
      <c r="L14" s="11" t="str">
        <f t="shared" si="1"/>
        <v>available</v>
      </c>
      <c r="M14" s="55"/>
      <c r="N14" s="82">
        <v>7</v>
      </c>
      <c r="O14" s="34" t="s">
        <v>82</v>
      </c>
      <c r="P14" s="81">
        <v>1.6</v>
      </c>
      <c r="Q14" s="13">
        <v>0.04470588235294118</v>
      </c>
      <c r="R14" s="13">
        <f t="shared" si="2"/>
        <v>0.2747058823529412</v>
      </c>
      <c r="S14" s="14">
        <f t="shared" si="7"/>
        <v>1.29</v>
      </c>
      <c r="T14" s="38">
        <f t="shared" si="7"/>
        <v>45</v>
      </c>
      <c r="U14" s="81">
        <f t="shared" si="8"/>
        <v>1.29</v>
      </c>
      <c r="V14" s="81">
        <v>0</v>
      </c>
      <c r="W14" s="79">
        <f t="shared" si="9"/>
        <v>1.29</v>
      </c>
      <c r="X14" s="14">
        <f t="shared" si="10"/>
        <v>1.015294117647059</v>
      </c>
      <c r="Y14" s="132">
        <f t="shared" si="11"/>
        <v>1.015294117647059</v>
      </c>
      <c r="Z14" s="11" t="str">
        <f t="shared" si="3"/>
        <v>available</v>
      </c>
    </row>
    <row r="15" spans="1:26" s="12" customFormat="1" ht="22.5">
      <c r="A15" s="188">
        <v>8</v>
      </c>
      <c r="B15" s="92" t="s">
        <v>83</v>
      </c>
      <c r="C15" s="81">
        <v>10</v>
      </c>
      <c r="D15" s="81">
        <v>4.02</v>
      </c>
      <c r="E15" s="81">
        <f>E17+E16</f>
        <v>6.140000000000001</v>
      </c>
      <c r="F15" s="81">
        <v>60</v>
      </c>
      <c r="G15" s="81">
        <f>E15-D15</f>
        <v>2.120000000000001</v>
      </c>
      <c r="H15" s="81">
        <v>0</v>
      </c>
      <c r="I15" s="81">
        <f>E15</f>
        <v>6.140000000000001</v>
      </c>
      <c r="J15" s="81">
        <f t="shared" si="6"/>
        <v>2.120000000000001</v>
      </c>
      <c r="K15" s="189">
        <f>MIN(J15:J17)</f>
        <v>0.31999999999999984</v>
      </c>
      <c r="L15" s="190" t="str">
        <f t="shared" si="1"/>
        <v>available</v>
      </c>
      <c r="M15" s="55"/>
      <c r="N15" s="179">
        <v>8</v>
      </c>
      <c r="O15" s="35" t="s">
        <v>83</v>
      </c>
      <c r="P15" s="16">
        <v>10</v>
      </c>
      <c r="Q15" s="19">
        <f>Q17+Q16</f>
        <v>3.1964705882352944</v>
      </c>
      <c r="R15" s="19">
        <f>R16+R17</f>
        <v>7.216470588235294</v>
      </c>
      <c r="S15" s="16">
        <f>S17+S16</f>
        <v>6.140000000000001</v>
      </c>
      <c r="T15" s="39">
        <f t="shared" si="7"/>
        <v>60</v>
      </c>
      <c r="U15" s="16">
        <f t="shared" si="8"/>
        <v>6.140000000000001</v>
      </c>
      <c r="V15" s="16">
        <v>0</v>
      </c>
      <c r="W15" s="16">
        <f t="shared" si="9"/>
        <v>6.140000000000001</v>
      </c>
      <c r="X15" s="120">
        <f t="shared" si="10"/>
        <v>-1.0764705882352938</v>
      </c>
      <c r="Y15" s="182">
        <f>X15</f>
        <v>-1.0764705882352938</v>
      </c>
      <c r="Z15" s="185" t="str">
        <f t="shared" si="3"/>
        <v>unavailable</v>
      </c>
    </row>
    <row r="16" spans="1:26" s="53" customFormat="1" ht="11.25">
      <c r="A16" s="188"/>
      <c r="B16" s="93" t="s">
        <v>84</v>
      </c>
      <c r="C16" s="30">
        <v>10</v>
      </c>
      <c r="D16" s="109">
        <v>1.62</v>
      </c>
      <c r="E16" s="30">
        <v>1.94</v>
      </c>
      <c r="F16" s="30">
        <v>60</v>
      </c>
      <c r="G16" s="81">
        <f t="shared" si="4"/>
        <v>1.94</v>
      </c>
      <c r="H16" s="30">
        <v>0</v>
      </c>
      <c r="I16" s="81">
        <f t="shared" si="5"/>
        <v>1.94</v>
      </c>
      <c r="J16" s="81">
        <f t="shared" si="6"/>
        <v>0.31999999999999984</v>
      </c>
      <c r="K16" s="189"/>
      <c r="L16" s="190"/>
      <c r="M16" s="55"/>
      <c r="N16" s="179"/>
      <c r="O16" s="35" t="s">
        <v>84</v>
      </c>
      <c r="P16" s="16">
        <v>10</v>
      </c>
      <c r="Q16" s="140">
        <f>Q11+Q13+Q92</f>
        <v>0.10823529411764707</v>
      </c>
      <c r="R16" s="19">
        <f aca="true" t="shared" si="12" ref="R16:R71">Q16+D16</f>
        <v>1.728235294117647</v>
      </c>
      <c r="S16" s="16">
        <v>1.94</v>
      </c>
      <c r="T16" s="16">
        <v>60</v>
      </c>
      <c r="U16" s="16">
        <f>S16</f>
        <v>1.94</v>
      </c>
      <c r="V16" s="16">
        <v>0</v>
      </c>
      <c r="W16" s="16">
        <f>U16-V16</f>
        <v>1.94</v>
      </c>
      <c r="X16" s="120">
        <f>W16-R16</f>
        <v>0.21176470588235285</v>
      </c>
      <c r="Y16" s="183"/>
      <c r="Z16" s="186"/>
    </row>
    <row r="17" spans="1:26" s="12" customFormat="1" ht="11.25">
      <c r="A17" s="188"/>
      <c r="B17" s="92" t="s">
        <v>85</v>
      </c>
      <c r="C17" s="81">
        <v>10</v>
      </c>
      <c r="D17" s="109">
        <v>2.4</v>
      </c>
      <c r="E17" s="81">
        <v>4.2</v>
      </c>
      <c r="F17" s="81">
        <v>60</v>
      </c>
      <c r="G17" s="81">
        <f>E17-D17</f>
        <v>1.8000000000000003</v>
      </c>
      <c r="H17" s="81">
        <v>0</v>
      </c>
      <c r="I17" s="81">
        <f>E17</f>
        <v>4.2</v>
      </c>
      <c r="J17" s="81">
        <f t="shared" si="6"/>
        <v>1.8000000000000003</v>
      </c>
      <c r="K17" s="189"/>
      <c r="L17" s="190"/>
      <c r="M17" s="55"/>
      <c r="N17" s="179"/>
      <c r="O17" s="35" t="s">
        <v>85</v>
      </c>
      <c r="P17" s="16">
        <v>10</v>
      </c>
      <c r="Q17" s="19">
        <v>3.088235294117647</v>
      </c>
      <c r="R17" s="19">
        <f t="shared" si="12"/>
        <v>5.488235294117647</v>
      </c>
      <c r="S17" s="16">
        <v>4.2</v>
      </c>
      <c r="T17" s="16">
        <v>60</v>
      </c>
      <c r="U17" s="16">
        <f t="shared" si="8"/>
        <v>4.2</v>
      </c>
      <c r="V17" s="16">
        <v>0</v>
      </c>
      <c r="W17" s="16">
        <f t="shared" si="9"/>
        <v>4.2</v>
      </c>
      <c r="X17" s="120">
        <f t="shared" si="10"/>
        <v>-1.288235294117647</v>
      </c>
      <c r="Y17" s="184"/>
      <c r="Z17" s="187"/>
    </row>
    <row r="18" spans="1:26" s="12" customFormat="1" ht="22.5">
      <c r="A18" s="179">
        <v>9</v>
      </c>
      <c r="B18" s="94" t="s">
        <v>86</v>
      </c>
      <c r="C18" s="16">
        <v>16</v>
      </c>
      <c r="D18" s="16">
        <v>4.05</v>
      </c>
      <c r="E18" s="16">
        <f>E19+E20</f>
        <v>4.3100000000000005</v>
      </c>
      <c r="F18" s="16">
        <v>30</v>
      </c>
      <c r="G18" s="16">
        <f t="shared" si="4"/>
        <v>4.3100000000000005</v>
      </c>
      <c r="H18" s="16">
        <v>0</v>
      </c>
      <c r="I18" s="16">
        <f t="shared" si="5"/>
        <v>4.3100000000000005</v>
      </c>
      <c r="J18" s="16">
        <f t="shared" si="6"/>
        <v>0.2600000000000007</v>
      </c>
      <c r="K18" s="180">
        <f>MIN(J18:J20)</f>
        <v>-0.3999999999999999</v>
      </c>
      <c r="L18" s="179" t="str">
        <f>IF(K18&lt;0,"unavailable","available")</f>
        <v>unavailable</v>
      </c>
      <c r="M18" s="55"/>
      <c r="N18" s="179">
        <v>9</v>
      </c>
      <c r="O18" s="35" t="s">
        <v>86</v>
      </c>
      <c r="P18" s="16">
        <v>16</v>
      </c>
      <c r="Q18" s="19">
        <f>Q20+Q19</f>
        <v>0.5326470588235295</v>
      </c>
      <c r="R18" s="19">
        <f>R19+R20</f>
        <v>4.58264705882353</v>
      </c>
      <c r="S18" s="85">
        <f>E18</f>
        <v>4.3100000000000005</v>
      </c>
      <c r="T18" s="39">
        <f t="shared" si="7"/>
        <v>30</v>
      </c>
      <c r="U18" s="16">
        <f t="shared" si="8"/>
        <v>4.3100000000000005</v>
      </c>
      <c r="V18" s="16">
        <v>0</v>
      </c>
      <c r="W18" s="16">
        <f t="shared" si="9"/>
        <v>4.3100000000000005</v>
      </c>
      <c r="X18" s="120">
        <f t="shared" si="10"/>
        <v>-0.27264705882352924</v>
      </c>
      <c r="Y18" s="182">
        <f>X18</f>
        <v>-0.27264705882352924</v>
      </c>
      <c r="Z18" s="185" t="str">
        <f>IF(Y18&lt;0,"unavailable","available")</f>
        <v>unavailable</v>
      </c>
    </row>
    <row r="19" spans="1:26" s="12" customFormat="1" ht="11.25">
      <c r="A19" s="179"/>
      <c r="B19" s="94" t="s">
        <v>84</v>
      </c>
      <c r="C19" s="16">
        <v>16</v>
      </c>
      <c r="D19" s="16">
        <v>2.54</v>
      </c>
      <c r="E19" s="16">
        <v>3.2</v>
      </c>
      <c r="F19" s="16">
        <v>30</v>
      </c>
      <c r="G19" s="16">
        <f t="shared" si="4"/>
        <v>3.2</v>
      </c>
      <c r="H19" s="16">
        <v>0</v>
      </c>
      <c r="I19" s="16">
        <f>G19-H19</f>
        <v>3.2</v>
      </c>
      <c r="J19" s="16">
        <f>I19-D19</f>
        <v>0.6600000000000001</v>
      </c>
      <c r="K19" s="180"/>
      <c r="L19" s="179"/>
      <c r="M19" s="55"/>
      <c r="N19" s="179"/>
      <c r="O19" s="35" t="s">
        <v>84</v>
      </c>
      <c r="P19" s="16">
        <v>16</v>
      </c>
      <c r="Q19" s="19">
        <f>Q23+Q90+Q88+Q97</f>
        <v>0.15676470588235294</v>
      </c>
      <c r="R19" s="19">
        <f t="shared" si="12"/>
        <v>2.696764705882353</v>
      </c>
      <c r="S19" s="85">
        <f t="shared" si="7"/>
        <v>3.2</v>
      </c>
      <c r="T19" s="39">
        <f t="shared" si="7"/>
        <v>30</v>
      </c>
      <c r="U19" s="16">
        <f t="shared" si="8"/>
        <v>3.2</v>
      </c>
      <c r="V19" s="16">
        <v>0</v>
      </c>
      <c r="W19" s="16">
        <f t="shared" si="9"/>
        <v>3.2</v>
      </c>
      <c r="X19" s="120">
        <f t="shared" si="10"/>
        <v>0.5032352941176472</v>
      </c>
      <c r="Y19" s="183"/>
      <c r="Z19" s="186"/>
    </row>
    <row r="20" spans="1:26" s="12" customFormat="1" ht="11.25">
      <c r="A20" s="179"/>
      <c r="B20" s="94" t="s">
        <v>85</v>
      </c>
      <c r="C20" s="16">
        <v>16</v>
      </c>
      <c r="D20" s="16">
        <v>1.51</v>
      </c>
      <c r="E20" s="16">
        <v>1.11</v>
      </c>
      <c r="F20" s="16">
        <v>30</v>
      </c>
      <c r="G20" s="16">
        <f t="shared" si="4"/>
        <v>1.11</v>
      </c>
      <c r="H20" s="16">
        <v>0</v>
      </c>
      <c r="I20" s="16">
        <f t="shared" si="5"/>
        <v>1.11</v>
      </c>
      <c r="J20" s="16">
        <f t="shared" si="6"/>
        <v>-0.3999999999999999</v>
      </c>
      <c r="K20" s="180"/>
      <c r="L20" s="179"/>
      <c r="M20" s="57"/>
      <c r="N20" s="179"/>
      <c r="O20" s="35" t="s">
        <v>85</v>
      </c>
      <c r="P20" s="16">
        <v>16</v>
      </c>
      <c r="Q20" s="19">
        <v>0.3758823529411765</v>
      </c>
      <c r="R20" s="19">
        <f t="shared" si="12"/>
        <v>1.8858823529411766</v>
      </c>
      <c r="S20" s="85">
        <f t="shared" si="7"/>
        <v>1.11</v>
      </c>
      <c r="T20" s="39">
        <f t="shared" si="7"/>
        <v>30</v>
      </c>
      <c r="U20" s="16">
        <f t="shared" si="8"/>
        <v>1.11</v>
      </c>
      <c r="V20" s="16">
        <v>0</v>
      </c>
      <c r="W20" s="16">
        <f t="shared" si="9"/>
        <v>1.11</v>
      </c>
      <c r="X20" s="120">
        <f t="shared" si="10"/>
        <v>-0.7758823529411765</v>
      </c>
      <c r="Y20" s="184"/>
      <c r="Z20" s="187"/>
    </row>
    <row r="21" spans="1:26" s="12" customFormat="1" ht="11.25">
      <c r="A21" s="82">
        <v>10</v>
      </c>
      <c r="B21" s="92" t="s">
        <v>87</v>
      </c>
      <c r="C21" s="81">
        <v>2.5</v>
      </c>
      <c r="D21" s="109">
        <v>0.56</v>
      </c>
      <c r="E21" s="81">
        <v>1.33</v>
      </c>
      <c r="F21" s="81">
        <v>45</v>
      </c>
      <c r="G21" s="81">
        <f t="shared" si="4"/>
        <v>1.33</v>
      </c>
      <c r="H21" s="30">
        <v>0</v>
      </c>
      <c r="I21" s="81">
        <f t="shared" si="5"/>
        <v>1.33</v>
      </c>
      <c r="J21" s="81">
        <f t="shared" si="6"/>
        <v>0.77</v>
      </c>
      <c r="K21" s="30">
        <f aca="true" t="shared" si="13" ref="K21:K42">J21</f>
        <v>0.77</v>
      </c>
      <c r="L21" s="11" t="str">
        <f>IF(K21&lt;0,"unavailable","available")</f>
        <v>available</v>
      </c>
      <c r="M21" s="57"/>
      <c r="N21" s="82">
        <v>10</v>
      </c>
      <c r="O21" s="34" t="s">
        <v>87</v>
      </c>
      <c r="P21" s="81">
        <v>2.5</v>
      </c>
      <c r="Q21" s="13">
        <v>0.033529411764705884</v>
      </c>
      <c r="R21" s="13">
        <f t="shared" si="12"/>
        <v>0.593529411764706</v>
      </c>
      <c r="S21" s="14">
        <f t="shared" si="7"/>
        <v>1.33</v>
      </c>
      <c r="T21" s="38">
        <f t="shared" si="7"/>
        <v>45</v>
      </c>
      <c r="U21" s="81">
        <f t="shared" si="8"/>
        <v>1.33</v>
      </c>
      <c r="V21" s="81">
        <v>0</v>
      </c>
      <c r="W21" s="81">
        <f t="shared" si="9"/>
        <v>1.33</v>
      </c>
      <c r="X21" s="14">
        <f t="shared" si="10"/>
        <v>0.7364705882352941</v>
      </c>
      <c r="Y21" s="131">
        <f t="shared" si="11"/>
        <v>0.7364705882352941</v>
      </c>
      <c r="Z21" s="11" t="str">
        <f>IF(Y21&lt;0,"unavailable","available")</f>
        <v>available</v>
      </c>
    </row>
    <row r="22" spans="1:26" s="12" customFormat="1" ht="11.25">
      <c r="A22" s="82">
        <v>11</v>
      </c>
      <c r="B22" s="92" t="s">
        <v>88</v>
      </c>
      <c r="C22" s="81">
        <v>1.8</v>
      </c>
      <c r="D22" s="109">
        <v>0.15</v>
      </c>
      <c r="E22" s="81">
        <v>0.48</v>
      </c>
      <c r="F22" s="81">
        <v>90</v>
      </c>
      <c r="G22" s="81">
        <f t="shared" si="4"/>
        <v>0.48</v>
      </c>
      <c r="H22" s="30">
        <v>0</v>
      </c>
      <c r="I22" s="81">
        <f t="shared" si="5"/>
        <v>0.48</v>
      </c>
      <c r="J22" s="81">
        <f t="shared" si="6"/>
        <v>0.32999999999999996</v>
      </c>
      <c r="K22" s="30">
        <f t="shared" si="13"/>
        <v>0.32999999999999996</v>
      </c>
      <c r="L22" s="11" t="str">
        <f>IF(K22&lt;0,"unavailable","available")</f>
        <v>available</v>
      </c>
      <c r="M22" s="57"/>
      <c r="N22" s="82">
        <v>11</v>
      </c>
      <c r="O22" s="34" t="s">
        <v>88</v>
      </c>
      <c r="P22" s="81">
        <v>1.8</v>
      </c>
      <c r="Q22" s="13">
        <v>0</v>
      </c>
      <c r="R22" s="13">
        <f t="shared" si="12"/>
        <v>0.15</v>
      </c>
      <c r="S22" s="14">
        <f t="shared" si="7"/>
        <v>0.48</v>
      </c>
      <c r="T22" s="38">
        <f t="shared" si="7"/>
        <v>90</v>
      </c>
      <c r="U22" s="81">
        <f t="shared" si="8"/>
        <v>0.48</v>
      </c>
      <c r="V22" s="81">
        <v>0</v>
      </c>
      <c r="W22" s="81">
        <f t="shared" si="9"/>
        <v>0.48</v>
      </c>
      <c r="X22" s="14">
        <f t="shared" si="10"/>
        <v>0.32999999999999996</v>
      </c>
      <c r="Y22" s="131">
        <f t="shared" si="11"/>
        <v>0.32999999999999996</v>
      </c>
      <c r="Z22" s="11" t="str">
        <f>IF(Y22&lt;0,"unavailable","available")</f>
        <v>available</v>
      </c>
    </row>
    <row r="23" spans="1:26" s="12" customFormat="1" ht="11.25">
      <c r="A23" s="82">
        <v>12</v>
      </c>
      <c r="B23" s="92" t="s">
        <v>89</v>
      </c>
      <c r="C23" s="81">
        <v>1.6</v>
      </c>
      <c r="D23" s="109">
        <v>0.47</v>
      </c>
      <c r="E23" s="81">
        <v>1.29</v>
      </c>
      <c r="F23" s="81">
        <v>30</v>
      </c>
      <c r="G23" s="81">
        <f t="shared" si="4"/>
        <v>1.29</v>
      </c>
      <c r="H23" s="30">
        <v>0</v>
      </c>
      <c r="I23" s="81">
        <f t="shared" si="5"/>
        <v>1.29</v>
      </c>
      <c r="J23" s="81">
        <f t="shared" si="6"/>
        <v>0.8200000000000001</v>
      </c>
      <c r="K23" s="30">
        <f t="shared" si="13"/>
        <v>0.8200000000000001</v>
      </c>
      <c r="L23" s="11" t="str">
        <f>IF(K23&lt;0,"unavailable","available")</f>
        <v>available</v>
      </c>
      <c r="M23" s="57"/>
      <c r="N23" s="82">
        <v>12</v>
      </c>
      <c r="O23" s="34" t="s">
        <v>89</v>
      </c>
      <c r="P23" s="81">
        <v>1.6</v>
      </c>
      <c r="Q23" s="13">
        <v>0.02088235294117647</v>
      </c>
      <c r="R23" s="13">
        <f t="shared" si="12"/>
        <v>0.49088235294117644</v>
      </c>
      <c r="S23" s="14">
        <f t="shared" si="7"/>
        <v>1.29</v>
      </c>
      <c r="T23" s="38">
        <f t="shared" si="7"/>
        <v>30</v>
      </c>
      <c r="U23" s="81">
        <f t="shared" si="8"/>
        <v>1.29</v>
      </c>
      <c r="V23" s="81">
        <v>0</v>
      </c>
      <c r="W23" s="81">
        <f t="shared" si="9"/>
        <v>1.29</v>
      </c>
      <c r="X23" s="14">
        <f t="shared" si="10"/>
        <v>0.7991176470588236</v>
      </c>
      <c r="Y23" s="131">
        <f t="shared" si="11"/>
        <v>0.7991176470588236</v>
      </c>
      <c r="Z23" s="11" t="str">
        <f>IF(Y23&lt;0,"unavailable","available")</f>
        <v>available</v>
      </c>
    </row>
    <row r="24" spans="1:26" s="12" customFormat="1" ht="11.25">
      <c r="A24" s="82">
        <v>13</v>
      </c>
      <c r="B24" s="92" t="s">
        <v>90</v>
      </c>
      <c r="C24" s="81">
        <v>2.5</v>
      </c>
      <c r="D24" s="109">
        <v>0.29</v>
      </c>
      <c r="E24" s="81">
        <v>0.96</v>
      </c>
      <c r="F24" s="81">
        <v>60</v>
      </c>
      <c r="G24" s="81">
        <f t="shared" si="4"/>
        <v>0.96</v>
      </c>
      <c r="H24" s="30">
        <v>0</v>
      </c>
      <c r="I24" s="81">
        <f t="shared" si="5"/>
        <v>0.96</v>
      </c>
      <c r="J24" s="81">
        <f t="shared" si="6"/>
        <v>0.6699999999999999</v>
      </c>
      <c r="K24" s="30">
        <f t="shared" si="13"/>
        <v>0.6699999999999999</v>
      </c>
      <c r="L24" s="11" t="str">
        <f>IF(K24&lt;0,"unavailable","available")</f>
        <v>available</v>
      </c>
      <c r="M24" s="57"/>
      <c r="N24" s="82">
        <v>13</v>
      </c>
      <c r="O24" s="34" t="s">
        <v>90</v>
      </c>
      <c r="P24" s="81">
        <v>2.5</v>
      </c>
      <c r="Q24" s="13">
        <v>0.029411764705882356</v>
      </c>
      <c r="R24" s="13">
        <f t="shared" si="12"/>
        <v>0.31941176470588234</v>
      </c>
      <c r="S24" s="14">
        <f t="shared" si="7"/>
        <v>0.96</v>
      </c>
      <c r="T24" s="38">
        <f t="shared" si="7"/>
        <v>60</v>
      </c>
      <c r="U24" s="81">
        <f t="shared" si="8"/>
        <v>0.96</v>
      </c>
      <c r="V24" s="81">
        <v>0</v>
      </c>
      <c r="W24" s="81">
        <f t="shared" si="9"/>
        <v>0.96</v>
      </c>
      <c r="X24" s="14">
        <f t="shared" si="10"/>
        <v>0.6405882352941177</v>
      </c>
      <c r="Y24" s="131">
        <f t="shared" si="11"/>
        <v>0.6405882352941177</v>
      </c>
      <c r="Z24" s="11" t="str">
        <f>IF(Y24&lt;0,"unavailable","available")</f>
        <v>available</v>
      </c>
    </row>
    <row r="25" spans="1:26" s="12" customFormat="1" ht="11.25">
      <c r="A25" s="179">
        <v>14</v>
      </c>
      <c r="B25" s="94" t="s">
        <v>91</v>
      </c>
      <c r="C25" s="16">
        <v>16</v>
      </c>
      <c r="D25" s="16">
        <v>3.67</v>
      </c>
      <c r="E25" s="16">
        <f>E26+E27</f>
        <v>4.16</v>
      </c>
      <c r="F25" s="16">
        <v>45</v>
      </c>
      <c r="G25" s="16">
        <f t="shared" si="4"/>
        <v>4.16</v>
      </c>
      <c r="H25" s="16">
        <v>0</v>
      </c>
      <c r="I25" s="16">
        <f t="shared" si="5"/>
        <v>4.16</v>
      </c>
      <c r="J25" s="16">
        <f t="shared" si="6"/>
        <v>0.4900000000000002</v>
      </c>
      <c r="K25" s="180">
        <f>MIN(J25:J27)</f>
        <v>-0.020000000000000018</v>
      </c>
      <c r="L25" s="181" t="str">
        <f>IF(K25&lt;0,"unavailable","available")</f>
        <v>unavailable</v>
      </c>
      <c r="M25" s="57"/>
      <c r="N25" s="179">
        <v>14</v>
      </c>
      <c r="O25" s="35" t="s">
        <v>91</v>
      </c>
      <c r="P25" s="16">
        <v>16</v>
      </c>
      <c r="Q25" s="19">
        <f>Q27+Q26</f>
        <v>0.34729411764705886</v>
      </c>
      <c r="R25" s="19">
        <f>R26+R27</f>
        <v>4.017294117647059</v>
      </c>
      <c r="S25" s="85">
        <f t="shared" si="7"/>
        <v>4.16</v>
      </c>
      <c r="T25" s="39">
        <f t="shared" si="7"/>
        <v>45</v>
      </c>
      <c r="U25" s="16">
        <f t="shared" si="8"/>
        <v>4.16</v>
      </c>
      <c r="V25" s="16">
        <v>0</v>
      </c>
      <c r="W25" s="16">
        <f t="shared" si="9"/>
        <v>4.16</v>
      </c>
      <c r="X25" s="120">
        <f t="shared" si="10"/>
        <v>0.14270588235294124</v>
      </c>
      <c r="Y25" s="182">
        <f>X26</f>
        <v>-0.11423529411764699</v>
      </c>
      <c r="Z25" s="185" t="str">
        <f>IF(Y25&lt;0,"unavailable","available")</f>
        <v>unavailable</v>
      </c>
    </row>
    <row r="26" spans="1:26" s="53" customFormat="1" ht="11.25">
      <c r="A26" s="179"/>
      <c r="B26" s="94" t="s">
        <v>84</v>
      </c>
      <c r="C26" s="16">
        <v>16</v>
      </c>
      <c r="D26" s="16">
        <v>2.38</v>
      </c>
      <c r="E26" s="16">
        <v>2.36</v>
      </c>
      <c r="F26" s="16">
        <v>45</v>
      </c>
      <c r="G26" s="16">
        <f t="shared" si="4"/>
        <v>2.36</v>
      </c>
      <c r="H26" s="16">
        <v>0</v>
      </c>
      <c r="I26" s="16">
        <f t="shared" si="5"/>
        <v>2.36</v>
      </c>
      <c r="J26" s="16">
        <f t="shared" si="6"/>
        <v>-0.020000000000000018</v>
      </c>
      <c r="K26" s="180"/>
      <c r="L26" s="181"/>
      <c r="M26" s="57"/>
      <c r="N26" s="179"/>
      <c r="O26" s="35" t="s">
        <v>84</v>
      </c>
      <c r="P26" s="16">
        <v>16</v>
      </c>
      <c r="Q26" s="19">
        <f>Q87+Q9</f>
        <v>0.09423529411764707</v>
      </c>
      <c r="R26" s="19">
        <f t="shared" si="12"/>
        <v>2.474235294117647</v>
      </c>
      <c r="S26" s="85">
        <f t="shared" si="7"/>
        <v>2.36</v>
      </c>
      <c r="T26" s="39">
        <f t="shared" si="7"/>
        <v>45</v>
      </c>
      <c r="U26" s="16">
        <f t="shared" si="8"/>
        <v>2.36</v>
      </c>
      <c r="V26" s="16">
        <v>0</v>
      </c>
      <c r="W26" s="16">
        <f t="shared" si="9"/>
        <v>2.36</v>
      </c>
      <c r="X26" s="120">
        <f t="shared" si="10"/>
        <v>-0.11423529411764699</v>
      </c>
      <c r="Y26" s="183"/>
      <c r="Z26" s="186"/>
    </row>
    <row r="27" spans="1:26" s="53" customFormat="1" ht="11.25">
      <c r="A27" s="179"/>
      <c r="B27" s="94" t="s">
        <v>85</v>
      </c>
      <c r="C27" s="16">
        <v>16</v>
      </c>
      <c r="D27" s="16">
        <v>1.29</v>
      </c>
      <c r="E27" s="16">
        <v>1.8</v>
      </c>
      <c r="F27" s="16">
        <v>45</v>
      </c>
      <c r="G27" s="16">
        <f t="shared" si="4"/>
        <v>1.8</v>
      </c>
      <c r="H27" s="16">
        <v>0</v>
      </c>
      <c r="I27" s="16">
        <f t="shared" si="5"/>
        <v>1.8</v>
      </c>
      <c r="J27" s="16">
        <f t="shared" si="6"/>
        <v>0.51</v>
      </c>
      <c r="K27" s="180"/>
      <c r="L27" s="181"/>
      <c r="M27" s="57"/>
      <c r="N27" s="179"/>
      <c r="O27" s="35" t="s">
        <v>85</v>
      </c>
      <c r="P27" s="16">
        <v>16</v>
      </c>
      <c r="Q27" s="19">
        <v>0.2530588235294118</v>
      </c>
      <c r="R27" s="19">
        <f t="shared" si="12"/>
        <v>1.5430588235294118</v>
      </c>
      <c r="S27" s="85">
        <f t="shared" si="7"/>
        <v>1.8</v>
      </c>
      <c r="T27" s="39">
        <f t="shared" si="7"/>
        <v>45</v>
      </c>
      <c r="U27" s="16">
        <f t="shared" si="8"/>
        <v>1.8</v>
      </c>
      <c r="V27" s="16">
        <v>0</v>
      </c>
      <c r="W27" s="16">
        <f t="shared" si="9"/>
        <v>1.8</v>
      </c>
      <c r="X27" s="120">
        <f t="shared" si="10"/>
        <v>0.25694117647058823</v>
      </c>
      <c r="Y27" s="184"/>
      <c r="Z27" s="187"/>
    </row>
    <row r="28" spans="1:26" s="53" customFormat="1" ht="11.25">
      <c r="A28" s="84">
        <v>15</v>
      </c>
      <c r="B28" s="93" t="s">
        <v>92</v>
      </c>
      <c r="C28" s="30">
        <v>5.6</v>
      </c>
      <c r="D28" s="109">
        <v>0.1</v>
      </c>
      <c r="E28" s="30">
        <v>0.8</v>
      </c>
      <c r="F28" s="30">
        <v>90</v>
      </c>
      <c r="G28" s="30">
        <f t="shared" si="4"/>
        <v>0.8</v>
      </c>
      <c r="H28" s="30">
        <v>0</v>
      </c>
      <c r="I28" s="30">
        <f t="shared" si="5"/>
        <v>0.8</v>
      </c>
      <c r="J28" s="30">
        <f t="shared" si="6"/>
        <v>0.7000000000000001</v>
      </c>
      <c r="K28" s="30">
        <f t="shared" si="13"/>
        <v>0.7000000000000001</v>
      </c>
      <c r="L28" s="54" t="str">
        <f>IF(K28&lt;0,"unavailable","available")</f>
        <v>available</v>
      </c>
      <c r="M28" s="57"/>
      <c r="N28" s="84">
        <v>15</v>
      </c>
      <c r="O28" s="42" t="s">
        <v>92</v>
      </c>
      <c r="P28" s="30">
        <v>5.6</v>
      </c>
      <c r="Q28" s="41">
        <v>0</v>
      </c>
      <c r="R28" s="41">
        <f t="shared" si="12"/>
        <v>0.1</v>
      </c>
      <c r="S28" s="79">
        <f t="shared" si="7"/>
        <v>0.8</v>
      </c>
      <c r="T28" s="40">
        <f t="shared" si="7"/>
        <v>90</v>
      </c>
      <c r="U28" s="30">
        <f t="shared" si="8"/>
        <v>0.8</v>
      </c>
      <c r="V28" s="30">
        <v>0</v>
      </c>
      <c r="W28" s="30">
        <f t="shared" si="9"/>
        <v>0.8</v>
      </c>
      <c r="X28" s="14">
        <f t="shared" si="10"/>
        <v>0.7000000000000001</v>
      </c>
      <c r="Y28" s="14">
        <f t="shared" si="11"/>
        <v>0.7000000000000001</v>
      </c>
      <c r="Z28" s="54" t="str">
        <f>IF(Y28&lt;0,"unavailable","available")</f>
        <v>available</v>
      </c>
    </row>
    <row r="29" spans="1:26" s="53" customFormat="1" ht="11.25">
      <c r="A29" s="84">
        <v>16</v>
      </c>
      <c r="B29" s="93" t="s">
        <v>93</v>
      </c>
      <c r="C29" s="30">
        <v>2.5</v>
      </c>
      <c r="D29" s="109">
        <v>0.13</v>
      </c>
      <c r="E29" s="30">
        <v>1.07</v>
      </c>
      <c r="F29" s="30">
        <v>60</v>
      </c>
      <c r="G29" s="30">
        <f t="shared" si="4"/>
        <v>1.07</v>
      </c>
      <c r="H29" s="30">
        <v>0</v>
      </c>
      <c r="I29" s="30">
        <f t="shared" si="5"/>
        <v>1.07</v>
      </c>
      <c r="J29" s="30">
        <f t="shared" si="6"/>
        <v>0.9400000000000001</v>
      </c>
      <c r="K29" s="30">
        <f t="shared" si="13"/>
        <v>0.9400000000000001</v>
      </c>
      <c r="L29" s="54" t="str">
        <f>IF(K29&lt;0,"unavailable","available")</f>
        <v>available</v>
      </c>
      <c r="M29" s="57"/>
      <c r="N29" s="84">
        <v>16</v>
      </c>
      <c r="O29" s="42" t="s">
        <v>93</v>
      </c>
      <c r="P29" s="30">
        <v>2.5</v>
      </c>
      <c r="Q29" s="41">
        <v>0.029411764705882356</v>
      </c>
      <c r="R29" s="41">
        <f t="shared" si="12"/>
        <v>0.15941176470588236</v>
      </c>
      <c r="S29" s="79">
        <f t="shared" si="7"/>
        <v>1.07</v>
      </c>
      <c r="T29" s="40">
        <f t="shared" si="7"/>
        <v>60</v>
      </c>
      <c r="U29" s="30">
        <f t="shared" si="8"/>
        <v>1.07</v>
      </c>
      <c r="V29" s="30">
        <v>0</v>
      </c>
      <c r="W29" s="30">
        <f t="shared" si="9"/>
        <v>1.07</v>
      </c>
      <c r="X29" s="14">
        <f t="shared" si="10"/>
        <v>0.9105882352941177</v>
      </c>
      <c r="Y29" s="14">
        <f t="shared" si="11"/>
        <v>0.9105882352941177</v>
      </c>
      <c r="Z29" s="54" t="str">
        <f>IF(Y29&lt;0,"unavailable","available")</f>
        <v>available</v>
      </c>
    </row>
    <row r="30" spans="1:26" s="53" customFormat="1" ht="11.25">
      <c r="A30" s="188">
        <v>17</v>
      </c>
      <c r="B30" s="93" t="s">
        <v>94</v>
      </c>
      <c r="C30" s="30">
        <v>10</v>
      </c>
      <c r="D30" s="14">
        <v>3.53</v>
      </c>
      <c r="E30" s="30">
        <f>E31+E32</f>
        <v>5.4</v>
      </c>
      <c r="F30" s="30">
        <v>120</v>
      </c>
      <c r="G30" s="30">
        <f t="shared" si="4"/>
        <v>5.4</v>
      </c>
      <c r="H30" s="30">
        <v>0</v>
      </c>
      <c r="I30" s="30">
        <f t="shared" si="5"/>
        <v>5.4</v>
      </c>
      <c r="J30" s="30">
        <f t="shared" si="6"/>
        <v>1.8700000000000006</v>
      </c>
      <c r="K30" s="189">
        <v>1.87</v>
      </c>
      <c r="L30" s="190" t="str">
        <f>IF(K30&lt;0,"unavailable","available")</f>
        <v>available</v>
      </c>
      <c r="M30" s="57"/>
      <c r="N30" s="188">
        <v>17</v>
      </c>
      <c r="O30" s="42" t="s">
        <v>94</v>
      </c>
      <c r="P30" s="30">
        <v>10</v>
      </c>
      <c r="Q30" s="41">
        <v>0.2</v>
      </c>
      <c r="R30" s="41">
        <f>R31+R32</f>
        <v>4.064705882352941</v>
      </c>
      <c r="S30" s="79">
        <f t="shared" si="7"/>
        <v>5.4</v>
      </c>
      <c r="T30" s="40">
        <f t="shared" si="7"/>
        <v>120</v>
      </c>
      <c r="U30" s="30">
        <f t="shared" si="8"/>
        <v>5.4</v>
      </c>
      <c r="V30" s="30">
        <v>0</v>
      </c>
      <c r="W30" s="30">
        <f t="shared" si="9"/>
        <v>5.4</v>
      </c>
      <c r="X30" s="14">
        <f t="shared" si="10"/>
        <v>1.3352941176470594</v>
      </c>
      <c r="Y30" s="197">
        <f t="shared" si="11"/>
        <v>1.3352941176470594</v>
      </c>
      <c r="Z30" s="167" t="str">
        <f>IF(Y30&lt;0,"unavailable","available")</f>
        <v>available</v>
      </c>
    </row>
    <row r="31" spans="1:26" s="53" customFormat="1" ht="11.25">
      <c r="A31" s="188"/>
      <c r="B31" s="93" t="s">
        <v>84</v>
      </c>
      <c r="C31" s="30">
        <v>10</v>
      </c>
      <c r="D31" s="14">
        <v>0</v>
      </c>
      <c r="E31" s="30">
        <v>0</v>
      </c>
      <c r="F31" s="30"/>
      <c r="G31" s="81">
        <f t="shared" si="4"/>
        <v>0</v>
      </c>
      <c r="H31" s="30">
        <v>0</v>
      </c>
      <c r="I31" s="81">
        <f t="shared" si="5"/>
        <v>0</v>
      </c>
      <c r="J31" s="81">
        <f t="shared" si="6"/>
        <v>0</v>
      </c>
      <c r="K31" s="189"/>
      <c r="L31" s="190"/>
      <c r="M31" s="57"/>
      <c r="N31" s="188"/>
      <c r="O31" s="42" t="s">
        <v>84</v>
      </c>
      <c r="P31" s="30">
        <v>10</v>
      </c>
      <c r="Q31" s="41">
        <v>0</v>
      </c>
      <c r="R31" s="41">
        <f t="shared" si="12"/>
        <v>0</v>
      </c>
      <c r="S31" s="79">
        <f t="shared" si="7"/>
        <v>0</v>
      </c>
      <c r="T31" s="40"/>
      <c r="U31" s="30">
        <f t="shared" si="8"/>
        <v>0</v>
      </c>
      <c r="V31" s="30">
        <v>0</v>
      </c>
      <c r="W31" s="30">
        <f t="shared" si="9"/>
        <v>0</v>
      </c>
      <c r="X31" s="14">
        <f t="shared" si="10"/>
        <v>0</v>
      </c>
      <c r="Y31" s="198"/>
      <c r="Z31" s="168"/>
    </row>
    <row r="32" spans="1:26" s="12" customFormat="1" ht="11.25">
      <c r="A32" s="188"/>
      <c r="B32" s="92" t="s">
        <v>85</v>
      </c>
      <c r="C32" s="81">
        <v>10</v>
      </c>
      <c r="D32" s="14">
        <v>3.53</v>
      </c>
      <c r="E32" s="81">
        <v>5.4</v>
      </c>
      <c r="F32" s="81">
        <v>120</v>
      </c>
      <c r="G32" s="81">
        <f t="shared" si="4"/>
        <v>5.4</v>
      </c>
      <c r="H32" s="81">
        <v>0</v>
      </c>
      <c r="I32" s="81">
        <f t="shared" si="5"/>
        <v>5.4</v>
      </c>
      <c r="J32" s="81">
        <f t="shared" si="6"/>
        <v>1.8700000000000006</v>
      </c>
      <c r="K32" s="189"/>
      <c r="L32" s="190"/>
      <c r="M32" s="57"/>
      <c r="N32" s="188"/>
      <c r="O32" s="34" t="s">
        <v>85</v>
      </c>
      <c r="P32" s="81">
        <v>10</v>
      </c>
      <c r="Q32" s="41">
        <v>0.5347058823529413</v>
      </c>
      <c r="R32" s="13">
        <f t="shared" si="12"/>
        <v>4.064705882352941</v>
      </c>
      <c r="S32" s="14">
        <f t="shared" si="7"/>
        <v>5.4</v>
      </c>
      <c r="T32" s="38">
        <f t="shared" si="7"/>
        <v>120</v>
      </c>
      <c r="U32" s="81">
        <f t="shared" si="8"/>
        <v>5.4</v>
      </c>
      <c r="V32" s="81">
        <v>0</v>
      </c>
      <c r="W32" s="81">
        <f t="shared" si="9"/>
        <v>5.4</v>
      </c>
      <c r="X32" s="14">
        <f t="shared" si="10"/>
        <v>1.3352941176470594</v>
      </c>
      <c r="Y32" s="199"/>
      <c r="Z32" s="169"/>
    </row>
    <row r="33" spans="1:26" s="12" customFormat="1" ht="11.25">
      <c r="A33" s="84">
        <v>18</v>
      </c>
      <c r="B33" s="93" t="s">
        <v>95</v>
      </c>
      <c r="C33" s="30">
        <v>6.3</v>
      </c>
      <c r="D33" s="14">
        <v>1.62</v>
      </c>
      <c r="E33" s="79">
        <v>1.875</v>
      </c>
      <c r="F33" s="30">
        <v>60</v>
      </c>
      <c r="G33" s="30">
        <f t="shared" si="4"/>
        <v>1.875</v>
      </c>
      <c r="H33" s="30">
        <v>0</v>
      </c>
      <c r="I33" s="30">
        <f t="shared" si="5"/>
        <v>1.875</v>
      </c>
      <c r="J33" s="79">
        <f t="shared" si="6"/>
        <v>0.2549999999999999</v>
      </c>
      <c r="K33" s="79">
        <f t="shared" si="13"/>
        <v>0.2549999999999999</v>
      </c>
      <c r="L33" s="54" t="str">
        <f aca="true" t="shared" si="14" ref="L33:L43">IF(K33&lt;0,"unavailable","available")</f>
        <v>available</v>
      </c>
      <c r="M33" s="57"/>
      <c r="N33" s="83">
        <v>18</v>
      </c>
      <c r="O33" s="35" t="s">
        <v>95</v>
      </c>
      <c r="P33" s="16">
        <v>6.3</v>
      </c>
      <c r="Q33" s="19">
        <v>1.0076470588235296</v>
      </c>
      <c r="R33" s="19">
        <f t="shared" si="12"/>
        <v>2.6276470588235297</v>
      </c>
      <c r="S33" s="85">
        <v>1.875</v>
      </c>
      <c r="T33" s="16">
        <v>60</v>
      </c>
      <c r="U33" s="16">
        <f t="shared" si="8"/>
        <v>1.875</v>
      </c>
      <c r="V33" s="16">
        <v>0</v>
      </c>
      <c r="W33" s="16">
        <f t="shared" si="9"/>
        <v>1.875</v>
      </c>
      <c r="X33" s="120">
        <f t="shared" si="10"/>
        <v>-0.7526470588235297</v>
      </c>
      <c r="Y33" s="133">
        <f t="shared" si="11"/>
        <v>-0.7526470588235297</v>
      </c>
      <c r="Z33" s="36" t="str">
        <f aca="true" t="shared" si="15" ref="Z33:Z43">IF(Y33&lt;0,"unavailable","available")</f>
        <v>unavailable</v>
      </c>
    </row>
    <row r="34" spans="1:26" s="12" customFormat="1" ht="11.25">
      <c r="A34" s="83">
        <v>19</v>
      </c>
      <c r="B34" s="94" t="s">
        <v>96</v>
      </c>
      <c r="C34" s="16">
        <v>3.2</v>
      </c>
      <c r="D34" s="110">
        <v>1.63</v>
      </c>
      <c r="E34" s="16">
        <v>1.46</v>
      </c>
      <c r="F34" s="16">
        <v>120</v>
      </c>
      <c r="G34" s="16">
        <f t="shared" si="4"/>
        <v>1.46</v>
      </c>
      <c r="H34" s="16">
        <v>0</v>
      </c>
      <c r="I34" s="16">
        <f t="shared" si="5"/>
        <v>1.46</v>
      </c>
      <c r="J34" s="16">
        <f t="shared" si="6"/>
        <v>-0.16999999999999993</v>
      </c>
      <c r="K34" s="16">
        <f t="shared" si="13"/>
        <v>-0.16999999999999993</v>
      </c>
      <c r="L34" s="36" t="str">
        <f t="shared" si="14"/>
        <v>unavailable</v>
      </c>
      <c r="M34" s="57"/>
      <c r="N34" s="83">
        <v>19</v>
      </c>
      <c r="O34" s="35" t="s">
        <v>96</v>
      </c>
      <c r="P34" s="16">
        <v>3.2</v>
      </c>
      <c r="Q34" s="19">
        <v>0.2235294117647059</v>
      </c>
      <c r="R34" s="19">
        <f t="shared" si="12"/>
        <v>1.8535294117647059</v>
      </c>
      <c r="S34" s="16">
        <v>1.46</v>
      </c>
      <c r="T34" s="16">
        <v>120</v>
      </c>
      <c r="U34" s="16">
        <f t="shared" si="8"/>
        <v>1.46</v>
      </c>
      <c r="V34" s="16">
        <v>0</v>
      </c>
      <c r="W34" s="16">
        <f t="shared" si="9"/>
        <v>1.46</v>
      </c>
      <c r="X34" s="120">
        <f t="shared" si="10"/>
        <v>-0.3935294117647059</v>
      </c>
      <c r="Y34" s="133">
        <f t="shared" si="11"/>
        <v>-0.3935294117647059</v>
      </c>
      <c r="Z34" s="36" t="str">
        <f t="shared" si="15"/>
        <v>unavailable</v>
      </c>
    </row>
    <row r="35" spans="1:26" s="12" customFormat="1" ht="11.25">
      <c r="A35" s="82">
        <v>20</v>
      </c>
      <c r="B35" s="92" t="s">
        <v>97</v>
      </c>
      <c r="C35" s="81">
        <v>2.5</v>
      </c>
      <c r="D35" s="14">
        <v>0.17</v>
      </c>
      <c r="E35" s="81">
        <v>1</v>
      </c>
      <c r="F35" s="81">
        <v>120</v>
      </c>
      <c r="G35" s="81">
        <f t="shared" si="4"/>
        <v>1</v>
      </c>
      <c r="H35" s="81">
        <v>0</v>
      </c>
      <c r="I35" s="81">
        <f t="shared" si="5"/>
        <v>1</v>
      </c>
      <c r="J35" s="81">
        <f t="shared" si="6"/>
        <v>0.83</v>
      </c>
      <c r="K35" s="81">
        <f t="shared" si="13"/>
        <v>0.83</v>
      </c>
      <c r="L35" s="11" t="str">
        <f t="shared" si="14"/>
        <v>available</v>
      </c>
      <c r="M35" s="57"/>
      <c r="N35" s="82">
        <v>20</v>
      </c>
      <c r="O35" s="34" t="s">
        <v>97</v>
      </c>
      <c r="P35" s="81">
        <v>2.5</v>
      </c>
      <c r="Q35" s="13">
        <v>0.27329411764705885</v>
      </c>
      <c r="R35" s="13">
        <f t="shared" si="12"/>
        <v>0.44329411764705884</v>
      </c>
      <c r="S35" s="14">
        <f t="shared" si="7"/>
        <v>1</v>
      </c>
      <c r="T35" s="38">
        <f t="shared" si="7"/>
        <v>120</v>
      </c>
      <c r="U35" s="81">
        <f t="shared" si="8"/>
        <v>1</v>
      </c>
      <c r="V35" s="81">
        <v>0</v>
      </c>
      <c r="W35" s="81">
        <f t="shared" si="9"/>
        <v>1</v>
      </c>
      <c r="X35" s="14">
        <f t="shared" si="10"/>
        <v>0.5567058823529412</v>
      </c>
      <c r="Y35" s="131">
        <f t="shared" si="11"/>
        <v>0.5567058823529412</v>
      </c>
      <c r="Z35" s="11" t="str">
        <f t="shared" si="15"/>
        <v>available</v>
      </c>
    </row>
    <row r="36" spans="1:26" s="12" customFormat="1" ht="11.25">
      <c r="A36" s="82">
        <v>21</v>
      </c>
      <c r="B36" s="92" t="s">
        <v>98</v>
      </c>
      <c r="C36" s="81">
        <v>1.6</v>
      </c>
      <c r="D36" s="14">
        <v>0.26</v>
      </c>
      <c r="E36" s="81">
        <v>0.8</v>
      </c>
      <c r="F36" s="81">
        <v>120</v>
      </c>
      <c r="G36" s="81">
        <f t="shared" si="4"/>
        <v>0.8</v>
      </c>
      <c r="H36" s="81">
        <v>0</v>
      </c>
      <c r="I36" s="81">
        <f t="shared" si="5"/>
        <v>0.8</v>
      </c>
      <c r="J36" s="81">
        <f t="shared" si="6"/>
        <v>0.54</v>
      </c>
      <c r="K36" s="81">
        <f t="shared" si="13"/>
        <v>0.54</v>
      </c>
      <c r="L36" s="11" t="str">
        <f t="shared" si="14"/>
        <v>available</v>
      </c>
      <c r="M36" s="57"/>
      <c r="N36" s="82">
        <v>21</v>
      </c>
      <c r="O36" s="34" t="s">
        <v>98</v>
      </c>
      <c r="P36" s="81">
        <v>1.6</v>
      </c>
      <c r="Q36" s="13">
        <v>0.0411764705882353</v>
      </c>
      <c r="R36" s="13">
        <f t="shared" si="12"/>
        <v>0.3011764705882353</v>
      </c>
      <c r="S36" s="14">
        <f t="shared" si="7"/>
        <v>0.8</v>
      </c>
      <c r="T36" s="38">
        <f t="shared" si="7"/>
        <v>120</v>
      </c>
      <c r="U36" s="81">
        <f t="shared" si="8"/>
        <v>0.8</v>
      </c>
      <c r="V36" s="30">
        <v>0</v>
      </c>
      <c r="W36" s="81">
        <f t="shared" si="9"/>
        <v>0.8</v>
      </c>
      <c r="X36" s="14">
        <f t="shared" si="10"/>
        <v>0.4988235294117647</v>
      </c>
      <c r="Y36" s="131">
        <f t="shared" si="11"/>
        <v>0.4988235294117647</v>
      </c>
      <c r="Z36" s="11" t="str">
        <f t="shared" si="15"/>
        <v>available</v>
      </c>
    </row>
    <row r="37" spans="1:26" s="12" customFormat="1" ht="11.25">
      <c r="A37" s="82">
        <v>22</v>
      </c>
      <c r="B37" s="92" t="s">
        <v>99</v>
      </c>
      <c r="C37" s="81">
        <v>1.6</v>
      </c>
      <c r="D37" s="14">
        <v>0.18</v>
      </c>
      <c r="E37" s="81">
        <v>1.24</v>
      </c>
      <c r="F37" s="81">
        <v>120</v>
      </c>
      <c r="G37" s="81">
        <f t="shared" si="4"/>
        <v>1.24</v>
      </c>
      <c r="H37" s="81">
        <v>0</v>
      </c>
      <c r="I37" s="81">
        <f t="shared" si="5"/>
        <v>1.24</v>
      </c>
      <c r="J37" s="81">
        <f t="shared" si="6"/>
        <v>1.06</v>
      </c>
      <c r="K37" s="81">
        <f t="shared" si="13"/>
        <v>1.06</v>
      </c>
      <c r="L37" s="11" t="str">
        <f t="shared" si="14"/>
        <v>available</v>
      </c>
      <c r="M37" s="57"/>
      <c r="N37" s="82">
        <v>22</v>
      </c>
      <c r="O37" s="34" t="s">
        <v>99</v>
      </c>
      <c r="P37" s="81">
        <v>1.6</v>
      </c>
      <c r="Q37" s="13">
        <v>0.05647058823529412</v>
      </c>
      <c r="R37" s="13">
        <f t="shared" si="12"/>
        <v>0.2364705882352941</v>
      </c>
      <c r="S37" s="14">
        <f t="shared" si="7"/>
        <v>1.24</v>
      </c>
      <c r="T37" s="38">
        <f t="shared" si="7"/>
        <v>120</v>
      </c>
      <c r="U37" s="81">
        <f t="shared" si="8"/>
        <v>1.24</v>
      </c>
      <c r="V37" s="30">
        <v>0</v>
      </c>
      <c r="W37" s="81">
        <f t="shared" si="9"/>
        <v>1.24</v>
      </c>
      <c r="X37" s="14">
        <f t="shared" si="10"/>
        <v>1.0035294117647058</v>
      </c>
      <c r="Y37" s="131">
        <f t="shared" si="11"/>
        <v>1.0035294117647058</v>
      </c>
      <c r="Z37" s="11" t="str">
        <f t="shared" si="15"/>
        <v>available</v>
      </c>
    </row>
    <row r="38" spans="1:26" s="12" customFormat="1" ht="11.25">
      <c r="A38" s="82">
        <v>23</v>
      </c>
      <c r="B38" s="92" t="s">
        <v>100</v>
      </c>
      <c r="C38" s="81">
        <v>2.5</v>
      </c>
      <c r="D38" s="14">
        <v>0.34</v>
      </c>
      <c r="E38" s="81">
        <v>1.46</v>
      </c>
      <c r="F38" s="81">
        <v>120</v>
      </c>
      <c r="G38" s="81">
        <f t="shared" si="4"/>
        <v>1.46</v>
      </c>
      <c r="H38" s="81">
        <v>0</v>
      </c>
      <c r="I38" s="81">
        <f t="shared" si="5"/>
        <v>1.46</v>
      </c>
      <c r="J38" s="81">
        <f t="shared" si="6"/>
        <v>1.1199999999999999</v>
      </c>
      <c r="K38" s="81">
        <f t="shared" si="13"/>
        <v>1.1199999999999999</v>
      </c>
      <c r="L38" s="11" t="str">
        <f t="shared" si="14"/>
        <v>available</v>
      </c>
      <c r="M38" s="57"/>
      <c r="N38" s="82">
        <v>23</v>
      </c>
      <c r="O38" s="34" t="s">
        <v>100</v>
      </c>
      <c r="P38" s="81">
        <v>2.5</v>
      </c>
      <c r="Q38" s="13">
        <v>0.02235294117647059</v>
      </c>
      <c r="R38" s="13">
        <f t="shared" si="12"/>
        <v>0.3623529411764706</v>
      </c>
      <c r="S38" s="14">
        <f t="shared" si="7"/>
        <v>1.46</v>
      </c>
      <c r="T38" s="38">
        <f t="shared" si="7"/>
        <v>120</v>
      </c>
      <c r="U38" s="81">
        <f t="shared" si="8"/>
        <v>1.46</v>
      </c>
      <c r="V38" s="81">
        <v>0</v>
      </c>
      <c r="W38" s="81">
        <f t="shared" si="9"/>
        <v>1.46</v>
      </c>
      <c r="X38" s="14">
        <f t="shared" si="10"/>
        <v>1.0976470588235294</v>
      </c>
      <c r="Y38" s="131">
        <f t="shared" si="11"/>
        <v>1.0976470588235294</v>
      </c>
      <c r="Z38" s="11" t="str">
        <f t="shared" si="15"/>
        <v>available</v>
      </c>
    </row>
    <row r="39" spans="1:26" s="12" customFormat="1" ht="11.25">
      <c r="A39" s="82">
        <v>24</v>
      </c>
      <c r="B39" s="92" t="s">
        <v>101</v>
      </c>
      <c r="C39" s="81">
        <v>2.5</v>
      </c>
      <c r="D39" s="14">
        <v>0.68</v>
      </c>
      <c r="E39" s="81">
        <v>1.24</v>
      </c>
      <c r="F39" s="81">
        <v>120</v>
      </c>
      <c r="G39" s="81">
        <f t="shared" si="4"/>
        <v>1.24</v>
      </c>
      <c r="H39" s="81">
        <v>0</v>
      </c>
      <c r="I39" s="81">
        <f t="shared" si="5"/>
        <v>1.24</v>
      </c>
      <c r="J39" s="81">
        <f t="shared" si="6"/>
        <v>0.5599999999999999</v>
      </c>
      <c r="K39" s="81">
        <f t="shared" si="13"/>
        <v>0.5599999999999999</v>
      </c>
      <c r="L39" s="80" t="str">
        <f t="shared" si="14"/>
        <v>available</v>
      </c>
      <c r="M39" s="57"/>
      <c r="N39" s="82">
        <v>24</v>
      </c>
      <c r="O39" s="34" t="s">
        <v>101</v>
      </c>
      <c r="P39" s="81">
        <v>2.5</v>
      </c>
      <c r="Q39" s="13">
        <v>0.21882352941176472</v>
      </c>
      <c r="R39" s="13">
        <f t="shared" si="12"/>
        <v>0.8988235294117648</v>
      </c>
      <c r="S39" s="14">
        <f t="shared" si="7"/>
        <v>1.24</v>
      </c>
      <c r="T39" s="38">
        <f t="shared" si="7"/>
        <v>120</v>
      </c>
      <c r="U39" s="81">
        <f t="shared" si="8"/>
        <v>1.24</v>
      </c>
      <c r="V39" s="81">
        <v>0</v>
      </c>
      <c r="W39" s="81">
        <f t="shared" si="9"/>
        <v>1.24</v>
      </c>
      <c r="X39" s="14">
        <f t="shared" si="10"/>
        <v>0.3411764705882352</v>
      </c>
      <c r="Y39" s="131">
        <f t="shared" si="11"/>
        <v>0.3411764705882352</v>
      </c>
      <c r="Z39" s="11" t="str">
        <f t="shared" si="15"/>
        <v>available</v>
      </c>
    </row>
    <row r="40" spans="1:26" s="12" customFormat="1" ht="11.25">
      <c r="A40" s="82">
        <v>25</v>
      </c>
      <c r="B40" s="92" t="s">
        <v>102</v>
      </c>
      <c r="C40" s="81">
        <v>4</v>
      </c>
      <c r="D40" s="14">
        <v>0.01</v>
      </c>
      <c r="E40" s="81">
        <v>1</v>
      </c>
      <c r="F40" s="81">
        <v>120</v>
      </c>
      <c r="G40" s="81">
        <f t="shared" si="4"/>
        <v>1</v>
      </c>
      <c r="H40" s="81">
        <v>0</v>
      </c>
      <c r="I40" s="81">
        <f t="shared" si="5"/>
        <v>1</v>
      </c>
      <c r="J40" s="81">
        <f t="shared" si="6"/>
        <v>0.99</v>
      </c>
      <c r="K40" s="81">
        <f t="shared" si="13"/>
        <v>0.99</v>
      </c>
      <c r="L40" s="80" t="str">
        <f t="shared" si="14"/>
        <v>available</v>
      </c>
      <c r="M40" s="57"/>
      <c r="N40" s="82">
        <v>25</v>
      </c>
      <c r="O40" s="34" t="s">
        <v>102</v>
      </c>
      <c r="P40" s="81">
        <v>4</v>
      </c>
      <c r="Q40" s="13">
        <v>0</v>
      </c>
      <c r="R40" s="13">
        <f t="shared" si="12"/>
        <v>0.01</v>
      </c>
      <c r="S40" s="14">
        <f t="shared" si="7"/>
        <v>1</v>
      </c>
      <c r="T40" s="38">
        <v>120</v>
      </c>
      <c r="U40" s="81">
        <f t="shared" si="8"/>
        <v>1</v>
      </c>
      <c r="V40" s="81">
        <v>0</v>
      </c>
      <c r="W40" s="81">
        <f t="shared" si="9"/>
        <v>1</v>
      </c>
      <c r="X40" s="14">
        <f t="shared" si="10"/>
        <v>0.99</v>
      </c>
      <c r="Y40" s="131">
        <f t="shared" si="11"/>
        <v>0.99</v>
      </c>
      <c r="Z40" s="11" t="str">
        <f t="shared" si="15"/>
        <v>available</v>
      </c>
    </row>
    <row r="41" spans="1:26" s="12" customFormat="1" ht="11.25">
      <c r="A41" s="82">
        <v>26</v>
      </c>
      <c r="B41" s="92" t="s">
        <v>103</v>
      </c>
      <c r="C41" s="81">
        <v>1.6</v>
      </c>
      <c r="D41" s="14">
        <v>0.24</v>
      </c>
      <c r="E41" s="81">
        <v>0.68</v>
      </c>
      <c r="F41" s="81">
        <v>120</v>
      </c>
      <c r="G41" s="81">
        <f t="shared" si="4"/>
        <v>0.68</v>
      </c>
      <c r="H41" s="81">
        <v>0</v>
      </c>
      <c r="I41" s="81">
        <f t="shared" si="5"/>
        <v>0.68</v>
      </c>
      <c r="J41" s="81">
        <f t="shared" si="6"/>
        <v>0.44000000000000006</v>
      </c>
      <c r="K41" s="81">
        <f t="shared" si="13"/>
        <v>0.44000000000000006</v>
      </c>
      <c r="L41" s="80" t="str">
        <f t="shared" si="14"/>
        <v>available</v>
      </c>
      <c r="M41" s="57"/>
      <c r="N41" s="82">
        <v>26</v>
      </c>
      <c r="O41" s="34" t="s">
        <v>103</v>
      </c>
      <c r="P41" s="81">
        <v>1.6</v>
      </c>
      <c r="Q41" s="13">
        <v>0.0823529411764706</v>
      </c>
      <c r="R41" s="13">
        <f t="shared" si="12"/>
        <v>0.3223529411764706</v>
      </c>
      <c r="S41" s="14">
        <f t="shared" si="7"/>
        <v>0.68</v>
      </c>
      <c r="T41" s="38">
        <f t="shared" si="7"/>
        <v>120</v>
      </c>
      <c r="U41" s="81">
        <f t="shared" si="8"/>
        <v>0.68</v>
      </c>
      <c r="V41" s="81">
        <v>0</v>
      </c>
      <c r="W41" s="81">
        <f t="shared" si="9"/>
        <v>0.68</v>
      </c>
      <c r="X41" s="14">
        <f t="shared" si="10"/>
        <v>0.35764705882352943</v>
      </c>
      <c r="Y41" s="131">
        <f t="shared" si="11"/>
        <v>0.35764705882352943</v>
      </c>
      <c r="Z41" s="11" t="str">
        <f t="shared" si="15"/>
        <v>available</v>
      </c>
    </row>
    <row r="42" spans="1:26" s="12" customFormat="1" ht="11.25">
      <c r="A42" s="82">
        <v>27</v>
      </c>
      <c r="B42" s="92" t="s">
        <v>104</v>
      </c>
      <c r="C42" s="81">
        <v>1.6</v>
      </c>
      <c r="D42" s="14">
        <v>0.32</v>
      </c>
      <c r="E42" s="81">
        <v>0.44</v>
      </c>
      <c r="F42" s="81">
        <v>120</v>
      </c>
      <c r="G42" s="81">
        <f t="shared" si="4"/>
        <v>0.44</v>
      </c>
      <c r="H42" s="81">
        <v>0</v>
      </c>
      <c r="I42" s="81">
        <f t="shared" si="5"/>
        <v>0.44</v>
      </c>
      <c r="J42" s="81">
        <f t="shared" si="6"/>
        <v>0.12</v>
      </c>
      <c r="K42" s="81">
        <f t="shared" si="13"/>
        <v>0.12</v>
      </c>
      <c r="L42" s="80" t="str">
        <f t="shared" si="14"/>
        <v>available</v>
      </c>
      <c r="M42" s="57"/>
      <c r="N42" s="82">
        <v>27</v>
      </c>
      <c r="O42" s="34" t="s">
        <v>104</v>
      </c>
      <c r="P42" s="81">
        <v>1.6</v>
      </c>
      <c r="Q42" s="13">
        <v>0</v>
      </c>
      <c r="R42" s="13">
        <f t="shared" si="12"/>
        <v>0.32</v>
      </c>
      <c r="S42" s="14">
        <f t="shared" si="7"/>
        <v>0.44</v>
      </c>
      <c r="T42" s="38">
        <f t="shared" si="7"/>
        <v>120</v>
      </c>
      <c r="U42" s="81">
        <f t="shared" si="8"/>
        <v>0.44</v>
      </c>
      <c r="V42" s="81">
        <v>0</v>
      </c>
      <c r="W42" s="81">
        <f t="shared" si="9"/>
        <v>0.44</v>
      </c>
      <c r="X42" s="14">
        <f t="shared" si="10"/>
        <v>0.12</v>
      </c>
      <c r="Y42" s="131">
        <f t="shared" si="11"/>
        <v>0.12</v>
      </c>
      <c r="Z42" s="11" t="str">
        <f t="shared" si="15"/>
        <v>available</v>
      </c>
    </row>
    <row r="43" spans="1:26" s="12" customFormat="1" ht="22.5">
      <c r="A43" s="188">
        <v>28</v>
      </c>
      <c r="B43" s="92" t="s">
        <v>105</v>
      </c>
      <c r="C43" s="81">
        <v>10</v>
      </c>
      <c r="D43" s="14">
        <v>1.68</v>
      </c>
      <c r="E43" s="81">
        <f>E44+E45</f>
        <v>2.13</v>
      </c>
      <c r="F43" s="81">
        <v>120</v>
      </c>
      <c r="G43" s="81">
        <f t="shared" si="4"/>
        <v>2.13</v>
      </c>
      <c r="H43" s="81">
        <v>0</v>
      </c>
      <c r="I43" s="81">
        <f t="shared" si="5"/>
        <v>2.13</v>
      </c>
      <c r="J43" s="81">
        <f t="shared" si="6"/>
        <v>0.44999999999999996</v>
      </c>
      <c r="K43" s="189">
        <v>0.45</v>
      </c>
      <c r="L43" s="190" t="str">
        <f t="shared" si="14"/>
        <v>available</v>
      </c>
      <c r="M43" s="57"/>
      <c r="N43" s="188">
        <v>28</v>
      </c>
      <c r="O43" s="34" t="s">
        <v>105</v>
      </c>
      <c r="P43" s="81">
        <v>10</v>
      </c>
      <c r="Q43" s="13">
        <v>0.012</v>
      </c>
      <c r="R43" s="13">
        <f>R44+R45</f>
        <v>1.716470588235294</v>
      </c>
      <c r="S43" s="14">
        <f t="shared" si="7"/>
        <v>2.13</v>
      </c>
      <c r="T43" s="38">
        <f t="shared" si="7"/>
        <v>120</v>
      </c>
      <c r="U43" s="81">
        <f t="shared" si="8"/>
        <v>2.13</v>
      </c>
      <c r="V43" s="81">
        <v>0</v>
      </c>
      <c r="W43" s="81">
        <f t="shared" si="9"/>
        <v>2.13</v>
      </c>
      <c r="X43" s="81">
        <f t="shared" si="10"/>
        <v>0.4135294117647059</v>
      </c>
      <c r="Y43" s="194">
        <f t="shared" si="11"/>
        <v>0.4135294117647059</v>
      </c>
      <c r="Z43" s="167" t="str">
        <f t="shared" si="15"/>
        <v>available</v>
      </c>
    </row>
    <row r="44" spans="1:26" s="53" customFormat="1" ht="11.25">
      <c r="A44" s="188"/>
      <c r="B44" s="93" t="s">
        <v>84</v>
      </c>
      <c r="C44" s="30">
        <v>10</v>
      </c>
      <c r="D44" s="14">
        <v>0</v>
      </c>
      <c r="E44" s="30">
        <v>0</v>
      </c>
      <c r="F44" s="30">
        <v>0</v>
      </c>
      <c r="G44" s="81">
        <f t="shared" si="4"/>
        <v>0</v>
      </c>
      <c r="H44" s="30">
        <v>0</v>
      </c>
      <c r="I44" s="81">
        <f t="shared" si="5"/>
        <v>0</v>
      </c>
      <c r="J44" s="81">
        <f t="shared" si="6"/>
        <v>0</v>
      </c>
      <c r="K44" s="189"/>
      <c r="L44" s="190"/>
      <c r="M44" s="57"/>
      <c r="N44" s="188"/>
      <c r="O44" s="42" t="s">
        <v>84</v>
      </c>
      <c r="P44" s="30">
        <v>10</v>
      </c>
      <c r="Q44" s="41">
        <v>0</v>
      </c>
      <c r="R44" s="41">
        <f t="shared" si="12"/>
        <v>0</v>
      </c>
      <c r="S44" s="79">
        <f t="shared" si="7"/>
        <v>0</v>
      </c>
      <c r="T44" s="40">
        <f t="shared" si="7"/>
        <v>0</v>
      </c>
      <c r="U44" s="30">
        <f t="shared" si="8"/>
        <v>0</v>
      </c>
      <c r="V44" s="30">
        <v>0</v>
      </c>
      <c r="W44" s="30">
        <f t="shared" si="9"/>
        <v>0</v>
      </c>
      <c r="X44" s="30">
        <f t="shared" si="10"/>
        <v>0</v>
      </c>
      <c r="Y44" s="195"/>
      <c r="Z44" s="168"/>
    </row>
    <row r="45" spans="1:26" s="12" customFormat="1" ht="11.25">
      <c r="A45" s="188"/>
      <c r="B45" s="92" t="s">
        <v>85</v>
      </c>
      <c r="C45" s="81">
        <v>10</v>
      </c>
      <c r="D45" s="14">
        <v>1.68</v>
      </c>
      <c r="E45" s="81">
        <v>2.13</v>
      </c>
      <c r="F45" s="81">
        <v>120</v>
      </c>
      <c r="G45" s="81">
        <f t="shared" si="4"/>
        <v>2.13</v>
      </c>
      <c r="H45" s="81">
        <v>0</v>
      </c>
      <c r="I45" s="81">
        <f t="shared" si="5"/>
        <v>2.13</v>
      </c>
      <c r="J45" s="81">
        <f t="shared" si="6"/>
        <v>0.44999999999999996</v>
      </c>
      <c r="K45" s="189"/>
      <c r="L45" s="190"/>
      <c r="M45" s="57"/>
      <c r="N45" s="188"/>
      <c r="O45" s="34" t="s">
        <v>85</v>
      </c>
      <c r="P45" s="81">
        <v>10</v>
      </c>
      <c r="Q45" s="41">
        <v>0.036470588235294116</v>
      </c>
      <c r="R45" s="13">
        <f t="shared" si="12"/>
        <v>1.716470588235294</v>
      </c>
      <c r="S45" s="14">
        <f t="shared" si="7"/>
        <v>2.13</v>
      </c>
      <c r="T45" s="38">
        <f t="shared" si="7"/>
        <v>120</v>
      </c>
      <c r="U45" s="81">
        <f t="shared" si="8"/>
        <v>2.13</v>
      </c>
      <c r="V45" s="30">
        <v>0</v>
      </c>
      <c r="W45" s="81">
        <f t="shared" si="9"/>
        <v>2.13</v>
      </c>
      <c r="X45" s="81">
        <f t="shared" si="10"/>
        <v>0.4135294117647059</v>
      </c>
      <c r="Y45" s="196"/>
      <c r="Z45" s="169"/>
    </row>
    <row r="46" spans="1:26" s="12" customFormat="1" ht="11.25">
      <c r="A46" s="179">
        <v>29</v>
      </c>
      <c r="B46" s="94" t="s">
        <v>106</v>
      </c>
      <c r="C46" s="16">
        <v>10</v>
      </c>
      <c r="D46" s="110">
        <v>0.8999999999999999</v>
      </c>
      <c r="E46" s="16">
        <f>E47+E48</f>
        <v>0.6900000000000001</v>
      </c>
      <c r="F46" s="16">
        <v>120</v>
      </c>
      <c r="G46" s="16">
        <f t="shared" si="4"/>
        <v>0.6900000000000001</v>
      </c>
      <c r="H46" s="16">
        <v>0</v>
      </c>
      <c r="I46" s="16">
        <f t="shared" si="5"/>
        <v>0.6900000000000001</v>
      </c>
      <c r="J46" s="16">
        <f t="shared" si="6"/>
        <v>-0.20999999999999985</v>
      </c>
      <c r="K46" s="180">
        <f>MIN(J46:J48)</f>
        <v>-0.20999999999999985</v>
      </c>
      <c r="L46" s="181" t="str">
        <f>IF(K46&lt;0,"unavailable","available")</f>
        <v>unavailable</v>
      </c>
      <c r="M46" s="57"/>
      <c r="N46" s="179">
        <v>29</v>
      </c>
      <c r="O46" s="35" t="s">
        <v>106</v>
      </c>
      <c r="P46" s="16">
        <v>10</v>
      </c>
      <c r="Q46" s="19">
        <v>0.005</v>
      </c>
      <c r="R46" s="19">
        <f>R47+R48</f>
        <v>1.0047058823529411</v>
      </c>
      <c r="S46" s="16">
        <f>S47+S48</f>
        <v>0.6900000000000001</v>
      </c>
      <c r="T46" s="39">
        <f t="shared" si="7"/>
        <v>120</v>
      </c>
      <c r="U46" s="16">
        <f t="shared" si="8"/>
        <v>0.6900000000000001</v>
      </c>
      <c r="V46" s="16">
        <v>0</v>
      </c>
      <c r="W46" s="16">
        <f t="shared" si="9"/>
        <v>0.6900000000000001</v>
      </c>
      <c r="X46" s="120">
        <f t="shared" si="10"/>
        <v>-0.31470588235294106</v>
      </c>
      <c r="Y46" s="182">
        <f t="shared" si="11"/>
        <v>-0.31470588235294106</v>
      </c>
      <c r="Z46" s="185" t="str">
        <f>IF(Y46&lt;0,"unavailable","available")</f>
        <v>unavailable</v>
      </c>
    </row>
    <row r="47" spans="1:26" s="12" customFormat="1" ht="11.25">
      <c r="A47" s="179"/>
      <c r="B47" s="94" t="s">
        <v>84</v>
      </c>
      <c r="C47" s="16">
        <v>10</v>
      </c>
      <c r="D47" s="110">
        <v>0.32</v>
      </c>
      <c r="E47" s="16">
        <v>0.16</v>
      </c>
      <c r="F47" s="16">
        <v>180</v>
      </c>
      <c r="G47" s="16">
        <f t="shared" si="4"/>
        <v>0.16</v>
      </c>
      <c r="H47" s="16">
        <v>0</v>
      </c>
      <c r="I47" s="16">
        <f t="shared" si="5"/>
        <v>0.16</v>
      </c>
      <c r="J47" s="16">
        <f t="shared" si="6"/>
        <v>-0.16</v>
      </c>
      <c r="K47" s="180"/>
      <c r="L47" s="181"/>
      <c r="M47" s="57"/>
      <c r="N47" s="179"/>
      <c r="O47" s="35" t="s">
        <v>84</v>
      </c>
      <c r="P47" s="16">
        <v>10</v>
      </c>
      <c r="Q47" s="19">
        <f>Q57</f>
        <v>0.06941176470588235</v>
      </c>
      <c r="R47" s="19">
        <f t="shared" si="12"/>
        <v>0.38941176470588235</v>
      </c>
      <c r="S47" s="16">
        <v>0.16</v>
      </c>
      <c r="T47" s="39">
        <f t="shared" si="7"/>
        <v>180</v>
      </c>
      <c r="U47" s="16">
        <f t="shared" si="8"/>
        <v>0.16</v>
      </c>
      <c r="V47" s="16">
        <v>0</v>
      </c>
      <c r="W47" s="16">
        <f t="shared" si="9"/>
        <v>0.16</v>
      </c>
      <c r="X47" s="120">
        <f t="shared" si="10"/>
        <v>-0.22941176470588234</v>
      </c>
      <c r="Y47" s="183"/>
      <c r="Z47" s="186"/>
    </row>
    <row r="48" spans="1:26" s="12" customFormat="1" ht="11.25">
      <c r="A48" s="179"/>
      <c r="B48" s="94" t="s">
        <v>85</v>
      </c>
      <c r="C48" s="16">
        <v>10</v>
      </c>
      <c r="D48" s="110">
        <v>0.58</v>
      </c>
      <c r="E48" s="16">
        <v>0.53</v>
      </c>
      <c r="F48" s="16">
        <v>120</v>
      </c>
      <c r="G48" s="16">
        <f t="shared" si="4"/>
        <v>0.53</v>
      </c>
      <c r="H48" s="16">
        <v>0</v>
      </c>
      <c r="I48" s="16">
        <f t="shared" si="5"/>
        <v>0.53</v>
      </c>
      <c r="J48" s="16">
        <f t="shared" si="6"/>
        <v>-0.04999999999999993</v>
      </c>
      <c r="K48" s="180"/>
      <c r="L48" s="181"/>
      <c r="M48" s="57"/>
      <c r="N48" s="179"/>
      <c r="O48" s="35" t="s">
        <v>85</v>
      </c>
      <c r="P48" s="16">
        <v>10</v>
      </c>
      <c r="Q48" s="19">
        <v>0.03529411764705882</v>
      </c>
      <c r="R48" s="19">
        <f t="shared" si="12"/>
        <v>0.6152941176470588</v>
      </c>
      <c r="S48" s="16">
        <v>0.53</v>
      </c>
      <c r="T48" s="39">
        <f t="shared" si="7"/>
        <v>120</v>
      </c>
      <c r="U48" s="16">
        <f t="shared" si="8"/>
        <v>0.53</v>
      </c>
      <c r="V48" s="16">
        <v>0</v>
      </c>
      <c r="W48" s="16">
        <f t="shared" si="9"/>
        <v>0.53</v>
      </c>
      <c r="X48" s="120">
        <f t="shared" si="10"/>
        <v>-0.08529411764705874</v>
      </c>
      <c r="Y48" s="184"/>
      <c r="Z48" s="187"/>
    </row>
    <row r="49" spans="1:26" s="53" customFormat="1" ht="22.5">
      <c r="A49" s="200">
        <v>30</v>
      </c>
      <c r="B49" s="93" t="s">
        <v>107</v>
      </c>
      <c r="C49" s="30">
        <v>10</v>
      </c>
      <c r="D49" s="14">
        <v>3.12</v>
      </c>
      <c r="E49" s="30">
        <f>E50+E51</f>
        <v>8.96</v>
      </c>
      <c r="F49" s="30">
        <v>120</v>
      </c>
      <c r="G49" s="30">
        <f t="shared" si="4"/>
        <v>8.96</v>
      </c>
      <c r="H49" s="30">
        <v>0</v>
      </c>
      <c r="I49" s="30">
        <f t="shared" si="5"/>
        <v>8.96</v>
      </c>
      <c r="J49" s="30">
        <f t="shared" si="6"/>
        <v>5.840000000000001</v>
      </c>
      <c r="K49" s="189">
        <f>MIN(J49:J51)</f>
        <v>1.5799999999999998</v>
      </c>
      <c r="L49" s="201" t="str">
        <f>IF(K49&lt;0,"unavailable","available")</f>
        <v>available</v>
      </c>
      <c r="M49" s="57"/>
      <c r="N49" s="200">
        <v>30</v>
      </c>
      <c r="O49" s="42" t="s">
        <v>107</v>
      </c>
      <c r="P49" s="30">
        <v>10</v>
      </c>
      <c r="Q49" s="41">
        <f>Q50+Q51</f>
        <v>0.8535294117647059</v>
      </c>
      <c r="R49" s="41">
        <f>R50+R51</f>
        <v>3.973529411764706</v>
      </c>
      <c r="S49" s="79">
        <f t="shared" si="7"/>
        <v>8.96</v>
      </c>
      <c r="T49" s="40">
        <f t="shared" si="7"/>
        <v>120</v>
      </c>
      <c r="U49" s="30">
        <f t="shared" si="8"/>
        <v>8.96</v>
      </c>
      <c r="V49" s="30">
        <v>0</v>
      </c>
      <c r="W49" s="30">
        <f t="shared" si="9"/>
        <v>8.96</v>
      </c>
      <c r="X49" s="122">
        <f t="shared" si="10"/>
        <v>4.986470588235295</v>
      </c>
      <c r="Y49" s="191">
        <f>X51</f>
        <v>1.5399999999999998</v>
      </c>
      <c r="Z49" s="202" t="str">
        <f>IF(Y49&lt;0,"unavailable","available")</f>
        <v>available</v>
      </c>
    </row>
    <row r="50" spans="1:26" s="53" customFormat="1" ht="11.25">
      <c r="A50" s="200"/>
      <c r="B50" s="93" t="s">
        <v>84</v>
      </c>
      <c r="C50" s="30">
        <v>10</v>
      </c>
      <c r="D50" s="14">
        <v>2.36</v>
      </c>
      <c r="E50" s="30">
        <v>6.62</v>
      </c>
      <c r="F50" s="30">
        <v>120</v>
      </c>
      <c r="G50" s="30">
        <f t="shared" si="4"/>
        <v>6.62</v>
      </c>
      <c r="H50" s="30">
        <v>0</v>
      </c>
      <c r="I50" s="30">
        <f t="shared" si="5"/>
        <v>6.62</v>
      </c>
      <c r="J50" s="30">
        <f t="shared" si="6"/>
        <v>4.26</v>
      </c>
      <c r="K50" s="189"/>
      <c r="L50" s="201"/>
      <c r="M50" s="57"/>
      <c r="N50" s="200"/>
      <c r="O50" s="42" t="s">
        <v>84</v>
      </c>
      <c r="P50" s="30">
        <v>10</v>
      </c>
      <c r="Q50" s="41">
        <f>Q54+Q203</f>
        <v>0.8135294117647058</v>
      </c>
      <c r="R50" s="41">
        <f t="shared" si="12"/>
        <v>3.1735294117647057</v>
      </c>
      <c r="S50" s="79">
        <f t="shared" si="7"/>
        <v>6.62</v>
      </c>
      <c r="T50" s="40">
        <f t="shared" si="7"/>
        <v>120</v>
      </c>
      <c r="U50" s="30">
        <f t="shared" si="8"/>
        <v>6.62</v>
      </c>
      <c r="V50" s="30">
        <v>0</v>
      </c>
      <c r="W50" s="30">
        <f t="shared" si="9"/>
        <v>6.62</v>
      </c>
      <c r="X50" s="122">
        <f t="shared" si="10"/>
        <v>3.4464705882352944</v>
      </c>
      <c r="Y50" s="192"/>
      <c r="Z50" s="203"/>
    </row>
    <row r="51" spans="1:26" s="53" customFormat="1" ht="11.25">
      <c r="A51" s="200"/>
      <c r="B51" s="93" t="s">
        <v>85</v>
      </c>
      <c r="C51" s="30">
        <v>10</v>
      </c>
      <c r="D51" s="14">
        <v>0.76</v>
      </c>
      <c r="E51" s="30">
        <v>2.34</v>
      </c>
      <c r="F51" s="30">
        <v>120</v>
      </c>
      <c r="G51" s="30">
        <f t="shared" si="4"/>
        <v>2.34</v>
      </c>
      <c r="H51" s="30">
        <v>0</v>
      </c>
      <c r="I51" s="30">
        <f t="shared" si="5"/>
        <v>2.34</v>
      </c>
      <c r="J51" s="30">
        <f t="shared" si="6"/>
        <v>1.5799999999999998</v>
      </c>
      <c r="K51" s="189"/>
      <c r="L51" s="201"/>
      <c r="M51" s="57"/>
      <c r="N51" s="200"/>
      <c r="O51" s="42" t="s">
        <v>85</v>
      </c>
      <c r="P51" s="30">
        <v>10</v>
      </c>
      <c r="Q51" s="41">
        <v>0.04</v>
      </c>
      <c r="R51" s="41">
        <f t="shared" si="12"/>
        <v>0.8</v>
      </c>
      <c r="S51" s="79">
        <f t="shared" si="7"/>
        <v>2.34</v>
      </c>
      <c r="T51" s="40">
        <f t="shared" si="7"/>
        <v>120</v>
      </c>
      <c r="U51" s="30">
        <f t="shared" si="8"/>
        <v>2.34</v>
      </c>
      <c r="V51" s="30">
        <v>0</v>
      </c>
      <c r="W51" s="30">
        <f t="shared" si="9"/>
        <v>2.34</v>
      </c>
      <c r="X51" s="122">
        <f t="shared" si="10"/>
        <v>1.5399999999999998</v>
      </c>
      <c r="Y51" s="193"/>
      <c r="Z51" s="204"/>
    </row>
    <row r="52" spans="1:26" s="12" customFormat="1" ht="11.25">
      <c r="A52" s="82">
        <v>31</v>
      </c>
      <c r="B52" s="92" t="s">
        <v>108</v>
      </c>
      <c r="C52" s="81">
        <v>1.6</v>
      </c>
      <c r="D52" s="14">
        <v>0.62</v>
      </c>
      <c r="E52" s="81">
        <v>0.68</v>
      </c>
      <c r="F52" s="81">
        <v>120</v>
      </c>
      <c r="G52" s="81">
        <f t="shared" si="4"/>
        <v>0.68</v>
      </c>
      <c r="H52" s="81">
        <v>0</v>
      </c>
      <c r="I52" s="81">
        <f t="shared" si="5"/>
        <v>0.68</v>
      </c>
      <c r="J52" s="81">
        <f t="shared" si="6"/>
        <v>0.06000000000000005</v>
      </c>
      <c r="K52" s="81">
        <f aca="true" t="shared" si="16" ref="K52:K64">J52</f>
        <v>0.06000000000000005</v>
      </c>
      <c r="L52" s="80" t="str">
        <f aca="true" t="shared" si="17" ref="L52:L65">IF(K52&lt;0,"unavailable","available")</f>
        <v>available</v>
      </c>
      <c r="M52" s="57"/>
      <c r="N52" s="82">
        <v>31</v>
      </c>
      <c r="O52" s="34" t="s">
        <v>108</v>
      </c>
      <c r="P52" s="81">
        <v>1.6</v>
      </c>
      <c r="Q52" s="13">
        <v>0</v>
      </c>
      <c r="R52" s="13">
        <f t="shared" si="12"/>
        <v>0.62</v>
      </c>
      <c r="S52" s="14">
        <f t="shared" si="7"/>
        <v>0.68</v>
      </c>
      <c r="T52" s="38">
        <f t="shared" si="7"/>
        <v>120</v>
      </c>
      <c r="U52" s="81">
        <f t="shared" si="8"/>
        <v>0.68</v>
      </c>
      <c r="V52" s="30">
        <v>0</v>
      </c>
      <c r="W52" s="81">
        <f t="shared" si="9"/>
        <v>0.68</v>
      </c>
      <c r="X52" s="14">
        <f t="shared" si="10"/>
        <v>0.06000000000000005</v>
      </c>
      <c r="Y52" s="131">
        <f t="shared" si="11"/>
        <v>0.06000000000000005</v>
      </c>
      <c r="Z52" s="11" t="str">
        <f aca="true" t="shared" si="18" ref="Z52:Z65">IF(Y52&lt;0,"unavailable","available")</f>
        <v>available</v>
      </c>
    </row>
    <row r="53" spans="1:26" s="12" customFormat="1" ht="11.25">
      <c r="A53" s="82">
        <v>32</v>
      </c>
      <c r="B53" s="92" t="s">
        <v>109</v>
      </c>
      <c r="C53" s="81">
        <v>1.8</v>
      </c>
      <c r="D53" s="14">
        <v>0.02</v>
      </c>
      <c r="E53" s="81">
        <v>0.88</v>
      </c>
      <c r="F53" s="81">
        <v>120</v>
      </c>
      <c r="G53" s="81">
        <f t="shared" si="4"/>
        <v>0.88</v>
      </c>
      <c r="H53" s="81">
        <v>0</v>
      </c>
      <c r="I53" s="81">
        <f t="shared" si="5"/>
        <v>0.88</v>
      </c>
      <c r="J53" s="81">
        <f t="shared" si="6"/>
        <v>0.86</v>
      </c>
      <c r="K53" s="81">
        <f t="shared" si="16"/>
        <v>0.86</v>
      </c>
      <c r="L53" s="80" t="str">
        <f t="shared" si="17"/>
        <v>available</v>
      </c>
      <c r="M53" s="57"/>
      <c r="N53" s="82">
        <v>32</v>
      </c>
      <c r="O53" s="34" t="s">
        <v>109</v>
      </c>
      <c r="P53" s="81">
        <v>1.8</v>
      </c>
      <c r="Q53" s="13">
        <v>0</v>
      </c>
      <c r="R53" s="13">
        <f t="shared" si="12"/>
        <v>0.02</v>
      </c>
      <c r="S53" s="14">
        <f t="shared" si="7"/>
        <v>0.88</v>
      </c>
      <c r="T53" s="38">
        <f t="shared" si="7"/>
        <v>120</v>
      </c>
      <c r="U53" s="81">
        <f t="shared" si="8"/>
        <v>0.88</v>
      </c>
      <c r="V53" s="30">
        <v>0</v>
      </c>
      <c r="W53" s="81">
        <f t="shared" si="9"/>
        <v>0.88</v>
      </c>
      <c r="X53" s="14">
        <f t="shared" si="10"/>
        <v>0.86</v>
      </c>
      <c r="Y53" s="131">
        <f t="shared" si="11"/>
        <v>0.86</v>
      </c>
      <c r="Z53" s="11" t="str">
        <f t="shared" si="18"/>
        <v>available</v>
      </c>
    </row>
    <row r="54" spans="1:26" s="12" customFormat="1" ht="11.25">
      <c r="A54" s="82">
        <v>33</v>
      </c>
      <c r="B54" s="92" t="s">
        <v>110</v>
      </c>
      <c r="C54" s="81">
        <v>2.5</v>
      </c>
      <c r="D54" s="14">
        <v>0.83</v>
      </c>
      <c r="E54" s="81">
        <v>1.39</v>
      </c>
      <c r="F54" s="81">
        <v>120</v>
      </c>
      <c r="G54" s="81">
        <f t="shared" si="4"/>
        <v>1.39</v>
      </c>
      <c r="H54" s="81">
        <v>0</v>
      </c>
      <c r="I54" s="81">
        <f t="shared" si="5"/>
        <v>1.39</v>
      </c>
      <c r="J54" s="81">
        <f t="shared" si="6"/>
        <v>0.5599999999999999</v>
      </c>
      <c r="K54" s="81">
        <f t="shared" si="16"/>
        <v>0.5599999999999999</v>
      </c>
      <c r="L54" s="80" t="str">
        <f t="shared" si="17"/>
        <v>available</v>
      </c>
      <c r="M54" s="57"/>
      <c r="N54" s="82">
        <v>33</v>
      </c>
      <c r="O54" s="34" t="s">
        <v>110</v>
      </c>
      <c r="P54" s="81">
        <v>2.5</v>
      </c>
      <c r="Q54" s="13">
        <v>0.2247058823529412</v>
      </c>
      <c r="R54" s="13">
        <f t="shared" si="12"/>
        <v>1.0547058823529412</v>
      </c>
      <c r="S54" s="14">
        <f t="shared" si="7"/>
        <v>1.39</v>
      </c>
      <c r="T54" s="38">
        <f t="shared" si="7"/>
        <v>120</v>
      </c>
      <c r="U54" s="81">
        <f t="shared" si="8"/>
        <v>1.39</v>
      </c>
      <c r="V54" s="81">
        <v>0</v>
      </c>
      <c r="W54" s="81">
        <f t="shared" si="9"/>
        <v>1.39</v>
      </c>
      <c r="X54" s="14">
        <f t="shared" si="10"/>
        <v>0.33529411764705874</v>
      </c>
      <c r="Y54" s="131">
        <f t="shared" si="11"/>
        <v>0.33529411764705874</v>
      </c>
      <c r="Z54" s="11" t="str">
        <f t="shared" si="18"/>
        <v>available</v>
      </c>
    </row>
    <row r="55" spans="1:26" s="12" customFormat="1" ht="22.5">
      <c r="A55" s="84">
        <v>34</v>
      </c>
      <c r="B55" s="93" t="s">
        <v>111</v>
      </c>
      <c r="C55" s="30">
        <v>1.6</v>
      </c>
      <c r="D55" s="14">
        <v>0.38</v>
      </c>
      <c r="E55" s="30">
        <v>1.6</v>
      </c>
      <c r="F55" s="30" t="s">
        <v>56</v>
      </c>
      <c r="G55" s="30">
        <f t="shared" si="4"/>
        <v>1.6</v>
      </c>
      <c r="H55" s="30">
        <v>0</v>
      </c>
      <c r="I55" s="30">
        <f t="shared" si="5"/>
        <v>1.6</v>
      </c>
      <c r="J55" s="30">
        <f t="shared" si="6"/>
        <v>1.2200000000000002</v>
      </c>
      <c r="K55" s="30">
        <f t="shared" si="16"/>
        <v>1.2200000000000002</v>
      </c>
      <c r="L55" s="87" t="str">
        <f t="shared" si="17"/>
        <v>available</v>
      </c>
      <c r="M55" s="57"/>
      <c r="N55" s="84">
        <v>34</v>
      </c>
      <c r="O55" s="42" t="s">
        <v>111</v>
      </c>
      <c r="P55" s="30">
        <v>1.6</v>
      </c>
      <c r="Q55" s="13">
        <v>0.047058823529411764</v>
      </c>
      <c r="R55" s="41">
        <f t="shared" si="12"/>
        <v>0.42705882352941177</v>
      </c>
      <c r="S55" s="79">
        <f t="shared" si="7"/>
        <v>1.6</v>
      </c>
      <c r="T55" s="40"/>
      <c r="U55" s="30">
        <f t="shared" si="8"/>
        <v>1.6</v>
      </c>
      <c r="V55" s="30">
        <v>0</v>
      </c>
      <c r="W55" s="30">
        <f t="shared" si="9"/>
        <v>1.6</v>
      </c>
      <c r="X55" s="122">
        <f t="shared" si="10"/>
        <v>1.1729411764705884</v>
      </c>
      <c r="Y55" s="134">
        <f t="shared" si="11"/>
        <v>1.1729411764705884</v>
      </c>
      <c r="Z55" s="54" t="str">
        <f t="shared" si="18"/>
        <v>available</v>
      </c>
    </row>
    <row r="56" spans="1:26" s="12" customFormat="1" ht="11.25">
      <c r="A56" s="84">
        <v>35</v>
      </c>
      <c r="B56" s="93" t="s">
        <v>112</v>
      </c>
      <c r="C56" s="30">
        <v>2.5</v>
      </c>
      <c r="D56" s="14">
        <v>0.29</v>
      </c>
      <c r="E56" s="30">
        <v>0.31</v>
      </c>
      <c r="F56" s="30">
        <v>80</v>
      </c>
      <c r="G56" s="30">
        <f t="shared" si="4"/>
        <v>0.31</v>
      </c>
      <c r="H56" s="30">
        <v>0</v>
      </c>
      <c r="I56" s="30">
        <f t="shared" si="5"/>
        <v>0.31</v>
      </c>
      <c r="J56" s="30">
        <f t="shared" si="6"/>
        <v>0.020000000000000018</v>
      </c>
      <c r="K56" s="30">
        <f t="shared" si="16"/>
        <v>0.020000000000000018</v>
      </c>
      <c r="L56" s="87" t="str">
        <f t="shared" si="17"/>
        <v>available</v>
      </c>
      <c r="M56" s="57"/>
      <c r="N56" s="84">
        <v>35</v>
      </c>
      <c r="O56" s="42" t="s">
        <v>112</v>
      </c>
      <c r="P56" s="30">
        <v>2.5</v>
      </c>
      <c r="Q56" s="13">
        <v>0</v>
      </c>
      <c r="R56" s="41">
        <f t="shared" si="12"/>
        <v>0.29</v>
      </c>
      <c r="S56" s="79">
        <f t="shared" si="7"/>
        <v>0.31</v>
      </c>
      <c r="T56" s="40">
        <f t="shared" si="7"/>
        <v>80</v>
      </c>
      <c r="U56" s="30">
        <f t="shared" si="8"/>
        <v>0.31</v>
      </c>
      <c r="V56" s="30">
        <v>0</v>
      </c>
      <c r="W56" s="30">
        <f t="shared" si="9"/>
        <v>0.31</v>
      </c>
      <c r="X56" s="122">
        <f t="shared" si="10"/>
        <v>0.020000000000000018</v>
      </c>
      <c r="Y56" s="134">
        <f t="shared" si="11"/>
        <v>0.020000000000000018</v>
      </c>
      <c r="Z56" s="54" t="str">
        <f t="shared" si="18"/>
        <v>available</v>
      </c>
    </row>
    <row r="57" spans="1:26" s="12" customFormat="1" ht="22.5">
      <c r="A57" s="84">
        <v>36</v>
      </c>
      <c r="B57" s="93" t="s">
        <v>113</v>
      </c>
      <c r="C57" s="30">
        <v>1.8</v>
      </c>
      <c r="D57" s="14">
        <v>0.32</v>
      </c>
      <c r="E57" s="30">
        <v>1.6</v>
      </c>
      <c r="F57" s="30" t="s">
        <v>56</v>
      </c>
      <c r="G57" s="30">
        <f t="shared" si="4"/>
        <v>1.6</v>
      </c>
      <c r="H57" s="30">
        <v>0</v>
      </c>
      <c r="I57" s="30">
        <f t="shared" si="5"/>
        <v>1.6</v>
      </c>
      <c r="J57" s="30">
        <f t="shared" si="6"/>
        <v>1.28</v>
      </c>
      <c r="K57" s="30">
        <f t="shared" si="16"/>
        <v>1.28</v>
      </c>
      <c r="L57" s="87" t="str">
        <f t="shared" si="17"/>
        <v>available</v>
      </c>
      <c r="M57" s="57"/>
      <c r="N57" s="84">
        <v>36</v>
      </c>
      <c r="O57" s="42" t="s">
        <v>113</v>
      </c>
      <c r="P57" s="30">
        <v>1.8</v>
      </c>
      <c r="Q57" s="13">
        <v>0.06941176470588235</v>
      </c>
      <c r="R57" s="41">
        <f t="shared" si="12"/>
        <v>0.38941176470588235</v>
      </c>
      <c r="S57" s="79">
        <f t="shared" si="7"/>
        <v>1.6</v>
      </c>
      <c r="T57" s="40" t="str">
        <f t="shared" si="7"/>
        <v>1day and night</v>
      </c>
      <c r="U57" s="30">
        <f t="shared" si="8"/>
        <v>1.6</v>
      </c>
      <c r="V57" s="30">
        <v>0</v>
      </c>
      <c r="W57" s="30">
        <f t="shared" si="9"/>
        <v>1.6</v>
      </c>
      <c r="X57" s="122">
        <f t="shared" si="10"/>
        <v>1.2105882352941177</v>
      </c>
      <c r="Y57" s="134">
        <f t="shared" si="11"/>
        <v>1.2105882352941177</v>
      </c>
      <c r="Z57" s="54" t="str">
        <f t="shared" si="18"/>
        <v>available</v>
      </c>
    </row>
    <row r="58" spans="1:26" s="12" customFormat="1" ht="22.5">
      <c r="A58" s="84">
        <v>37</v>
      </c>
      <c r="B58" s="93" t="s">
        <v>114</v>
      </c>
      <c r="C58" s="30">
        <v>2.5</v>
      </c>
      <c r="D58" s="14">
        <v>0.8</v>
      </c>
      <c r="E58" s="30">
        <v>1.6</v>
      </c>
      <c r="F58" s="30" t="s">
        <v>56</v>
      </c>
      <c r="G58" s="30">
        <f t="shared" si="4"/>
        <v>1.6</v>
      </c>
      <c r="H58" s="30">
        <v>0</v>
      </c>
      <c r="I58" s="30">
        <f t="shared" si="5"/>
        <v>1.6</v>
      </c>
      <c r="J58" s="30">
        <f t="shared" si="6"/>
        <v>0.8</v>
      </c>
      <c r="K58" s="30">
        <f t="shared" si="16"/>
        <v>0.8</v>
      </c>
      <c r="L58" s="87" t="str">
        <f t="shared" si="17"/>
        <v>available</v>
      </c>
      <c r="M58" s="57"/>
      <c r="N58" s="84">
        <v>37</v>
      </c>
      <c r="O58" s="42" t="s">
        <v>114</v>
      </c>
      <c r="P58" s="30">
        <v>2.5</v>
      </c>
      <c r="Q58" s="13">
        <v>0</v>
      </c>
      <c r="R58" s="41">
        <f t="shared" si="12"/>
        <v>0.8</v>
      </c>
      <c r="S58" s="79">
        <f t="shared" si="7"/>
        <v>1.6</v>
      </c>
      <c r="T58" s="40" t="str">
        <f t="shared" si="7"/>
        <v>1day and night</v>
      </c>
      <c r="U58" s="30">
        <f t="shared" si="8"/>
        <v>1.6</v>
      </c>
      <c r="V58" s="30">
        <v>0</v>
      </c>
      <c r="W58" s="30">
        <f t="shared" si="9"/>
        <v>1.6</v>
      </c>
      <c r="X58" s="122">
        <f t="shared" si="10"/>
        <v>0.8</v>
      </c>
      <c r="Y58" s="134">
        <f t="shared" si="11"/>
        <v>0.8</v>
      </c>
      <c r="Z58" s="54" t="str">
        <f t="shared" si="18"/>
        <v>available</v>
      </c>
    </row>
    <row r="59" spans="1:26" s="12" customFormat="1" ht="22.5">
      <c r="A59" s="84">
        <v>38</v>
      </c>
      <c r="B59" s="93" t="s">
        <v>115</v>
      </c>
      <c r="C59" s="30">
        <v>1.6</v>
      </c>
      <c r="D59" s="14">
        <v>0.58</v>
      </c>
      <c r="E59" s="30">
        <v>1.6</v>
      </c>
      <c r="F59" s="30" t="s">
        <v>56</v>
      </c>
      <c r="G59" s="30">
        <f t="shared" si="4"/>
        <v>1.6</v>
      </c>
      <c r="H59" s="30">
        <v>0</v>
      </c>
      <c r="I59" s="30">
        <f t="shared" si="5"/>
        <v>1.6</v>
      </c>
      <c r="J59" s="30">
        <f t="shared" si="6"/>
        <v>1.02</v>
      </c>
      <c r="K59" s="30">
        <f t="shared" si="16"/>
        <v>1.02</v>
      </c>
      <c r="L59" s="87" t="str">
        <f t="shared" si="17"/>
        <v>available</v>
      </c>
      <c r="M59" s="57"/>
      <c r="N59" s="84">
        <v>38</v>
      </c>
      <c r="O59" s="42" t="s">
        <v>115</v>
      </c>
      <c r="P59" s="30">
        <v>1.6</v>
      </c>
      <c r="Q59" s="13">
        <v>0.02</v>
      </c>
      <c r="R59" s="41">
        <f t="shared" si="12"/>
        <v>0.6</v>
      </c>
      <c r="S59" s="79">
        <f t="shared" si="7"/>
        <v>1.6</v>
      </c>
      <c r="T59" s="40" t="str">
        <f t="shared" si="7"/>
        <v>1day and night</v>
      </c>
      <c r="U59" s="30">
        <f t="shared" si="8"/>
        <v>1.6</v>
      </c>
      <c r="V59" s="30">
        <v>0</v>
      </c>
      <c r="W59" s="30">
        <f t="shared" si="9"/>
        <v>1.6</v>
      </c>
      <c r="X59" s="122">
        <f t="shared" si="10"/>
        <v>1</v>
      </c>
      <c r="Y59" s="134">
        <f t="shared" si="11"/>
        <v>1</v>
      </c>
      <c r="Z59" s="54" t="str">
        <f t="shared" si="18"/>
        <v>available</v>
      </c>
    </row>
    <row r="60" spans="1:26" s="12" customFormat="1" ht="22.5">
      <c r="A60" s="84">
        <v>39</v>
      </c>
      <c r="B60" s="93" t="s">
        <v>116</v>
      </c>
      <c r="C60" s="30">
        <v>1</v>
      </c>
      <c r="D60" s="14">
        <v>0.55</v>
      </c>
      <c r="E60" s="30">
        <v>1.6</v>
      </c>
      <c r="F60" s="30" t="s">
        <v>56</v>
      </c>
      <c r="G60" s="30">
        <f t="shared" si="4"/>
        <v>1.6</v>
      </c>
      <c r="H60" s="30">
        <v>0</v>
      </c>
      <c r="I60" s="30">
        <f t="shared" si="5"/>
        <v>1.6</v>
      </c>
      <c r="J60" s="30">
        <f t="shared" si="6"/>
        <v>1.05</v>
      </c>
      <c r="K60" s="30">
        <f t="shared" si="16"/>
        <v>1.05</v>
      </c>
      <c r="L60" s="87" t="str">
        <f t="shared" si="17"/>
        <v>available</v>
      </c>
      <c r="M60" s="57"/>
      <c r="N60" s="84">
        <v>39</v>
      </c>
      <c r="O60" s="42" t="s">
        <v>116</v>
      </c>
      <c r="P60" s="30">
        <v>1</v>
      </c>
      <c r="Q60" s="13">
        <v>0.07294117647058823</v>
      </c>
      <c r="R60" s="41">
        <f t="shared" si="12"/>
        <v>0.6229411764705883</v>
      </c>
      <c r="S60" s="79">
        <f t="shared" si="7"/>
        <v>1.6</v>
      </c>
      <c r="T60" s="40" t="str">
        <f t="shared" si="7"/>
        <v>1day and night</v>
      </c>
      <c r="U60" s="30">
        <f t="shared" si="8"/>
        <v>1.6</v>
      </c>
      <c r="V60" s="30">
        <v>0</v>
      </c>
      <c r="W60" s="30">
        <f t="shared" si="9"/>
        <v>1.6</v>
      </c>
      <c r="X60" s="122">
        <f t="shared" si="10"/>
        <v>0.9770588235294118</v>
      </c>
      <c r="Y60" s="134">
        <f t="shared" si="11"/>
        <v>0.9770588235294118</v>
      </c>
      <c r="Z60" s="54" t="str">
        <f t="shared" si="18"/>
        <v>available</v>
      </c>
    </row>
    <row r="61" spans="1:26" s="12" customFormat="1" ht="22.5">
      <c r="A61" s="84">
        <v>40</v>
      </c>
      <c r="B61" s="93" t="s">
        <v>117</v>
      </c>
      <c r="C61" s="30">
        <v>2.5</v>
      </c>
      <c r="D61" s="14">
        <v>0.32</v>
      </c>
      <c r="E61" s="30">
        <v>1.6</v>
      </c>
      <c r="F61" s="30" t="s">
        <v>56</v>
      </c>
      <c r="G61" s="30">
        <f t="shared" si="4"/>
        <v>1.6</v>
      </c>
      <c r="H61" s="30">
        <v>0</v>
      </c>
      <c r="I61" s="30">
        <f t="shared" si="5"/>
        <v>1.6</v>
      </c>
      <c r="J61" s="30">
        <f t="shared" si="6"/>
        <v>1.28</v>
      </c>
      <c r="K61" s="30">
        <f t="shared" si="16"/>
        <v>1.28</v>
      </c>
      <c r="L61" s="87" t="str">
        <f t="shared" si="17"/>
        <v>available</v>
      </c>
      <c r="M61" s="57"/>
      <c r="N61" s="84">
        <v>40</v>
      </c>
      <c r="O61" s="42" t="s">
        <v>117</v>
      </c>
      <c r="P61" s="30">
        <v>2.5</v>
      </c>
      <c r="Q61" s="13">
        <v>0.05741176470588235</v>
      </c>
      <c r="R61" s="41">
        <f t="shared" si="12"/>
        <v>0.37741176470588234</v>
      </c>
      <c r="S61" s="79">
        <f t="shared" si="7"/>
        <v>1.6</v>
      </c>
      <c r="T61" s="40" t="str">
        <f t="shared" si="7"/>
        <v>1day and night</v>
      </c>
      <c r="U61" s="30">
        <f t="shared" si="8"/>
        <v>1.6</v>
      </c>
      <c r="V61" s="30">
        <v>0</v>
      </c>
      <c r="W61" s="30">
        <f t="shared" si="9"/>
        <v>1.6</v>
      </c>
      <c r="X61" s="122">
        <f t="shared" si="10"/>
        <v>1.2225882352941178</v>
      </c>
      <c r="Y61" s="134">
        <f t="shared" si="11"/>
        <v>1.2225882352941178</v>
      </c>
      <c r="Z61" s="54" t="str">
        <f t="shared" si="18"/>
        <v>available</v>
      </c>
    </row>
    <row r="62" spans="1:26" s="12" customFormat="1" ht="11.25">
      <c r="A62" s="84">
        <v>41</v>
      </c>
      <c r="B62" s="92" t="s">
        <v>118</v>
      </c>
      <c r="C62" s="81" t="s">
        <v>4</v>
      </c>
      <c r="D62" s="81">
        <v>4.31</v>
      </c>
      <c r="E62" s="81">
        <v>3.88</v>
      </c>
      <c r="F62" s="81">
        <v>30</v>
      </c>
      <c r="G62" s="81">
        <f aca="true" t="shared" si="19" ref="G62:G125">D62-E62</f>
        <v>0.4299999999999997</v>
      </c>
      <c r="H62" s="81">
        <v>0</v>
      </c>
      <c r="I62" s="81">
        <f>10*1.05</f>
        <v>10.5</v>
      </c>
      <c r="J62" s="81">
        <f aca="true" t="shared" si="20" ref="J62:J125">I62-H62-G62</f>
        <v>10.07</v>
      </c>
      <c r="K62" s="81">
        <f t="shared" si="16"/>
        <v>10.07</v>
      </c>
      <c r="L62" s="80" t="str">
        <f t="shared" si="17"/>
        <v>available</v>
      </c>
      <c r="M62" s="57"/>
      <c r="N62" s="84">
        <v>41</v>
      </c>
      <c r="O62" s="42" t="s">
        <v>118</v>
      </c>
      <c r="P62" s="30" t="s">
        <v>4</v>
      </c>
      <c r="Q62" s="13">
        <v>1.026764705882353</v>
      </c>
      <c r="R62" s="41">
        <f t="shared" si="12"/>
        <v>5.336764705882352</v>
      </c>
      <c r="S62" s="79">
        <f t="shared" si="7"/>
        <v>3.88</v>
      </c>
      <c r="T62" s="40">
        <f t="shared" si="7"/>
        <v>30</v>
      </c>
      <c r="U62" s="41">
        <f aca="true" t="shared" si="21" ref="U62:U125">R62-S62</f>
        <v>1.4567647058823523</v>
      </c>
      <c r="V62" s="30">
        <v>0</v>
      </c>
      <c r="W62" s="87">
        <f>I62</f>
        <v>10.5</v>
      </c>
      <c r="X62" s="135">
        <f>W62-V62-U62</f>
        <v>9.043235294117647</v>
      </c>
      <c r="Y62" s="136">
        <f>X62</f>
        <v>9.043235294117647</v>
      </c>
      <c r="Z62" s="54" t="str">
        <f t="shared" si="18"/>
        <v>available</v>
      </c>
    </row>
    <row r="63" spans="1:26" s="12" customFormat="1" ht="22.5" customHeight="1">
      <c r="A63" s="82">
        <v>42</v>
      </c>
      <c r="B63" s="92" t="s">
        <v>119</v>
      </c>
      <c r="C63" s="81" t="s">
        <v>5</v>
      </c>
      <c r="D63" s="109">
        <v>0.57</v>
      </c>
      <c r="E63" s="81">
        <v>0.93</v>
      </c>
      <c r="F63" s="81">
        <v>90</v>
      </c>
      <c r="G63" s="81">
        <f t="shared" si="19"/>
        <v>-0.3600000000000001</v>
      </c>
      <c r="H63" s="81">
        <v>0</v>
      </c>
      <c r="I63" s="14">
        <f>2.5*1.05</f>
        <v>2.625</v>
      </c>
      <c r="J63" s="14">
        <f t="shared" si="20"/>
        <v>2.9850000000000003</v>
      </c>
      <c r="K63" s="14">
        <f t="shared" si="16"/>
        <v>2.9850000000000003</v>
      </c>
      <c r="L63" s="80" t="str">
        <f t="shared" si="17"/>
        <v>available</v>
      </c>
      <c r="M63" s="57"/>
      <c r="N63" s="82">
        <v>42</v>
      </c>
      <c r="O63" s="34" t="s">
        <v>119</v>
      </c>
      <c r="P63" s="81" t="s">
        <v>5</v>
      </c>
      <c r="Q63" s="13">
        <v>0.018823529411764708</v>
      </c>
      <c r="R63" s="41">
        <f t="shared" si="12"/>
        <v>0.5888235294117646</v>
      </c>
      <c r="S63" s="79">
        <f aca="true" t="shared" si="22" ref="S63:T127">E63</f>
        <v>0.93</v>
      </c>
      <c r="T63" s="40">
        <f t="shared" si="22"/>
        <v>90</v>
      </c>
      <c r="U63" s="13">
        <f t="shared" si="21"/>
        <v>-0.3411764705882354</v>
      </c>
      <c r="V63" s="81">
        <v>0</v>
      </c>
      <c r="W63" s="80">
        <f aca="true" t="shared" si="23" ref="W63:W127">I63</f>
        <v>2.625</v>
      </c>
      <c r="X63" s="135">
        <f aca="true" t="shared" si="24" ref="X63:X127">W63-V63-U63</f>
        <v>2.9661764705882354</v>
      </c>
      <c r="Y63" s="136">
        <f aca="true" t="shared" si="25" ref="Y63:Y126">X63</f>
        <v>2.9661764705882354</v>
      </c>
      <c r="Z63" s="11" t="str">
        <f t="shared" si="18"/>
        <v>available</v>
      </c>
    </row>
    <row r="64" spans="1:26" s="12" customFormat="1" ht="11.25">
      <c r="A64" s="82">
        <v>43</v>
      </c>
      <c r="B64" s="92" t="s">
        <v>120</v>
      </c>
      <c r="C64" s="81" t="s">
        <v>6</v>
      </c>
      <c r="D64" s="109">
        <v>0.54</v>
      </c>
      <c r="E64" s="81">
        <v>0</v>
      </c>
      <c r="F64" s="81" t="s">
        <v>45</v>
      </c>
      <c r="G64" s="81">
        <f t="shared" si="19"/>
        <v>0.54</v>
      </c>
      <c r="H64" s="81">
        <v>0</v>
      </c>
      <c r="I64" s="81">
        <f>1.6*1.05</f>
        <v>1.6800000000000002</v>
      </c>
      <c r="J64" s="81">
        <f t="shared" si="20"/>
        <v>1.1400000000000001</v>
      </c>
      <c r="K64" s="81">
        <f t="shared" si="16"/>
        <v>1.1400000000000001</v>
      </c>
      <c r="L64" s="80" t="str">
        <f t="shared" si="17"/>
        <v>available</v>
      </c>
      <c r="M64" s="57"/>
      <c r="N64" s="82">
        <v>43</v>
      </c>
      <c r="O64" s="34" t="s">
        <v>120</v>
      </c>
      <c r="P64" s="81" t="s">
        <v>6</v>
      </c>
      <c r="Q64" s="13">
        <v>0.37058823529411766</v>
      </c>
      <c r="R64" s="41">
        <f t="shared" si="12"/>
        <v>0.9105882352941177</v>
      </c>
      <c r="S64" s="79">
        <f t="shared" si="22"/>
        <v>0</v>
      </c>
      <c r="T64" s="40"/>
      <c r="U64" s="13">
        <f t="shared" si="21"/>
        <v>0.9105882352941177</v>
      </c>
      <c r="V64" s="81">
        <v>0</v>
      </c>
      <c r="W64" s="80">
        <f t="shared" si="23"/>
        <v>1.6800000000000002</v>
      </c>
      <c r="X64" s="135">
        <f t="shared" si="24"/>
        <v>0.7694117647058825</v>
      </c>
      <c r="Y64" s="136">
        <f t="shared" si="25"/>
        <v>0.7694117647058825</v>
      </c>
      <c r="Z64" s="11" t="str">
        <f t="shared" si="18"/>
        <v>available</v>
      </c>
    </row>
    <row r="65" spans="1:26" s="53" customFormat="1" ht="22.5">
      <c r="A65" s="188">
        <v>44</v>
      </c>
      <c r="B65" s="93" t="s">
        <v>121</v>
      </c>
      <c r="C65" s="30" t="s">
        <v>4</v>
      </c>
      <c r="D65" s="109">
        <v>2.3600000000000003</v>
      </c>
      <c r="E65" s="30">
        <f>E66+E67</f>
        <v>3.06</v>
      </c>
      <c r="F65" s="30">
        <v>90</v>
      </c>
      <c r="G65" s="30">
        <f t="shared" si="19"/>
        <v>-0.6999999999999997</v>
      </c>
      <c r="H65" s="30">
        <v>0</v>
      </c>
      <c r="I65" s="30">
        <f>10*1.05</f>
        <v>10.5</v>
      </c>
      <c r="J65" s="30">
        <f t="shared" si="20"/>
        <v>11.2</v>
      </c>
      <c r="K65" s="189">
        <f>MIN(J65:J67)</f>
        <v>10.75</v>
      </c>
      <c r="L65" s="201" t="str">
        <f t="shared" si="17"/>
        <v>available</v>
      </c>
      <c r="M65" s="57"/>
      <c r="N65" s="188">
        <v>44</v>
      </c>
      <c r="O65" s="42" t="s">
        <v>121</v>
      </c>
      <c r="P65" s="30" t="s">
        <v>4</v>
      </c>
      <c r="Q65" s="41">
        <f>Q67+Q66</f>
        <v>0.8188235294117648</v>
      </c>
      <c r="R65" s="41">
        <f>R66+R67</f>
        <v>3.178823529411765</v>
      </c>
      <c r="S65" s="79">
        <f t="shared" si="22"/>
        <v>3.06</v>
      </c>
      <c r="T65" s="40">
        <f t="shared" si="22"/>
        <v>90</v>
      </c>
      <c r="U65" s="41">
        <f t="shared" si="21"/>
        <v>0.118823529411765</v>
      </c>
      <c r="V65" s="30">
        <v>0</v>
      </c>
      <c r="W65" s="87">
        <f t="shared" si="23"/>
        <v>10.5</v>
      </c>
      <c r="X65" s="135">
        <f t="shared" si="24"/>
        <v>10.381176470588235</v>
      </c>
      <c r="Y65" s="191">
        <f t="shared" si="25"/>
        <v>10.381176470588235</v>
      </c>
      <c r="Z65" s="202" t="str">
        <f t="shared" si="18"/>
        <v>available</v>
      </c>
    </row>
    <row r="66" spans="1:26" s="53" customFormat="1" ht="11.25">
      <c r="A66" s="188"/>
      <c r="B66" s="93" t="s">
        <v>84</v>
      </c>
      <c r="C66" s="30" t="s">
        <v>4</v>
      </c>
      <c r="D66" s="109">
        <v>2.18</v>
      </c>
      <c r="E66" s="30">
        <v>2.43</v>
      </c>
      <c r="F66" s="30">
        <v>90</v>
      </c>
      <c r="G66" s="30">
        <f t="shared" si="19"/>
        <v>-0.25</v>
      </c>
      <c r="H66" s="30">
        <v>0</v>
      </c>
      <c r="I66" s="30">
        <f>10*1.05</f>
        <v>10.5</v>
      </c>
      <c r="J66" s="30">
        <f t="shared" si="20"/>
        <v>10.75</v>
      </c>
      <c r="K66" s="189"/>
      <c r="L66" s="201"/>
      <c r="M66" s="57"/>
      <c r="N66" s="188"/>
      <c r="O66" s="42" t="s">
        <v>84</v>
      </c>
      <c r="P66" s="30" t="s">
        <v>4</v>
      </c>
      <c r="Q66" s="41">
        <f>Q29+Q114</f>
        <v>0.8011764705882354</v>
      </c>
      <c r="R66" s="41">
        <f t="shared" si="12"/>
        <v>2.9811764705882355</v>
      </c>
      <c r="S66" s="79">
        <f t="shared" si="22"/>
        <v>2.43</v>
      </c>
      <c r="T66" s="40">
        <f t="shared" si="22"/>
        <v>90</v>
      </c>
      <c r="U66" s="41">
        <f t="shared" si="21"/>
        <v>0.5511764705882354</v>
      </c>
      <c r="V66" s="30">
        <v>0</v>
      </c>
      <c r="W66" s="87">
        <f t="shared" si="23"/>
        <v>10.5</v>
      </c>
      <c r="X66" s="135">
        <f t="shared" si="24"/>
        <v>9.948823529411765</v>
      </c>
      <c r="Y66" s="192"/>
      <c r="Z66" s="203"/>
    </row>
    <row r="67" spans="1:26" s="53" customFormat="1" ht="11.25">
      <c r="A67" s="188"/>
      <c r="B67" s="93" t="s">
        <v>85</v>
      </c>
      <c r="C67" s="30" t="s">
        <v>4</v>
      </c>
      <c r="D67" s="109">
        <v>0.18</v>
      </c>
      <c r="E67" s="30">
        <v>0.63</v>
      </c>
      <c r="F67" s="30">
        <v>90</v>
      </c>
      <c r="G67" s="30">
        <f t="shared" si="19"/>
        <v>-0.45</v>
      </c>
      <c r="H67" s="30">
        <v>0</v>
      </c>
      <c r="I67" s="30">
        <f>10*1.05</f>
        <v>10.5</v>
      </c>
      <c r="J67" s="30">
        <f t="shared" si="20"/>
        <v>10.95</v>
      </c>
      <c r="K67" s="189"/>
      <c r="L67" s="201"/>
      <c r="M67" s="57"/>
      <c r="N67" s="188"/>
      <c r="O67" s="42" t="s">
        <v>85</v>
      </c>
      <c r="P67" s="30" t="s">
        <v>4</v>
      </c>
      <c r="Q67" s="41">
        <v>0.01764705882352941</v>
      </c>
      <c r="R67" s="41">
        <f t="shared" si="12"/>
        <v>0.1976470588235294</v>
      </c>
      <c r="S67" s="79">
        <f t="shared" si="22"/>
        <v>0.63</v>
      </c>
      <c r="T67" s="40">
        <f t="shared" si="22"/>
        <v>90</v>
      </c>
      <c r="U67" s="41">
        <f t="shared" si="21"/>
        <v>-0.4323529411764706</v>
      </c>
      <c r="V67" s="30">
        <v>0</v>
      </c>
      <c r="W67" s="87">
        <f t="shared" si="23"/>
        <v>10.5</v>
      </c>
      <c r="X67" s="135">
        <f t="shared" si="24"/>
        <v>10.93235294117647</v>
      </c>
      <c r="Y67" s="193"/>
      <c r="Z67" s="204"/>
    </row>
    <row r="68" spans="1:26" s="12" customFormat="1" ht="11.25">
      <c r="A68" s="84">
        <v>45</v>
      </c>
      <c r="B68" s="92" t="s">
        <v>122</v>
      </c>
      <c r="C68" s="81" t="s">
        <v>7</v>
      </c>
      <c r="D68" s="109">
        <v>0.83</v>
      </c>
      <c r="E68" s="81">
        <v>0.64</v>
      </c>
      <c r="F68" s="81">
        <v>60</v>
      </c>
      <c r="G68" s="81">
        <f t="shared" si="19"/>
        <v>0.18999999999999995</v>
      </c>
      <c r="H68" s="81">
        <v>0</v>
      </c>
      <c r="I68" s="81">
        <f>1.6*1.05</f>
        <v>1.6800000000000002</v>
      </c>
      <c r="J68" s="81">
        <f t="shared" si="20"/>
        <v>1.4900000000000002</v>
      </c>
      <c r="K68" s="81">
        <f>J68</f>
        <v>1.4900000000000002</v>
      </c>
      <c r="L68" s="80" t="str">
        <f>IF(K68&lt;0,"unavailable","available")</f>
        <v>available</v>
      </c>
      <c r="M68" s="57"/>
      <c r="N68" s="84">
        <v>45</v>
      </c>
      <c r="O68" s="34" t="s">
        <v>122</v>
      </c>
      <c r="P68" s="81" t="s">
        <v>7</v>
      </c>
      <c r="Q68" s="13">
        <v>0.3294117647058824</v>
      </c>
      <c r="R68" s="41">
        <f t="shared" si="12"/>
        <v>1.1594117647058824</v>
      </c>
      <c r="S68" s="79">
        <f t="shared" si="22"/>
        <v>0.64</v>
      </c>
      <c r="T68" s="40">
        <f t="shared" si="22"/>
        <v>60</v>
      </c>
      <c r="U68" s="13">
        <f t="shared" si="21"/>
        <v>0.5194117647058824</v>
      </c>
      <c r="V68" s="81">
        <v>0</v>
      </c>
      <c r="W68" s="80">
        <f t="shared" si="23"/>
        <v>1.6800000000000002</v>
      </c>
      <c r="X68" s="135">
        <f t="shared" si="24"/>
        <v>1.1605882352941177</v>
      </c>
      <c r="Y68" s="136">
        <f t="shared" si="25"/>
        <v>1.1605882352941177</v>
      </c>
      <c r="Z68" s="11" t="str">
        <f>IF(Y68&lt;0,"unavailable","available")</f>
        <v>available</v>
      </c>
    </row>
    <row r="69" spans="1:26" s="12" customFormat="1" ht="11.25">
      <c r="A69" s="82">
        <v>46</v>
      </c>
      <c r="B69" s="92" t="s">
        <v>123</v>
      </c>
      <c r="C69" s="81" t="s">
        <v>8</v>
      </c>
      <c r="D69" s="109">
        <v>3.09</v>
      </c>
      <c r="E69" s="81">
        <v>2.05</v>
      </c>
      <c r="F69" s="81">
        <v>90</v>
      </c>
      <c r="G69" s="81">
        <f t="shared" si="19"/>
        <v>1.04</v>
      </c>
      <c r="H69" s="81">
        <v>0</v>
      </c>
      <c r="I69" s="14">
        <f>6.3*1.05</f>
        <v>6.615</v>
      </c>
      <c r="J69" s="14">
        <f t="shared" si="20"/>
        <v>5.575</v>
      </c>
      <c r="K69" s="14">
        <f>J69</f>
        <v>5.575</v>
      </c>
      <c r="L69" s="80" t="str">
        <f>IF(K69&lt;0,"unavailable","available")</f>
        <v>available</v>
      </c>
      <c r="M69" s="57"/>
      <c r="N69" s="82">
        <v>46</v>
      </c>
      <c r="O69" s="34" t="s">
        <v>123</v>
      </c>
      <c r="P69" s="81" t="s">
        <v>8</v>
      </c>
      <c r="Q69" s="13">
        <v>1.7317647058823529</v>
      </c>
      <c r="R69" s="41">
        <f t="shared" si="12"/>
        <v>4.8217647058823525</v>
      </c>
      <c r="S69" s="79">
        <f t="shared" si="22"/>
        <v>2.05</v>
      </c>
      <c r="T69" s="40">
        <f t="shared" si="22"/>
        <v>90</v>
      </c>
      <c r="U69" s="13">
        <f t="shared" si="21"/>
        <v>2.7717647058823527</v>
      </c>
      <c r="V69" s="81">
        <v>0</v>
      </c>
      <c r="W69" s="80">
        <f t="shared" si="23"/>
        <v>6.615</v>
      </c>
      <c r="X69" s="135">
        <f t="shared" si="24"/>
        <v>3.8432352941176475</v>
      </c>
      <c r="Y69" s="136">
        <f t="shared" si="25"/>
        <v>3.8432352941176475</v>
      </c>
      <c r="Z69" s="11" t="str">
        <f>IF(Y69&lt;0,"unavailable","available")</f>
        <v>available</v>
      </c>
    </row>
    <row r="70" spans="1:26" s="12" customFormat="1" ht="11.25">
      <c r="A70" s="82">
        <v>47</v>
      </c>
      <c r="B70" s="92" t="s">
        <v>124</v>
      </c>
      <c r="C70" s="81" t="s">
        <v>27</v>
      </c>
      <c r="D70" s="109">
        <v>3.56</v>
      </c>
      <c r="E70" s="81">
        <v>1.46</v>
      </c>
      <c r="F70" s="81">
        <v>30</v>
      </c>
      <c r="G70" s="81">
        <f t="shared" si="19"/>
        <v>2.1</v>
      </c>
      <c r="H70" s="81">
        <v>0</v>
      </c>
      <c r="I70" s="14">
        <f>2.5*1.05</f>
        <v>2.625</v>
      </c>
      <c r="J70" s="14">
        <f t="shared" si="20"/>
        <v>0.5249999999999999</v>
      </c>
      <c r="K70" s="14">
        <f>J70</f>
        <v>0.5249999999999999</v>
      </c>
      <c r="L70" s="80" t="str">
        <f>IF(K70&lt;0,"unavailable","available")</f>
        <v>available</v>
      </c>
      <c r="M70" s="57"/>
      <c r="N70" s="35">
        <v>47</v>
      </c>
      <c r="O70" s="35" t="s">
        <v>124</v>
      </c>
      <c r="P70" s="16" t="s">
        <v>27</v>
      </c>
      <c r="Q70" s="13">
        <v>5.328235294117647</v>
      </c>
      <c r="R70" s="19">
        <f t="shared" si="12"/>
        <v>8.888235294117647</v>
      </c>
      <c r="S70" s="85">
        <f t="shared" si="22"/>
        <v>1.46</v>
      </c>
      <c r="T70" s="39">
        <f t="shared" si="22"/>
        <v>30</v>
      </c>
      <c r="U70" s="19">
        <f t="shared" si="21"/>
        <v>7.4282352941176475</v>
      </c>
      <c r="V70" s="16">
        <v>0</v>
      </c>
      <c r="W70" s="86">
        <f t="shared" si="23"/>
        <v>2.625</v>
      </c>
      <c r="X70" s="137">
        <f t="shared" si="24"/>
        <v>-4.8032352941176475</v>
      </c>
      <c r="Y70" s="138">
        <f t="shared" si="25"/>
        <v>-4.8032352941176475</v>
      </c>
      <c r="Z70" s="36" t="str">
        <f>IF(Y70&lt;0,"unavailable","available")</f>
        <v>unavailable</v>
      </c>
    </row>
    <row r="71" spans="1:26" s="12" customFormat="1" ht="11.25">
      <c r="A71" s="82">
        <v>48</v>
      </c>
      <c r="B71" s="92" t="s">
        <v>125</v>
      </c>
      <c r="C71" s="81" t="s">
        <v>28</v>
      </c>
      <c r="D71" s="109">
        <v>12.83</v>
      </c>
      <c r="E71" s="81">
        <v>5.87</v>
      </c>
      <c r="F71" s="81">
        <v>120</v>
      </c>
      <c r="G71" s="81">
        <f t="shared" si="19"/>
        <v>6.96</v>
      </c>
      <c r="H71" s="81">
        <v>0</v>
      </c>
      <c r="I71" s="81">
        <f>15*1.05</f>
        <v>15.75</v>
      </c>
      <c r="J71" s="81">
        <f t="shared" si="20"/>
        <v>8.79</v>
      </c>
      <c r="K71" s="81">
        <f>J71</f>
        <v>8.79</v>
      </c>
      <c r="L71" s="80" t="str">
        <f>IF(K71&lt;0,"unavailable","available")</f>
        <v>available</v>
      </c>
      <c r="M71" s="57"/>
      <c r="N71" s="82">
        <v>48</v>
      </c>
      <c r="O71" s="34" t="s">
        <v>125</v>
      </c>
      <c r="P71" s="81" t="s">
        <v>28</v>
      </c>
      <c r="Q71" s="13">
        <v>0.6623529411764706</v>
      </c>
      <c r="R71" s="13">
        <f t="shared" si="12"/>
        <v>13.49235294117647</v>
      </c>
      <c r="S71" s="79">
        <f t="shared" si="22"/>
        <v>5.87</v>
      </c>
      <c r="T71" s="40">
        <f t="shared" si="22"/>
        <v>120</v>
      </c>
      <c r="U71" s="13">
        <f t="shared" si="21"/>
        <v>7.62235294117647</v>
      </c>
      <c r="V71" s="81"/>
      <c r="W71" s="80">
        <f t="shared" si="23"/>
        <v>15.75</v>
      </c>
      <c r="X71" s="135">
        <f t="shared" si="24"/>
        <v>8.12764705882353</v>
      </c>
      <c r="Y71" s="136">
        <f t="shared" si="25"/>
        <v>8.12764705882353</v>
      </c>
      <c r="Z71" s="11" t="str">
        <f>IF(Y71&lt;0,"unavailable","available")</f>
        <v>available</v>
      </c>
    </row>
    <row r="72" spans="1:26" s="12" customFormat="1" ht="22.5">
      <c r="A72" s="188">
        <v>49</v>
      </c>
      <c r="B72" s="92" t="s">
        <v>126</v>
      </c>
      <c r="C72" s="81" t="s">
        <v>4</v>
      </c>
      <c r="D72" s="109">
        <v>3.62</v>
      </c>
      <c r="E72" s="81">
        <f>E73+E74</f>
        <v>0.7</v>
      </c>
      <c r="F72" s="81">
        <v>60</v>
      </c>
      <c r="G72" s="81">
        <f t="shared" si="19"/>
        <v>2.92</v>
      </c>
      <c r="H72" s="81">
        <v>0</v>
      </c>
      <c r="I72" s="81">
        <f>10*1.05</f>
        <v>10.5</v>
      </c>
      <c r="J72" s="81">
        <f t="shared" si="20"/>
        <v>7.58</v>
      </c>
      <c r="K72" s="189">
        <f>MIN(J72:J74)</f>
        <v>7.58</v>
      </c>
      <c r="L72" s="190" t="str">
        <f>IF(K72&lt;0,"unavailable","available")</f>
        <v>available</v>
      </c>
      <c r="M72" s="57"/>
      <c r="N72" s="188">
        <v>49</v>
      </c>
      <c r="O72" s="34" t="s">
        <v>126</v>
      </c>
      <c r="P72" s="81" t="s">
        <v>4</v>
      </c>
      <c r="Q72" s="41">
        <f>Q74+Q73</f>
        <v>0.10941176470588236</v>
      </c>
      <c r="R72" s="13">
        <f>R73+R74</f>
        <v>3.7294117647058824</v>
      </c>
      <c r="S72" s="79">
        <f t="shared" si="22"/>
        <v>0.7</v>
      </c>
      <c r="T72" s="40">
        <f t="shared" si="22"/>
        <v>60</v>
      </c>
      <c r="U72" s="13">
        <f t="shared" si="21"/>
        <v>3.0294117647058822</v>
      </c>
      <c r="V72" s="81">
        <v>0</v>
      </c>
      <c r="W72" s="80">
        <f t="shared" si="23"/>
        <v>10.5</v>
      </c>
      <c r="X72" s="135">
        <f t="shared" si="24"/>
        <v>7.470588235294118</v>
      </c>
      <c r="Y72" s="194">
        <f t="shared" si="25"/>
        <v>7.470588235294118</v>
      </c>
      <c r="Z72" s="167" t="str">
        <f>IF(Y72&lt;0,"unavailable","available")</f>
        <v>available</v>
      </c>
    </row>
    <row r="73" spans="1:26" s="12" customFormat="1" ht="11.25">
      <c r="A73" s="188"/>
      <c r="B73" s="92" t="s">
        <v>84</v>
      </c>
      <c r="C73" s="81" t="s">
        <v>4</v>
      </c>
      <c r="D73" s="109">
        <v>0.62</v>
      </c>
      <c r="E73" s="81">
        <v>0.25</v>
      </c>
      <c r="F73" s="81">
        <v>120</v>
      </c>
      <c r="G73" s="81">
        <f t="shared" si="19"/>
        <v>0.37</v>
      </c>
      <c r="H73" s="81">
        <v>0</v>
      </c>
      <c r="I73" s="81">
        <f>10*1.05</f>
        <v>10.5</v>
      </c>
      <c r="J73" s="81">
        <f t="shared" si="20"/>
        <v>10.13</v>
      </c>
      <c r="K73" s="189"/>
      <c r="L73" s="190"/>
      <c r="M73" s="57"/>
      <c r="N73" s="188"/>
      <c r="O73" s="34" t="s">
        <v>84</v>
      </c>
      <c r="P73" s="81" t="s">
        <v>4</v>
      </c>
      <c r="Q73" s="126">
        <f>Q12</f>
        <v>0</v>
      </c>
      <c r="R73" s="13">
        <f aca="true" t="shared" si="26" ref="R73:R136">Q73+D73</f>
        <v>0.62</v>
      </c>
      <c r="S73" s="79">
        <f t="shared" si="22"/>
        <v>0.25</v>
      </c>
      <c r="T73" s="40"/>
      <c r="U73" s="13">
        <f t="shared" si="21"/>
        <v>0.37</v>
      </c>
      <c r="V73" s="30">
        <v>0</v>
      </c>
      <c r="W73" s="80">
        <f t="shared" si="23"/>
        <v>10.5</v>
      </c>
      <c r="X73" s="135">
        <f t="shared" si="24"/>
        <v>10.13</v>
      </c>
      <c r="Y73" s="195"/>
      <c r="Z73" s="168"/>
    </row>
    <row r="74" spans="1:26" s="12" customFormat="1" ht="11.25">
      <c r="A74" s="188"/>
      <c r="B74" s="92" t="s">
        <v>85</v>
      </c>
      <c r="C74" s="81" t="s">
        <v>4</v>
      </c>
      <c r="D74" s="109">
        <v>3</v>
      </c>
      <c r="E74" s="81">
        <v>0.45</v>
      </c>
      <c r="F74" s="81">
        <v>60</v>
      </c>
      <c r="G74" s="81">
        <f t="shared" si="19"/>
        <v>2.55</v>
      </c>
      <c r="H74" s="81">
        <v>0</v>
      </c>
      <c r="I74" s="81">
        <f>10*1.05</f>
        <v>10.5</v>
      </c>
      <c r="J74" s="81">
        <f t="shared" si="20"/>
        <v>7.95</v>
      </c>
      <c r="K74" s="189"/>
      <c r="L74" s="190"/>
      <c r="M74" s="57"/>
      <c r="N74" s="188"/>
      <c r="O74" s="34" t="s">
        <v>85</v>
      </c>
      <c r="P74" s="81" t="s">
        <v>4</v>
      </c>
      <c r="Q74" s="13">
        <v>0.10941176470588236</v>
      </c>
      <c r="R74" s="13">
        <f t="shared" si="26"/>
        <v>3.1094117647058823</v>
      </c>
      <c r="S74" s="79">
        <f t="shared" si="22"/>
        <v>0.45</v>
      </c>
      <c r="T74" s="40">
        <f t="shared" si="22"/>
        <v>60</v>
      </c>
      <c r="U74" s="13">
        <f t="shared" si="21"/>
        <v>2.659411764705882</v>
      </c>
      <c r="V74" s="81">
        <v>0</v>
      </c>
      <c r="W74" s="80">
        <f t="shared" si="23"/>
        <v>10.5</v>
      </c>
      <c r="X74" s="135">
        <f t="shared" si="24"/>
        <v>7.840588235294118</v>
      </c>
      <c r="Y74" s="196"/>
      <c r="Z74" s="169"/>
    </row>
    <row r="75" spans="1:26" s="12" customFormat="1" ht="22.5">
      <c r="A75" s="82">
        <v>50</v>
      </c>
      <c r="B75" s="92" t="s">
        <v>127</v>
      </c>
      <c r="C75" s="81" t="s">
        <v>9</v>
      </c>
      <c r="D75" s="109">
        <v>11.28</v>
      </c>
      <c r="E75" s="81">
        <v>3.98</v>
      </c>
      <c r="F75" s="81">
        <v>180</v>
      </c>
      <c r="G75" s="81">
        <f t="shared" si="19"/>
        <v>7.299999999999999</v>
      </c>
      <c r="H75" s="81">
        <v>0</v>
      </c>
      <c r="I75" s="81">
        <f>16*1.05</f>
        <v>16.8</v>
      </c>
      <c r="J75" s="81">
        <f t="shared" si="20"/>
        <v>9.500000000000002</v>
      </c>
      <c r="K75" s="81">
        <f aca="true" t="shared" si="27" ref="K75:K80">J75</f>
        <v>9.500000000000002</v>
      </c>
      <c r="L75" s="80" t="str">
        <f aca="true" t="shared" si="28" ref="L75:L81">IF(K75&lt;0,"unavailable","available")</f>
        <v>available</v>
      </c>
      <c r="M75" s="57"/>
      <c r="N75" s="82">
        <v>50</v>
      </c>
      <c r="O75" s="34" t="s">
        <v>127</v>
      </c>
      <c r="P75" s="81" t="s">
        <v>9</v>
      </c>
      <c r="Q75" s="13">
        <v>0.44541176470588234</v>
      </c>
      <c r="R75" s="13">
        <f t="shared" si="26"/>
        <v>11.725411764705882</v>
      </c>
      <c r="S75" s="79">
        <f t="shared" si="22"/>
        <v>3.98</v>
      </c>
      <c r="T75" s="40">
        <f t="shared" si="22"/>
        <v>180</v>
      </c>
      <c r="U75" s="13">
        <f t="shared" si="21"/>
        <v>7.7454117647058816</v>
      </c>
      <c r="V75" s="81">
        <v>0</v>
      </c>
      <c r="W75" s="80">
        <f t="shared" si="23"/>
        <v>16.8</v>
      </c>
      <c r="X75" s="135">
        <f t="shared" si="24"/>
        <v>9.05458823529412</v>
      </c>
      <c r="Y75" s="136">
        <f t="shared" si="25"/>
        <v>9.05458823529412</v>
      </c>
      <c r="Z75" s="11" t="str">
        <f aca="true" t="shared" si="29" ref="Z75:Z81">IF(Y75&lt;0,"unavailable","available")</f>
        <v>available</v>
      </c>
    </row>
    <row r="76" spans="1:26" s="12" customFormat="1" ht="11.25">
      <c r="A76" s="82">
        <v>51</v>
      </c>
      <c r="B76" s="92" t="s">
        <v>128</v>
      </c>
      <c r="C76" s="81" t="s">
        <v>10</v>
      </c>
      <c r="D76" s="109">
        <v>0.63</v>
      </c>
      <c r="E76" s="81">
        <v>0.64</v>
      </c>
      <c r="F76" s="81">
        <v>60</v>
      </c>
      <c r="G76" s="81">
        <f t="shared" si="19"/>
        <v>-0.010000000000000009</v>
      </c>
      <c r="H76" s="81">
        <v>0</v>
      </c>
      <c r="I76" s="81">
        <f>1.8*1.05</f>
        <v>1.8900000000000001</v>
      </c>
      <c r="J76" s="81">
        <f t="shared" si="20"/>
        <v>1.9000000000000001</v>
      </c>
      <c r="K76" s="81">
        <f t="shared" si="27"/>
        <v>1.9000000000000001</v>
      </c>
      <c r="L76" s="80" t="str">
        <f t="shared" si="28"/>
        <v>available</v>
      </c>
      <c r="M76" s="57"/>
      <c r="N76" s="82">
        <v>51</v>
      </c>
      <c r="O76" s="34" t="s">
        <v>128</v>
      </c>
      <c r="P76" s="81" t="s">
        <v>10</v>
      </c>
      <c r="Q76" s="13">
        <v>0.09164705882352943</v>
      </c>
      <c r="R76" s="13">
        <f t="shared" si="26"/>
        <v>0.7216470588235294</v>
      </c>
      <c r="S76" s="79">
        <f t="shared" si="22"/>
        <v>0.64</v>
      </c>
      <c r="T76" s="40">
        <f t="shared" si="22"/>
        <v>60</v>
      </c>
      <c r="U76" s="13">
        <f t="shared" si="21"/>
        <v>0.0816470588235294</v>
      </c>
      <c r="V76" s="81">
        <v>0</v>
      </c>
      <c r="W76" s="80">
        <f t="shared" si="23"/>
        <v>1.8900000000000001</v>
      </c>
      <c r="X76" s="135">
        <f t="shared" si="24"/>
        <v>1.8083529411764707</v>
      </c>
      <c r="Y76" s="136">
        <f t="shared" si="25"/>
        <v>1.8083529411764707</v>
      </c>
      <c r="Z76" s="11" t="str">
        <f t="shared" si="29"/>
        <v>available</v>
      </c>
    </row>
    <row r="77" spans="1:26" s="12" customFormat="1" ht="11.25">
      <c r="A77" s="82">
        <v>52</v>
      </c>
      <c r="B77" s="92" t="s">
        <v>129</v>
      </c>
      <c r="C77" s="81" t="s">
        <v>29</v>
      </c>
      <c r="D77" s="109">
        <v>15.35</v>
      </c>
      <c r="E77" s="81">
        <v>4.39</v>
      </c>
      <c r="F77" s="81">
        <v>150</v>
      </c>
      <c r="G77" s="81">
        <f t="shared" si="19"/>
        <v>10.96</v>
      </c>
      <c r="H77" s="81">
        <v>0</v>
      </c>
      <c r="I77" s="81">
        <f>25*1.05</f>
        <v>26.25</v>
      </c>
      <c r="J77" s="81">
        <f t="shared" si="20"/>
        <v>15.29</v>
      </c>
      <c r="K77" s="81">
        <f t="shared" si="27"/>
        <v>15.29</v>
      </c>
      <c r="L77" s="80" t="str">
        <f t="shared" si="28"/>
        <v>available</v>
      </c>
      <c r="M77" s="57"/>
      <c r="N77" s="82">
        <v>52</v>
      </c>
      <c r="O77" s="34" t="s">
        <v>129</v>
      </c>
      <c r="P77" s="81" t="s">
        <v>29</v>
      </c>
      <c r="Q77" s="13">
        <v>1.55814117647059</v>
      </c>
      <c r="R77" s="13">
        <f t="shared" si="26"/>
        <v>16.90814117647059</v>
      </c>
      <c r="S77" s="79">
        <f t="shared" si="22"/>
        <v>4.39</v>
      </c>
      <c r="T77" s="40">
        <f t="shared" si="22"/>
        <v>150</v>
      </c>
      <c r="U77" s="13">
        <f t="shared" si="21"/>
        <v>12.51814117647059</v>
      </c>
      <c r="V77" s="81">
        <v>0</v>
      </c>
      <c r="W77" s="80">
        <f t="shared" si="23"/>
        <v>26.25</v>
      </c>
      <c r="X77" s="135">
        <f t="shared" si="24"/>
        <v>13.73185882352941</v>
      </c>
      <c r="Y77" s="136">
        <f t="shared" si="25"/>
        <v>13.73185882352941</v>
      </c>
      <c r="Z77" s="11" t="str">
        <f t="shared" si="29"/>
        <v>available</v>
      </c>
    </row>
    <row r="78" spans="1:26" s="53" customFormat="1" ht="11.25">
      <c r="A78" s="84">
        <v>53</v>
      </c>
      <c r="B78" s="93" t="s">
        <v>130</v>
      </c>
      <c r="C78" s="30" t="s">
        <v>48</v>
      </c>
      <c r="D78" s="109">
        <v>24.88</v>
      </c>
      <c r="E78" s="30">
        <v>5.37</v>
      </c>
      <c r="F78" s="30">
        <v>120</v>
      </c>
      <c r="G78" s="30">
        <f t="shared" si="19"/>
        <v>19.509999999999998</v>
      </c>
      <c r="H78" s="30">
        <v>19</v>
      </c>
      <c r="I78" s="30">
        <f>63*1.05</f>
        <v>66.15</v>
      </c>
      <c r="J78" s="30">
        <f t="shared" si="20"/>
        <v>27.640000000000008</v>
      </c>
      <c r="K78" s="30">
        <f t="shared" si="27"/>
        <v>27.640000000000008</v>
      </c>
      <c r="L78" s="87" t="str">
        <f t="shared" si="28"/>
        <v>available</v>
      </c>
      <c r="M78" s="57"/>
      <c r="N78" s="84">
        <v>53</v>
      </c>
      <c r="O78" s="42" t="s">
        <v>130</v>
      </c>
      <c r="P78" s="41" t="s">
        <v>48</v>
      </c>
      <c r="Q78" s="13">
        <v>0</v>
      </c>
      <c r="R78" s="41">
        <f t="shared" si="26"/>
        <v>24.88</v>
      </c>
      <c r="S78" s="79">
        <v>5.37</v>
      </c>
      <c r="T78" s="40">
        <f t="shared" si="22"/>
        <v>120</v>
      </c>
      <c r="U78" s="41">
        <f t="shared" si="21"/>
        <v>19.509999999999998</v>
      </c>
      <c r="V78" s="30">
        <v>19</v>
      </c>
      <c r="W78" s="87">
        <f t="shared" si="23"/>
        <v>66.15</v>
      </c>
      <c r="X78" s="135">
        <f t="shared" si="24"/>
        <v>27.640000000000008</v>
      </c>
      <c r="Y78" s="136">
        <f t="shared" si="25"/>
        <v>27.640000000000008</v>
      </c>
      <c r="Z78" s="54" t="str">
        <f t="shared" si="29"/>
        <v>available</v>
      </c>
    </row>
    <row r="79" spans="1:26" s="105" customFormat="1" ht="11.25">
      <c r="A79" s="144">
        <v>54</v>
      </c>
      <c r="B79" s="92" t="s">
        <v>131</v>
      </c>
      <c r="C79" s="146" t="s">
        <v>5</v>
      </c>
      <c r="D79" s="146">
        <v>2.27</v>
      </c>
      <c r="E79" s="146">
        <v>1.48</v>
      </c>
      <c r="F79" s="146">
        <v>60</v>
      </c>
      <c r="G79" s="146">
        <f t="shared" si="19"/>
        <v>0.79</v>
      </c>
      <c r="H79" s="146">
        <v>0</v>
      </c>
      <c r="I79" s="14">
        <f>2.5*1.05</f>
        <v>2.625</v>
      </c>
      <c r="J79" s="14">
        <f t="shared" si="20"/>
        <v>1.835</v>
      </c>
      <c r="K79" s="14">
        <f t="shared" si="27"/>
        <v>1.835</v>
      </c>
      <c r="L79" s="145" t="str">
        <f t="shared" si="28"/>
        <v>available</v>
      </c>
      <c r="M79" s="104"/>
      <c r="N79" s="119">
        <v>54</v>
      </c>
      <c r="O79" s="35" t="s">
        <v>131</v>
      </c>
      <c r="P79" s="16" t="s">
        <v>5</v>
      </c>
      <c r="Q79" s="19">
        <v>2.449411764705882</v>
      </c>
      <c r="R79" s="19">
        <f t="shared" si="26"/>
        <v>4.719411764705882</v>
      </c>
      <c r="S79" s="120">
        <f t="shared" si="22"/>
        <v>1.48</v>
      </c>
      <c r="T79" s="39">
        <f t="shared" si="22"/>
        <v>60</v>
      </c>
      <c r="U79" s="19">
        <f t="shared" si="21"/>
        <v>3.2394117647058818</v>
      </c>
      <c r="V79" s="16">
        <v>0</v>
      </c>
      <c r="W79" s="121">
        <f t="shared" si="23"/>
        <v>2.625</v>
      </c>
      <c r="X79" s="137">
        <f t="shared" si="24"/>
        <v>-0.6144117647058818</v>
      </c>
      <c r="Y79" s="138">
        <f t="shared" si="25"/>
        <v>-0.6144117647058818</v>
      </c>
      <c r="Z79" s="36" t="str">
        <f t="shared" si="29"/>
        <v>unavailable</v>
      </c>
    </row>
    <row r="80" spans="1:26" s="12" customFormat="1" ht="11.25">
      <c r="A80" s="82">
        <v>55</v>
      </c>
      <c r="B80" s="92" t="s">
        <v>132</v>
      </c>
      <c r="C80" s="107" t="s">
        <v>51</v>
      </c>
      <c r="D80" s="109">
        <v>0.76</v>
      </c>
      <c r="E80" s="81">
        <v>1.18</v>
      </c>
      <c r="F80" s="81">
        <v>30</v>
      </c>
      <c r="G80" s="81">
        <f t="shared" si="19"/>
        <v>-0.41999999999999993</v>
      </c>
      <c r="H80" s="81">
        <v>0</v>
      </c>
      <c r="I80" s="81">
        <f>2.5*1.05</f>
        <v>2.625</v>
      </c>
      <c r="J80" s="81">
        <f t="shared" si="20"/>
        <v>3.045</v>
      </c>
      <c r="K80" s="81">
        <f t="shared" si="27"/>
        <v>3.045</v>
      </c>
      <c r="L80" s="80" t="str">
        <f t="shared" si="28"/>
        <v>available</v>
      </c>
      <c r="M80" s="57"/>
      <c r="N80" s="82">
        <v>55</v>
      </c>
      <c r="O80" s="34" t="s">
        <v>132</v>
      </c>
      <c r="P80" s="107" t="s">
        <v>51</v>
      </c>
      <c r="Q80" s="13">
        <v>0.27176470588235296</v>
      </c>
      <c r="R80" s="13">
        <f t="shared" si="26"/>
        <v>1.031764705882353</v>
      </c>
      <c r="S80" s="79">
        <f t="shared" si="22"/>
        <v>1.18</v>
      </c>
      <c r="T80" s="40">
        <f t="shared" si="22"/>
        <v>30</v>
      </c>
      <c r="U80" s="13">
        <f t="shared" si="21"/>
        <v>-0.14823529411764702</v>
      </c>
      <c r="V80" s="81">
        <v>0</v>
      </c>
      <c r="W80" s="80">
        <f t="shared" si="23"/>
        <v>2.625</v>
      </c>
      <c r="X80" s="135">
        <f t="shared" si="24"/>
        <v>2.7732352941176472</v>
      </c>
      <c r="Y80" s="136">
        <f t="shared" si="25"/>
        <v>2.7732352941176472</v>
      </c>
      <c r="Z80" s="11" t="str">
        <f t="shared" si="29"/>
        <v>available</v>
      </c>
    </row>
    <row r="81" spans="1:26" s="53" customFormat="1" ht="22.5">
      <c r="A81" s="200">
        <v>56</v>
      </c>
      <c r="B81" s="93" t="s">
        <v>133</v>
      </c>
      <c r="C81" s="30" t="s">
        <v>4</v>
      </c>
      <c r="D81" s="30">
        <v>6.300000000000001</v>
      </c>
      <c r="E81" s="30">
        <f>E82+E83</f>
        <v>0.44</v>
      </c>
      <c r="F81" s="30">
        <v>90</v>
      </c>
      <c r="G81" s="30">
        <f t="shared" si="19"/>
        <v>5.86</v>
      </c>
      <c r="H81" s="30">
        <v>0</v>
      </c>
      <c r="I81" s="30">
        <f>10*1.05</f>
        <v>10.5</v>
      </c>
      <c r="J81" s="30">
        <f t="shared" si="20"/>
        <v>4.64</v>
      </c>
      <c r="K81" s="189">
        <f>MIN(J81:J83)</f>
        <v>4.64</v>
      </c>
      <c r="L81" s="201" t="str">
        <f t="shared" si="28"/>
        <v>available</v>
      </c>
      <c r="M81" s="141"/>
      <c r="N81" s="205">
        <v>56</v>
      </c>
      <c r="O81" s="148" t="s">
        <v>133</v>
      </c>
      <c r="P81" s="149" t="s">
        <v>4</v>
      </c>
      <c r="Q81" s="150">
        <f>Q82+Q83</f>
        <v>4.741411764705882</v>
      </c>
      <c r="R81" s="150">
        <f>R82+R83</f>
        <v>11.041411764705883</v>
      </c>
      <c r="S81" s="151">
        <f t="shared" si="22"/>
        <v>0.44</v>
      </c>
      <c r="T81" s="152">
        <f t="shared" si="22"/>
        <v>90</v>
      </c>
      <c r="U81" s="150">
        <f t="shared" si="21"/>
        <v>10.601411764705883</v>
      </c>
      <c r="V81" s="149">
        <v>0</v>
      </c>
      <c r="W81" s="153">
        <f t="shared" si="23"/>
        <v>10.5</v>
      </c>
      <c r="X81" s="154">
        <f t="shared" si="24"/>
        <v>-0.1014117647058832</v>
      </c>
      <c r="Y81" s="206">
        <f t="shared" si="25"/>
        <v>-0.1014117647058832</v>
      </c>
      <c r="Z81" s="209" t="str">
        <f t="shared" si="29"/>
        <v>unavailable</v>
      </c>
    </row>
    <row r="82" spans="1:26" s="53" customFormat="1" ht="11.25">
      <c r="A82" s="200"/>
      <c r="B82" s="93" t="s">
        <v>84</v>
      </c>
      <c r="C82" s="30" t="s">
        <v>4</v>
      </c>
      <c r="D82" s="30">
        <v>2.39</v>
      </c>
      <c r="E82" s="30">
        <v>0</v>
      </c>
      <c r="F82" s="30">
        <v>0</v>
      </c>
      <c r="G82" s="30">
        <f t="shared" si="19"/>
        <v>2.39</v>
      </c>
      <c r="H82" s="30">
        <v>0</v>
      </c>
      <c r="I82" s="30">
        <f>10*1.05</f>
        <v>10.5</v>
      </c>
      <c r="J82" s="30">
        <f t="shared" si="20"/>
        <v>8.11</v>
      </c>
      <c r="K82" s="189"/>
      <c r="L82" s="201"/>
      <c r="M82" s="141"/>
      <c r="N82" s="205"/>
      <c r="O82" s="148" t="s">
        <v>84</v>
      </c>
      <c r="P82" s="149" t="s">
        <v>4</v>
      </c>
      <c r="Q82" s="150">
        <f>Q123</f>
        <v>0.9476470588235294</v>
      </c>
      <c r="R82" s="150">
        <f t="shared" si="26"/>
        <v>3.3376470588235296</v>
      </c>
      <c r="S82" s="151">
        <f t="shared" si="22"/>
        <v>0</v>
      </c>
      <c r="T82" s="152">
        <f t="shared" si="22"/>
        <v>0</v>
      </c>
      <c r="U82" s="150">
        <f t="shared" si="21"/>
        <v>3.3376470588235296</v>
      </c>
      <c r="V82" s="149">
        <v>0</v>
      </c>
      <c r="W82" s="153">
        <f t="shared" si="23"/>
        <v>10.5</v>
      </c>
      <c r="X82" s="154">
        <f t="shared" si="24"/>
        <v>7.16235294117647</v>
      </c>
      <c r="Y82" s="207"/>
      <c r="Z82" s="210"/>
    </row>
    <row r="83" spans="1:26" s="53" customFormat="1" ht="11.25">
      <c r="A83" s="200"/>
      <c r="B83" s="93" t="s">
        <v>85</v>
      </c>
      <c r="C83" s="30" t="s">
        <v>4</v>
      </c>
      <c r="D83" s="30">
        <v>3.91</v>
      </c>
      <c r="E83" s="30">
        <v>0.44</v>
      </c>
      <c r="F83" s="30">
        <v>90</v>
      </c>
      <c r="G83" s="30">
        <f t="shared" si="19"/>
        <v>3.47</v>
      </c>
      <c r="H83" s="30">
        <v>0</v>
      </c>
      <c r="I83" s="30">
        <f>10*1.05</f>
        <v>10.5</v>
      </c>
      <c r="J83" s="30">
        <f t="shared" si="20"/>
        <v>7.029999999999999</v>
      </c>
      <c r="K83" s="189"/>
      <c r="L83" s="201"/>
      <c r="M83" s="141"/>
      <c r="N83" s="205"/>
      <c r="O83" s="148" t="s">
        <v>85</v>
      </c>
      <c r="P83" s="149" t="s">
        <v>4</v>
      </c>
      <c r="Q83" s="150">
        <v>3.793764705882353</v>
      </c>
      <c r="R83" s="150">
        <f t="shared" si="26"/>
        <v>7.703764705882353</v>
      </c>
      <c r="S83" s="151">
        <f t="shared" si="22"/>
        <v>0.44</v>
      </c>
      <c r="T83" s="152">
        <f t="shared" si="22"/>
        <v>90</v>
      </c>
      <c r="U83" s="150">
        <f t="shared" si="21"/>
        <v>7.263764705882353</v>
      </c>
      <c r="V83" s="149">
        <v>0</v>
      </c>
      <c r="W83" s="153">
        <f t="shared" si="23"/>
        <v>10.5</v>
      </c>
      <c r="X83" s="154">
        <f t="shared" si="24"/>
        <v>3.2362352941176473</v>
      </c>
      <c r="Y83" s="208"/>
      <c r="Z83" s="211"/>
    </row>
    <row r="84" spans="1:26" s="12" customFormat="1" ht="11.25">
      <c r="A84" s="188">
        <v>57</v>
      </c>
      <c r="B84" s="92" t="s">
        <v>134</v>
      </c>
      <c r="C84" s="81" t="s">
        <v>9</v>
      </c>
      <c r="D84" s="109">
        <v>6.23</v>
      </c>
      <c r="E84" s="81">
        <f>E85+E86</f>
        <v>9.43</v>
      </c>
      <c r="F84" s="81">
        <v>45</v>
      </c>
      <c r="G84" s="81">
        <f t="shared" si="19"/>
        <v>-3.1999999999999993</v>
      </c>
      <c r="H84" s="81">
        <v>0</v>
      </c>
      <c r="I84" s="81">
        <f>16*1.05</f>
        <v>16.8</v>
      </c>
      <c r="J84" s="81">
        <f t="shared" si="20"/>
        <v>20</v>
      </c>
      <c r="K84" s="189">
        <f>MIN(J84:J86)</f>
        <v>18.23</v>
      </c>
      <c r="L84" s="190" t="str">
        <f>IF(K84&lt;0,"unavailable","available")</f>
        <v>available</v>
      </c>
      <c r="M84" s="57"/>
      <c r="N84" s="188">
        <v>57</v>
      </c>
      <c r="O84" s="34" t="s">
        <v>134</v>
      </c>
      <c r="P84" s="81" t="s">
        <v>9</v>
      </c>
      <c r="Q84" s="41">
        <f>Q86+Q85</f>
        <v>1.1658823529411766</v>
      </c>
      <c r="R84" s="13">
        <f>R85+R86</f>
        <v>7.395882352941177</v>
      </c>
      <c r="S84" s="79">
        <f t="shared" si="22"/>
        <v>9.43</v>
      </c>
      <c r="T84" s="40">
        <f t="shared" si="22"/>
        <v>45</v>
      </c>
      <c r="U84" s="13">
        <f t="shared" si="21"/>
        <v>-2.0341176470588227</v>
      </c>
      <c r="V84" s="81">
        <v>0</v>
      </c>
      <c r="W84" s="80">
        <f t="shared" si="23"/>
        <v>16.8</v>
      </c>
      <c r="X84" s="135">
        <f t="shared" si="24"/>
        <v>18.834117647058825</v>
      </c>
      <c r="Y84" s="194">
        <f>X84</f>
        <v>18.834117647058825</v>
      </c>
      <c r="Z84" s="167" t="str">
        <f>IF(Y84&lt;0,"unavailable","available")</f>
        <v>available</v>
      </c>
    </row>
    <row r="85" spans="1:26" s="53" customFormat="1" ht="11.25">
      <c r="A85" s="188"/>
      <c r="B85" s="93" t="s">
        <v>84</v>
      </c>
      <c r="C85" s="30" t="s">
        <v>9</v>
      </c>
      <c r="D85" s="109">
        <v>3.23</v>
      </c>
      <c r="E85" s="30">
        <v>5</v>
      </c>
      <c r="F85" s="30">
        <v>45</v>
      </c>
      <c r="G85" s="30">
        <f t="shared" si="19"/>
        <v>-1.77</v>
      </c>
      <c r="H85" s="30">
        <v>0</v>
      </c>
      <c r="I85" s="30">
        <f>16*1.05</f>
        <v>16.8</v>
      </c>
      <c r="J85" s="30">
        <f t="shared" si="20"/>
        <v>18.57</v>
      </c>
      <c r="K85" s="189"/>
      <c r="L85" s="190"/>
      <c r="M85" s="57"/>
      <c r="N85" s="188"/>
      <c r="O85" s="42" t="s">
        <v>84</v>
      </c>
      <c r="P85" s="30" t="s">
        <v>9</v>
      </c>
      <c r="Q85" s="41">
        <f>Q110+Q101+Q113+Q89+Q91+Q10+Q64</f>
        <v>0.5752941176470588</v>
      </c>
      <c r="R85" s="41">
        <f t="shared" si="26"/>
        <v>3.8052941176470587</v>
      </c>
      <c r="S85" s="79">
        <f t="shared" si="22"/>
        <v>5</v>
      </c>
      <c r="T85" s="40">
        <f t="shared" si="22"/>
        <v>45</v>
      </c>
      <c r="U85" s="41">
        <f t="shared" si="21"/>
        <v>-1.1947058823529413</v>
      </c>
      <c r="V85" s="30">
        <v>0</v>
      </c>
      <c r="W85" s="87">
        <f t="shared" si="23"/>
        <v>16.8</v>
      </c>
      <c r="X85" s="135">
        <f t="shared" si="24"/>
        <v>17.994705882352942</v>
      </c>
      <c r="Y85" s="195"/>
      <c r="Z85" s="168"/>
    </row>
    <row r="86" spans="1:26" s="12" customFormat="1" ht="11.25">
      <c r="A86" s="188"/>
      <c r="B86" s="92" t="s">
        <v>85</v>
      </c>
      <c r="C86" s="81" t="s">
        <v>9</v>
      </c>
      <c r="D86" s="109">
        <v>3</v>
      </c>
      <c r="E86" s="81">
        <v>4.43</v>
      </c>
      <c r="F86" s="81">
        <v>45</v>
      </c>
      <c r="G86" s="81">
        <f t="shared" si="19"/>
        <v>-1.4299999999999997</v>
      </c>
      <c r="H86" s="81">
        <v>0</v>
      </c>
      <c r="I86" s="81">
        <f>16*1.05</f>
        <v>16.8</v>
      </c>
      <c r="J86" s="81">
        <f t="shared" si="20"/>
        <v>18.23</v>
      </c>
      <c r="K86" s="189"/>
      <c r="L86" s="190"/>
      <c r="M86" s="57"/>
      <c r="N86" s="188"/>
      <c r="O86" s="34" t="s">
        <v>85</v>
      </c>
      <c r="P86" s="81" t="s">
        <v>9</v>
      </c>
      <c r="Q86" s="13">
        <v>0.5905882352941176</v>
      </c>
      <c r="R86" s="13">
        <f t="shared" si="26"/>
        <v>3.590588235294118</v>
      </c>
      <c r="S86" s="79">
        <f t="shared" si="22"/>
        <v>4.43</v>
      </c>
      <c r="T86" s="40">
        <f t="shared" si="22"/>
        <v>45</v>
      </c>
      <c r="U86" s="13">
        <f t="shared" si="21"/>
        <v>-0.8394117647058819</v>
      </c>
      <c r="V86" s="81">
        <v>0</v>
      </c>
      <c r="W86" s="80">
        <f t="shared" si="23"/>
        <v>16.8</v>
      </c>
      <c r="X86" s="135">
        <f t="shared" si="24"/>
        <v>17.639411764705883</v>
      </c>
      <c r="Y86" s="196"/>
      <c r="Z86" s="169"/>
    </row>
    <row r="87" spans="1:26" s="12" customFormat="1" ht="22.5">
      <c r="A87" s="82">
        <v>58</v>
      </c>
      <c r="B87" s="92" t="s">
        <v>135</v>
      </c>
      <c r="C87" s="81" t="s">
        <v>5</v>
      </c>
      <c r="D87" s="109">
        <v>1.4</v>
      </c>
      <c r="E87" s="81">
        <v>0.95</v>
      </c>
      <c r="F87" s="81">
        <v>30</v>
      </c>
      <c r="G87" s="81">
        <f t="shared" si="19"/>
        <v>0.44999999999999996</v>
      </c>
      <c r="H87" s="81">
        <v>0</v>
      </c>
      <c r="I87" s="14">
        <f>2.5*1.05</f>
        <v>2.625</v>
      </c>
      <c r="J87" s="14">
        <f t="shared" si="20"/>
        <v>2.175</v>
      </c>
      <c r="K87" s="14">
        <f aca="true" t="shared" si="30" ref="K87:K93">J87</f>
        <v>2.175</v>
      </c>
      <c r="L87" s="80" t="str">
        <f aca="true" t="shared" si="31" ref="L87:L94">IF(K87&lt;0,"unavailable","available")</f>
        <v>available</v>
      </c>
      <c r="M87" s="57"/>
      <c r="N87" s="82">
        <v>58</v>
      </c>
      <c r="O87" s="34" t="s">
        <v>135</v>
      </c>
      <c r="P87" s="81" t="s">
        <v>5</v>
      </c>
      <c r="Q87" s="13">
        <v>0.09423529411764707</v>
      </c>
      <c r="R87" s="13">
        <f t="shared" si="26"/>
        <v>1.4942352941176469</v>
      </c>
      <c r="S87" s="79">
        <f t="shared" si="22"/>
        <v>0.95</v>
      </c>
      <c r="T87" s="40">
        <f t="shared" si="22"/>
        <v>30</v>
      </c>
      <c r="U87" s="13">
        <f t="shared" si="21"/>
        <v>0.5442352941176469</v>
      </c>
      <c r="V87" s="81">
        <v>0</v>
      </c>
      <c r="W87" s="80">
        <f t="shared" si="23"/>
        <v>2.625</v>
      </c>
      <c r="X87" s="135">
        <f t="shared" si="24"/>
        <v>2.080764705882353</v>
      </c>
      <c r="Y87" s="136">
        <f t="shared" si="25"/>
        <v>2.080764705882353</v>
      </c>
      <c r="Z87" s="11" t="str">
        <f aca="true" t="shared" si="32" ref="Z87:Z94">IF(Y87&lt;0,"unavailable","available")</f>
        <v>available</v>
      </c>
    </row>
    <row r="88" spans="1:26" s="12" customFormat="1" ht="11.25">
      <c r="A88" s="82">
        <v>59</v>
      </c>
      <c r="B88" s="92" t="s">
        <v>136</v>
      </c>
      <c r="C88" s="81" t="s">
        <v>30</v>
      </c>
      <c r="D88" s="109">
        <v>0.54</v>
      </c>
      <c r="E88" s="81">
        <v>0</v>
      </c>
      <c r="F88" s="81" t="s">
        <v>45</v>
      </c>
      <c r="G88" s="81">
        <f t="shared" si="19"/>
        <v>0.54</v>
      </c>
      <c r="H88" s="81">
        <v>0</v>
      </c>
      <c r="I88" s="81">
        <f>1.6*1.05</f>
        <v>1.6800000000000002</v>
      </c>
      <c r="J88" s="81">
        <f t="shared" si="20"/>
        <v>1.1400000000000001</v>
      </c>
      <c r="K88" s="81">
        <f t="shared" si="30"/>
        <v>1.1400000000000001</v>
      </c>
      <c r="L88" s="80" t="str">
        <f t="shared" si="31"/>
        <v>available</v>
      </c>
      <c r="M88" s="57"/>
      <c r="N88" s="82">
        <v>59</v>
      </c>
      <c r="O88" s="34" t="s">
        <v>136</v>
      </c>
      <c r="P88" s="81" t="s">
        <v>30</v>
      </c>
      <c r="Q88" s="13">
        <v>0.03882352941176471</v>
      </c>
      <c r="R88" s="13">
        <f t="shared" si="26"/>
        <v>0.5788235294117647</v>
      </c>
      <c r="S88" s="79">
        <f t="shared" si="22"/>
        <v>0</v>
      </c>
      <c r="T88" s="40"/>
      <c r="U88" s="13">
        <f t="shared" si="21"/>
        <v>0.5788235294117647</v>
      </c>
      <c r="V88" s="81">
        <v>0</v>
      </c>
      <c r="W88" s="80">
        <f t="shared" si="23"/>
        <v>1.6800000000000002</v>
      </c>
      <c r="X88" s="135">
        <f t="shared" si="24"/>
        <v>1.1011764705882354</v>
      </c>
      <c r="Y88" s="136">
        <f t="shared" si="25"/>
        <v>1.1011764705882354</v>
      </c>
      <c r="Z88" s="11" t="str">
        <f t="shared" si="32"/>
        <v>available</v>
      </c>
    </row>
    <row r="89" spans="1:26" s="12" customFormat="1" ht="11.25">
      <c r="A89" s="82">
        <v>60</v>
      </c>
      <c r="B89" s="92" t="s">
        <v>137</v>
      </c>
      <c r="C89" s="107" t="s">
        <v>8</v>
      </c>
      <c r="D89" s="109">
        <v>0.77</v>
      </c>
      <c r="E89" s="81">
        <v>0.83</v>
      </c>
      <c r="F89" s="81">
        <v>30</v>
      </c>
      <c r="G89" s="81">
        <f t="shared" si="19"/>
        <v>-0.05999999999999994</v>
      </c>
      <c r="H89" s="81">
        <v>0</v>
      </c>
      <c r="I89" s="81">
        <f>6.3*1.05</f>
        <v>6.615</v>
      </c>
      <c r="J89" s="81">
        <f t="shared" si="20"/>
        <v>6.675</v>
      </c>
      <c r="K89" s="81">
        <f t="shared" si="30"/>
        <v>6.675</v>
      </c>
      <c r="L89" s="80" t="str">
        <f t="shared" si="31"/>
        <v>available</v>
      </c>
      <c r="M89" s="57"/>
      <c r="N89" s="42">
        <v>60</v>
      </c>
      <c r="O89" s="42" t="s">
        <v>137</v>
      </c>
      <c r="P89" s="30" t="s">
        <v>8</v>
      </c>
      <c r="Q89" s="13">
        <v>0.01764705882352941</v>
      </c>
      <c r="R89" s="41">
        <f t="shared" si="26"/>
        <v>0.7876470588235295</v>
      </c>
      <c r="S89" s="106">
        <f t="shared" si="22"/>
        <v>0.83</v>
      </c>
      <c r="T89" s="40">
        <f t="shared" si="22"/>
        <v>30</v>
      </c>
      <c r="U89" s="41">
        <f t="shared" si="21"/>
        <v>-0.04235294117647048</v>
      </c>
      <c r="V89" s="30">
        <v>0</v>
      </c>
      <c r="W89" s="106">
        <f t="shared" si="23"/>
        <v>6.615</v>
      </c>
      <c r="X89" s="135">
        <f t="shared" si="24"/>
        <v>6.6573529411764705</v>
      </c>
      <c r="Y89" s="136">
        <f t="shared" si="25"/>
        <v>6.6573529411764705</v>
      </c>
      <c r="Z89" s="54" t="str">
        <f t="shared" si="32"/>
        <v>available</v>
      </c>
    </row>
    <row r="90" spans="1:26" s="12" customFormat="1" ht="11.25">
      <c r="A90" s="82">
        <v>61</v>
      </c>
      <c r="B90" s="92" t="s">
        <v>138</v>
      </c>
      <c r="C90" s="81" t="s">
        <v>5</v>
      </c>
      <c r="D90" s="109">
        <v>0.9</v>
      </c>
      <c r="E90" s="81">
        <v>1.59</v>
      </c>
      <c r="F90" s="81">
        <v>30</v>
      </c>
      <c r="G90" s="81">
        <f t="shared" si="19"/>
        <v>-0.6900000000000001</v>
      </c>
      <c r="H90" s="81">
        <v>0</v>
      </c>
      <c r="I90" s="14">
        <f>2.5*1.05</f>
        <v>2.625</v>
      </c>
      <c r="J90" s="14">
        <f t="shared" si="20"/>
        <v>3.315</v>
      </c>
      <c r="K90" s="14">
        <f t="shared" si="30"/>
        <v>3.315</v>
      </c>
      <c r="L90" s="80" t="str">
        <f t="shared" si="31"/>
        <v>available</v>
      </c>
      <c r="M90" s="57"/>
      <c r="N90" s="82">
        <v>61</v>
      </c>
      <c r="O90" s="34" t="s">
        <v>138</v>
      </c>
      <c r="P90" s="81" t="s">
        <v>5</v>
      </c>
      <c r="Q90" s="13">
        <v>0.0561764705882353</v>
      </c>
      <c r="R90" s="13">
        <f t="shared" si="26"/>
        <v>0.9561764705882353</v>
      </c>
      <c r="S90" s="79">
        <f t="shared" si="22"/>
        <v>1.59</v>
      </c>
      <c r="T90" s="40">
        <f t="shared" si="22"/>
        <v>30</v>
      </c>
      <c r="U90" s="13">
        <f t="shared" si="21"/>
        <v>-0.6338235294117648</v>
      </c>
      <c r="V90" s="81">
        <v>0</v>
      </c>
      <c r="W90" s="79">
        <f t="shared" si="23"/>
        <v>2.625</v>
      </c>
      <c r="X90" s="135">
        <f t="shared" si="24"/>
        <v>3.2588235294117647</v>
      </c>
      <c r="Y90" s="136">
        <f t="shared" si="25"/>
        <v>3.2588235294117647</v>
      </c>
      <c r="Z90" s="11" t="str">
        <f t="shared" si="32"/>
        <v>available</v>
      </c>
    </row>
    <row r="91" spans="1:26" s="12" customFormat="1" ht="11.25">
      <c r="A91" s="82">
        <v>62</v>
      </c>
      <c r="B91" s="92" t="s">
        <v>139</v>
      </c>
      <c r="C91" s="81" t="s">
        <v>12</v>
      </c>
      <c r="D91" s="109">
        <v>0.45</v>
      </c>
      <c r="E91" s="81">
        <v>0.47</v>
      </c>
      <c r="F91" s="81">
        <v>60</v>
      </c>
      <c r="G91" s="81">
        <f t="shared" si="19"/>
        <v>-0.019999999999999962</v>
      </c>
      <c r="H91" s="81">
        <v>0</v>
      </c>
      <c r="I91" s="81">
        <f>1*1.05</f>
        <v>1.05</v>
      </c>
      <c r="J91" s="81">
        <f t="shared" si="20"/>
        <v>1.07</v>
      </c>
      <c r="K91" s="81">
        <f t="shared" si="30"/>
        <v>1.07</v>
      </c>
      <c r="L91" s="80" t="str">
        <f t="shared" si="31"/>
        <v>available</v>
      </c>
      <c r="M91" s="57"/>
      <c r="N91" s="82">
        <v>62</v>
      </c>
      <c r="O91" s="34" t="s">
        <v>139</v>
      </c>
      <c r="P91" s="81" t="s">
        <v>12</v>
      </c>
      <c r="Q91" s="13">
        <v>0.023529411764705882</v>
      </c>
      <c r="R91" s="13">
        <f t="shared" si="26"/>
        <v>0.47352941176470587</v>
      </c>
      <c r="S91" s="79">
        <f t="shared" si="22"/>
        <v>0.47</v>
      </c>
      <c r="T91" s="40">
        <f t="shared" si="22"/>
        <v>60</v>
      </c>
      <c r="U91" s="13">
        <f t="shared" si="21"/>
        <v>0.003529411764705892</v>
      </c>
      <c r="V91" s="81">
        <v>0</v>
      </c>
      <c r="W91" s="79">
        <f t="shared" si="23"/>
        <v>1.05</v>
      </c>
      <c r="X91" s="135">
        <f t="shared" si="24"/>
        <v>1.046470588235294</v>
      </c>
      <c r="Y91" s="136">
        <f t="shared" si="25"/>
        <v>1.046470588235294</v>
      </c>
      <c r="Z91" s="11" t="str">
        <f t="shared" si="32"/>
        <v>available</v>
      </c>
    </row>
    <row r="92" spans="1:26" s="12" customFormat="1" ht="11.25">
      <c r="A92" s="82">
        <v>63</v>
      </c>
      <c r="B92" s="92" t="s">
        <v>140</v>
      </c>
      <c r="C92" s="81" t="s">
        <v>31</v>
      </c>
      <c r="D92" s="109">
        <v>0.5</v>
      </c>
      <c r="E92" s="81">
        <v>0.99</v>
      </c>
      <c r="F92" s="81">
        <v>90</v>
      </c>
      <c r="G92" s="81">
        <f t="shared" si="19"/>
        <v>-0.49</v>
      </c>
      <c r="H92" s="81">
        <v>0</v>
      </c>
      <c r="I92" s="81">
        <f>1.8*1.05</f>
        <v>1.8900000000000001</v>
      </c>
      <c r="J92" s="81">
        <f t="shared" si="20"/>
        <v>2.38</v>
      </c>
      <c r="K92" s="81">
        <f t="shared" si="30"/>
        <v>2.38</v>
      </c>
      <c r="L92" s="80" t="str">
        <f t="shared" si="31"/>
        <v>available</v>
      </c>
      <c r="M92" s="57"/>
      <c r="N92" s="82">
        <v>63</v>
      </c>
      <c r="O92" s="34" t="s">
        <v>140</v>
      </c>
      <c r="P92" s="81" t="s">
        <v>31</v>
      </c>
      <c r="Q92" s="13">
        <v>0.029411764705882356</v>
      </c>
      <c r="R92" s="13">
        <f t="shared" si="26"/>
        <v>0.5294117647058824</v>
      </c>
      <c r="S92" s="79">
        <f t="shared" si="22"/>
        <v>0.99</v>
      </c>
      <c r="T92" s="40">
        <f t="shared" si="22"/>
        <v>90</v>
      </c>
      <c r="U92" s="13">
        <f t="shared" si="21"/>
        <v>-0.46058823529411763</v>
      </c>
      <c r="V92" s="81">
        <v>0</v>
      </c>
      <c r="W92" s="79">
        <f t="shared" si="23"/>
        <v>1.8900000000000001</v>
      </c>
      <c r="X92" s="135">
        <f t="shared" si="24"/>
        <v>2.3505882352941176</v>
      </c>
      <c r="Y92" s="136">
        <f t="shared" si="25"/>
        <v>2.3505882352941176</v>
      </c>
      <c r="Z92" s="11" t="str">
        <f t="shared" si="32"/>
        <v>available</v>
      </c>
    </row>
    <row r="93" spans="1:26" s="12" customFormat="1" ht="22.5">
      <c r="A93" s="82">
        <v>64</v>
      </c>
      <c r="B93" s="92" t="s">
        <v>141</v>
      </c>
      <c r="C93" s="81" t="s">
        <v>32</v>
      </c>
      <c r="D93" s="109">
        <v>0.44</v>
      </c>
      <c r="E93" s="81">
        <v>1.7</v>
      </c>
      <c r="F93" s="81">
        <v>30</v>
      </c>
      <c r="G93" s="81">
        <f t="shared" si="19"/>
        <v>-1.26</v>
      </c>
      <c r="H93" s="81">
        <v>0</v>
      </c>
      <c r="I93" s="81">
        <f>5.6*1.05</f>
        <v>5.88</v>
      </c>
      <c r="J93" s="81">
        <f t="shared" si="20"/>
        <v>7.14</v>
      </c>
      <c r="K93" s="81">
        <f t="shared" si="30"/>
        <v>7.14</v>
      </c>
      <c r="L93" s="80" t="str">
        <f t="shared" si="31"/>
        <v>available</v>
      </c>
      <c r="M93" s="57"/>
      <c r="N93" s="82">
        <v>64</v>
      </c>
      <c r="O93" s="34" t="s">
        <v>141</v>
      </c>
      <c r="P93" s="81" t="s">
        <v>32</v>
      </c>
      <c r="Q93" s="13">
        <v>1.1</v>
      </c>
      <c r="R93" s="13">
        <f t="shared" si="26"/>
        <v>1.54</v>
      </c>
      <c r="S93" s="79">
        <f t="shared" si="22"/>
        <v>1.7</v>
      </c>
      <c r="T93" s="40">
        <f t="shared" si="22"/>
        <v>30</v>
      </c>
      <c r="U93" s="13">
        <f t="shared" si="21"/>
        <v>-0.15999999999999992</v>
      </c>
      <c r="V93" s="81">
        <v>0</v>
      </c>
      <c r="W93" s="79">
        <f t="shared" si="23"/>
        <v>5.88</v>
      </c>
      <c r="X93" s="135">
        <f t="shared" si="24"/>
        <v>6.04</v>
      </c>
      <c r="Y93" s="136">
        <f t="shared" si="25"/>
        <v>6.04</v>
      </c>
      <c r="Z93" s="11" t="str">
        <f t="shared" si="32"/>
        <v>available</v>
      </c>
    </row>
    <row r="94" spans="1:26" s="12" customFormat="1" ht="22.5">
      <c r="A94" s="188">
        <v>65</v>
      </c>
      <c r="B94" s="92" t="s">
        <v>142</v>
      </c>
      <c r="C94" s="81" t="s">
        <v>4</v>
      </c>
      <c r="D94" s="109">
        <v>6.709999999999999</v>
      </c>
      <c r="E94" s="81">
        <f>E95+E96</f>
        <v>3.3099999999999996</v>
      </c>
      <c r="F94" s="81">
        <v>90</v>
      </c>
      <c r="G94" s="81">
        <f t="shared" si="19"/>
        <v>3.3999999999999995</v>
      </c>
      <c r="H94" s="81">
        <v>0</v>
      </c>
      <c r="I94" s="81">
        <f>10*1.05</f>
        <v>10.5</v>
      </c>
      <c r="J94" s="81">
        <f t="shared" si="20"/>
        <v>7.1000000000000005</v>
      </c>
      <c r="K94" s="189">
        <f>MIN(J94:J96)</f>
        <v>5.28</v>
      </c>
      <c r="L94" s="190" t="str">
        <f t="shared" si="31"/>
        <v>available</v>
      </c>
      <c r="M94" s="57"/>
      <c r="N94" s="188">
        <v>65</v>
      </c>
      <c r="O94" s="34" t="s">
        <v>142</v>
      </c>
      <c r="P94" s="81" t="s">
        <v>4</v>
      </c>
      <c r="Q94" s="41">
        <f>Q96+Q95</f>
        <v>0.703529411764706</v>
      </c>
      <c r="R94" s="13">
        <f>R95+R96</f>
        <v>7.4135294117647055</v>
      </c>
      <c r="S94" s="79">
        <f t="shared" si="22"/>
        <v>3.3099999999999996</v>
      </c>
      <c r="T94" s="40">
        <f t="shared" si="22"/>
        <v>90</v>
      </c>
      <c r="U94" s="13">
        <f t="shared" si="21"/>
        <v>4.103529411764706</v>
      </c>
      <c r="V94" s="81">
        <v>0</v>
      </c>
      <c r="W94" s="79">
        <f t="shared" si="23"/>
        <v>10.5</v>
      </c>
      <c r="X94" s="135">
        <f t="shared" si="24"/>
        <v>6.396470588235294</v>
      </c>
      <c r="Y94" s="194">
        <f>X94</f>
        <v>6.396470588235294</v>
      </c>
      <c r="Z94" s="167" t="str">
        <f t="shared" si="32"/>
        <v>available</v>
      </c>
    </row>
    <row r="95" spans="1:26" s="53" customFormat="1" ht="11.25">
      <c r="A95" s="188"/>
      <c r="B95" s="93" t="s">
        <v>84</v>
      </c>
      <c r="C95" s="30" t="s">
        <v>4</v>
      </c>
      <c r="D95" s="109">
        <v>0.94</v>
      </c>
      <c r="E95" s="30">
        <v>2.76</v>
      </c>
      <c r="F95" s="30">
        <v>90</v>
      </c>
      <c r="G95" s="30">
        <f t="shared" si="19"/>
        <v>-1.8199999999999998</v>
      </c>
      <c r="H95" s="30">
        <v>0</v>
      </c>
      <c r="I95" s="30">
        <f>10*1.05</f>
        <v>10.5</v>
      </c>
      <c r="J95" s="30">
        <f t="shared" si="20"/>
        <v>12.32</v>
      </c>
      <c r="K95" s="189"/>
      <c r="L95" s="190"/>
      <c r="M95" s="57"/>
      <c r="N95" s="188"/>
      <c r="O95" s="42" t="s">
        <v>84</v>
      </c>
      <c r="P95" s="30" t="s">
        <v>4</v>
      </c>
      <c r="Q95" s="41">
        <f>Q8+Q115+Q63</f>
        <v>0.0823529411764706</v>
      </c>
      <c r="R95" s="41">
        <f t="shared" si="26"/>
        <v>1.0223529411764705</v>
      </c>
      <c r="S95" s="79">
        <f t="shared" si="22"/>
        <v>2.76</v>
      </c>
      <c r="T95" s="40">
        <f t="shared" si="22"/>
        <v>90</v>
      </c>
      <c r="U95" s="41">
        <f t="shared" si="21"/>
        <v>-1.7376470588235293</v>
      </c>
      <c r="V95" s="30">
        <v>0</v>
      </c>
      <c r="W95" s="79">
        <f t="shared" si="23"/>
        <v>10.5</v>
      </c>
      <c r="X95" s="135">
        <f t="shared" si="24"/>
        <v>12.23764705882353</v>
      </c>
      <c r="Y95" s="195"/>
      <c r="Z95" s="168"/>
    </row>
    <row r="96" spans="1:26" s="12" customFormat="1" ht="11.25">
      <c r="A96" s="188"/>
      <c r="B96" s="92" t="s">
        <v>85</v>
      </c>
      <c r="C96" s="81" t="s">
        <v>4</v>
      </c>
      <c r="D96" s="109">
        <v>5.77</v>
      </c>
      <c r="E96" s="81">
        <v>0.55</v>
      </c>
      <c r="F96" s="81">
        <v>90</v>
      </c>
      <c r="G96" s="81">
        <f t="shared" si="19"/>
        <v>5.22</v>
      </c>
      <c r="H96" s="81">
        <v>0</v>
      </c>
      <c r="I96" s="81">
        <f>10*1.05</f>
        <v>10.5</v>
      </c>
      <c r="J96" s="81">
        <f t="shared" si="20"/>
        <v>5.28</v>
      </c>
      <c r="K96" s="189"/>
      <c r="L96" s="190"/>
      <c r="M96" s="57"/>
      <c r="N96" s="188"/>
      <c r="O96" s="34" t="s">
        <v>85</v>
      </c>
      <c r="P96" s="81" t="s">
        <v>4</v>
      </c>
      <c r="Q96" s="13">
        <v>0.6211764705882353</v>
      </c>
      <c r="R96" s="13">
        <f t="shared" si="26"/>
        <v>6.391176470588235</v>
      </c>
      <c r="S96" s="79">
        <f t="shared" si="22"/>
        <v>0.55</v>
      </c>
      <c r="T96" s="40">
        <f t="shared" si="22"/>
        <v>90</v>
      </c>
      <c r="U96" s="13">
        <f t="shared" si="21"/>
        <v>5.841176470588235</v>
      </c>
      <c r="V96" s="81">
        <v>0</v>
      </c>
      <c r="W96" s="79">
        <f t="shared" si="23"/>
        <v>10.5</v>
      </c>
      <c r="X96" s="135">
        <f t="shared" si="24"/>
        <v>4.658823529411765</v>
      </c>
      <c r="Y96" s="196"/>
      <c r="Z96" s="169"/>
    </row>
    <row r="97" spans="1:26" s="53" customFormat="1" ht="22.5">
      <c r="A97" s="82">
        <v>66</v>
      </c>
      <c r="B97" s="93" t="s">
        <v>143</v>
      </c>
      <c r="C97" s="30" t="s">
        <v>33</v>
      </c>
      <c r="D97" s="109">
        <v>0.63</v>
      </c>
      <c r="E97" s="30">
        <v>1.63</v>
      </c>
      <c r="F97" s="30">
        <v>45</v>
      </c>
      <c r="G97" s="30">
        <f t="shared" si="19"/>
        <v>-0.9999999999999999</v>
      </c>
      <c r="H97" s="30">
        <v>0</v>
      </c>
      <c r="I97" s="79">
        <f>2.5*1.05</f>
        <v>2.625</v>
      </c>
      <c r="J97" s="79">
        <f t="shared" si="20"/>
        <v>3.625</v>
      </c>
      <c r="K97" s="79">
        <f>J97</f>
        <v>3.625</v>
      </c>
      <c r="L97" s="87" t="str">
        <f aca="true" t="shared" si="33" ref="L97:L102">IF(K97&lt;0,"unavailable","available")</f>
        <v>available</v>
      </c>
      <c r="M97" s="57"/>
      <c r="N97" s="82">
        <v>66</v>
      </c>
      <c r="O97" s="42" t="s">
        <v>143</v>
      </c>
      <c r="P97" s="30" t="s">
        <v>33</v>
      </c>
      <c r="Q97" s="13">
        <v>0.040882352941176474</v>
      </c>
      <c r="R97" s="41">
        <f t="shared" si="26"/>
        <v>0.6708823529411765</v>
      </c>
      <c r="S97" s="79">
        <f t="shared" si="22"/>
        <v>1.63</v>
      </c>
      <c r="T97" s="40">
        <f t="shared" si="22"/>
        <v>45</v>
      </c>
      <c r="U97" s="41">
        <f t="shared" si="21"/>
        <v>-0.9591176470588234</v>
      </c>
      <c r="V97" s="30">
        <v>0</v>
      </c>
      <c r="W97" s="79">
        <f t="shared" si="23"/>
        <v>2.625</v>
      </c>
      <c r="X97" s="135">
        <f t="shared" si="24"/>
        <v>3.5841176470588234</v>
      </c>
      <c r="Y97" s="136">
        <f t="shared" si="25"/>
        <v>3.5841176470588234</v>
      </c>
      <c r="Z97" s="54" t="str">
        <f aca="true" t="shared" si="34" ref="Z97:Z102">IF(Y97&lt;0,"unavailable","available")</f>
        <v>available</v>
      </c>
    </row>
    <row r="98" spans="1:26" s="12" customFormat="1" ht="11.25">
      <c r="A98" s="84">
        <v>67</v>
      </c>
      <c r="B98" s="92" t="s">
        <v>144</v>
      </c>
      <c r="C98" s="81" t="s">
        <v>13</v>
      </c>
      <c r="D98" s="109">
        <v>0.39</v>
      </c>
      <c r="E98" s="81">
        <v>0</v>
      </c>
      <c r="F98" s="81"/>
      <c r="G98" s="81">
        <f t="shared" si="19"/>
        <v>0.39</v>
      </c>
      <c r="H98" s="81">
        <v>0</v>
      </c>
      <c r="I98" s="81">
        <f>1.6*1.05</f>
        <v>1.6800000000000002</v>
      </c>
      <c r="J98" s="81">
        <f t="shared" si="20"/>
        <v>1.29</v>
      </c>
      <c r="K98" s="81">
        <f>J98</f>
        <v>1.29</v>
      </c>
      <c r="L98" s="80" t="str">
        <f t="shared" si="33"/>
        <v>available</v>
      </c>
      <c r="M98" s="57"/>
      <c r="N98" s="84">
        <v>67</v>
      </c>
      <c r="O98" s="34" t="s">
        <v>144</v>
      </c>
      <c r="P98" s="81" t="s">
        <v>13</v>
      </c>
      <c r="Q98" s="13">
        <v>0.019411764705882354</v>
      </c>
      <c r="R98" s="13">
        <f t="shared" si="26"/>
        <v>0.40941176470588236</v>
      </c>
      <c r="S98" s="79">
        <f t="shared" si="22"/>
        <v>0</v>
      </c>
      <c r="T98" s="40">
        <f t="shared" si="22"/>
        <v>0</v>
      </c>
      <c r="U98" s="13">
        <f t="shared" si="21"/>
        <v>0.40941176470588236</v>
      </c>
      <c r="V98" s="81">
        <v>0</v>
      </c>
      <c r="W98" s="79">
        <f t="shared" si="23"/>
        <v>1.6800000000000002</v>
      </c>
      <c r="X98" s="135">
        <f t="shared" si="24"/>
        <v>1.2705882352941178</v>
      </c>
      <c r="Y98" s="136">
        <f t="shared" si="25"/>
        <v>1.2705882352941178</v>
      </c>
      <c r="Z98" s="11" t="str">
        <f t="shared" si="34"/>
        <v>available</v>
      </c>
    </row>
    <row r="99" spans="1:26" s="53" customFormat="1" ht="11.25">
      <c r="A99" s="82">
        <v>68</v>
      </c>
      <c r="B99" s="93" t="s">
        <v>145</v>
      </c>
      <c r="C99" s="30" t="s">
        <v>5</v>
      </c>
      <c r="D99" s="109">
        <v>0.49</v>
      </c>
      <c r="E99" s="30">
        <v>1.53</v>
      </c>
      <c r="F99" s="30">
        <v>90</v>
      </c>
      <c r="G99" s="30">
        <f t="shared" si="19"/>
        <v>-1.04</v>
      </c>
      <c r="H99" s="30">
        <v>0</v>
      </c>
      <c r="I99" s="79">
        <f>2.5*1.05</f>
        <v>2.625</v>
      </c>
      <c r="J99" s="79">
        <f t="shared" si="20"/>
        <v>3.665</v>
      </c>
      <c r="K99" s="79">
        <f>J99</f>
        <v>3.665</v>
      </c>
      <c r="L99" s="87" t="str">
        <f t="shared" si="33"/>
        <v>available</v>
      </c>
      <c r="M99" s="57"/>
      <c r="N99" s="82">
        <v>68</v>
      </c>
      <c r="O99" s="42" t="s">
        <v>145</v>
      </c>
      <c r="P99" s="30" t="s">
        <v>5</v>
      </c>
      <c r="Q99" s="13">
        <v>1.0694117647058825</v>
      </c>
      <c r="R99" s="41">
        <f t="shared" si="26"/>
        <v>1.5594117647058825</v>
      </c>
      <c r="S99" s="79">
        <f t="shared" si="22"/>
        <v>1.53</v>
      </c>
      <c r="T99" s="40">
        <f t="shared" si="22"/>
        <v>90</v>
      </c>
      <c r="U99" s="41">
        <f t="shared" si="21"/>
        <v>0.02941176470588247</v>
      </c>
      <c r="V99" s="30">
        <v>0</v>
      </c>
      <c r="W99" s="79">
        <f t="shared" si="23"/>
        <v>2.625</v>
      </c>
      <c r="X99" s="135">
        <f t="shared" si="24"/>
        <v>2.5955882352941178</v>
      </c>
      <c r="Y99" s="136">
        <f t="shared" si="25"/>
        <v>2.5955882352941178</v>
      </c>
      <c r="Z99" s="54" t="str">
        <f t="shared" si="34"/>
        <v>available</v>
      </c>
    </row>
    <row r="100" spans="1:26" s="91" customFormat="1" ht="11.25">
      <c r="A100" s="84">
        <v>69</v>
      </c>
      <c r="B100" s="93" t="s">
        <v>146</v>
      </c>
      <c r="C100" s="30" t="s">
        <v>29</v>
      </c>
      <c r="D100" s="109">
        <v>5.7</v>
      </c>
      <c r="E100" s="30">
        <v>2.22</v>
      </c>
      <c r="F100" s="30">
        <v>60</v>
      </c>
      <c r="G100" s="30">
        <f t="shared" si="19"/>
        <v>3.48</v>
      </c>
      <c r="H100" s="30">
        <v>0</v>
      </c>
      <c r="I100" s="30">
        <f>25*1.05</f>
        <v>26.25</v>
      </c>
      <c r="J100" s="30">
        <f t="shared" si="20"/>
        <v>22.77</v>
      </c>
      <c r="K100" s="30">
        <f>J100</f>
        <v>22.77</v>
      </c>
      <c r="L100" s="87" t="str">
        <f t="shared" si="33"/>
        <v>available</v>
      </c>
      <c r="M100" s="57"/>
      <c r="N100" s="84">
        <v>69</v>
      </c>
      <c r="O100" s="42" t="s">
        <v>146</v>
      </c>
      <c r="P100" s="30" t="s">
        <v>29</v>
      </c>
      <c r="Q100" s="13">
        <v>0.036470588235294116</v>
      </c>
      <c r="R100" s="41">
        <f t="shared" si="26"/>
        <v>5.736470588235294</v>
      </c>
      <c r="S100" s="79">
        <f t="shared" si="22"/>
        <v>2.22</v>
      </c>
      <c r="T100" s="40">
        <f t="shared" si="22"/>
        <v>60</v>
      </c>
      <c r="U100" s="41">
        <f t="shared" si="21"/>
        <v>3.516470588235294</v>
      </c>
      <c r="V100" s="30">
        <v>0</v>
      </c>
      <c r="W100" s="79">
        <f t="shared" si="23"/>
        <v>26.25</v>
      </c>
      <c r="X100" s="135">
        <f t="shared" si="24"/>
        <v>22.733529411764707</v>
      </c>
      <c r="Y100" s="136">
        <f t="shared" si="25"/>
        <v>22.733529411764707</v>
      </c>
      <c r="Z100" s="54" t="str">
        <f t="shared" si="34"/>
        <v>available</v>
      </c>
    </row>
    <row r="101" spans="1:26" s="12" customFormat="1" ht="11.25">
      <c r="A101" s="82">
        <v>70</v>
      </c>
      <c r="B101" s="92" t="s">
        <v>147</v>
      </c>
      <c r="C101" s="81" t="s">
        <v>5</v>
      </c>
      <c r="D101" s="109">
        <v>0.39</v>
      </c>
      <c r="E101" s="81">
        <v>0.65</v>
      </c>
      <c r="F101" s="81">
        <v>90</v>
      </c>
      <c r="G101" s="81">
        <f t="shared" si="19"/>
        <v>-0.26</v>
      </c>
      <c r="H101" s="81">
        <v>0</v>
      </c>
      <c r="I101" s="14">
        <f>2.5*1.05</f>
        <v>2.625</v>
      </c>
      <c r="J101" s="14">
        <f t="shared" si="20"/>
        <v>2.885</v>
      </c>
      <c r="K101" s="14">
        <f>J101</f>
        <v>2.885</v>
      </c>
      <c r="L101" s="80" t="str">
        <f t="shared" si="33"/>
        <v>available</v>
      </c>
      <c r="M101" s="57"/>
      <c r="N101" s="82">
        <v>70</v>
      </c>
      <c r="O101" s="34" t="s">
        <v>147</v>
      </c>
      <c r="P101" s="81" t="s">
        <v>5</v>
      </c>
      <c r="Q101" s="13">
        <v>0.0411764705882353</v>
      </c>
      <c r="R101" s="13">
        <f t="shared" si="26"/>
        <v>0.4311764705882353</v>
      </c>
      <c r="S101" s="79">
        <f t="shared" si="22"/>
        <v>0.65</v>
      </c>
      <c r="T101" s="40">
        <f t="shared" si="22"/>
        <v>90</v>
      </c>
      <c r="U101" s="13">
        <f t="shared" si="21"/>
        <v>-0.2188235294117647</v>
      </c>
      <c r="V101" s="81">
        <v>0</v>
      </c>
      <c r="W101" s="79">
        <f t="shared" si="23"/>
        <v>2.625</v>
      </c>
      <c r="X101" s="135">
        <f t="shared" si="24"/>
        <v>2.8438235294117646</v>
      </c>
      <c r="Y101" s="136">
        <f t="shared" si="25"/>
        <v>2.8438235294117646</v>
      </c>
      <c r="Z101" s="11" t="str">
        <f t="shared" si="34"/>
        <v>available</v>
      </c>
    </row>
    <row r="102" spans="1:26" s="12" customFormat="1" ht="22.5">
      <c r="A102" s="188">
        <v>71</v>
      </c>
      <c r="B102" s="92" t="s">
        <v>148</v>
      </c>
      <c r="C102" s="81" t="s">
        <v>4</v>
      </c>
      <c r="D102" s="109">
        <v>2.8099999999999996</v>
      </c>
      <c r="E102" s="81">
        <f>E103+E104</f>
        <v>1.98</v>
      </c>
      <c r="F102" s="81">
        <v>45</v>
      </c>
      <c r="G102" s="81">
        <f t="shared" si="19"/>
        <v>0.8299999999999996</v>
      </c>
      <c r="H102" s="81">
        <v>0</v>
      </c>
      <c r="I102" s="81">
        <f>10*1.05</f>
        <v>10.5</v>
      </c>
      <c r="J102" s="81">
        <f t="shared" si="20"/>
        <v>9.67</v>
      </c>
      <c r="K102" s="189">
        <f>MIN(J102:J104)</f>
        <v>9.43</v>
      </c>
      <c r="L102" s="190" t="str">
        <f t="shared" si="33"/>
        <v>available</v>
      </c>
      <c r="M102" s="57"/>
      <c r="N102" s="188">
        <v>71</v>
      </c>
      <c r="O102" s="34" t="s">
        <v>148</v>
      </c>
      <c r="P102" s="81" t="s">
        <v>4</v>
      </c>
      <c r="Q102" s="41">
        <f>Q104+Q103</f>
        <v>0.7129411764705883</v>
      </c>
      <c r="R102" s="13">
        <f>R103+R104</f>
        <v>3.5229411764705882</v>
      </c>
      <c r="S102" s="79">
        <f t="shared" si="22"/>
        <v>1.98</v>
      </c>
      <c r="T102" s="40">
        <f t="shared" si="22"/>
        <v>45</v>
      </c>
      <c r="U102" s="13">
        <f t="shared" si="21"/>
        <v>1.5429411764705883</v>
      </c>
      <c r="V102" s="81">
        <v>0</v>
      </c>
      <c r="W102" s="79">
        <f t="shared" si="23"/>
        <v>10.5</v>
      </c>
      <c r="X102" s="135">
        <f t="shared" si="24"/>
        <v>8.957058823529412</v>
      </c>
      <c r="Y102" s="194">
        <f>X102</f>
        <v>8.957058823529412</v>
      </c>
      <c r="Z102" s="167" t="str">
        <f t="shared" si="34"/>
        <v>available</v>
      </c>
    </row>
    <row r="103" spans="1:26" s="53" customFormat="1" ht="11.25">
      <c r="A103" s="188"/>
      <c r="B103" s="93" t="s">
        <v>84</v>
      </c>
      <c r="C103" s="30" t="s">
        <v>4</v>
      </c>
      <c r="D103" s="109">
        <v>1.17</v>
      </c>
      <c r="E103" s="30">
        <v>1.41</v>
      </c>
      <c r="F103" s="30">
        <v>45</v>
      </c>
      <c r="G103" s="30">
        <f t="shared" si="19"/>
        <v>-0.24</v>
      </c>
      <c r="H103" s="30">
        <v>0</v>
      </c>
      <c r="I103" s="30">
        <f>10*1.05</f>
        <v>10.5</v>
      </c>
      <c r="J103" s="30">
        <f t="shared" si="20"/>
        <v>10.74</v>
      </c>
      <c r="K103" s="189"/>
      <c r="L103" s="190"/>
      <c r="M103" s="57"/>
      <c r="N103" s="188"/>
      <c r="O103" s="42" t="s">
        <v>84</v>
      </c>
      <c r="P103" s="30" t="s">
        <v>4</v>
      </c>
      <c r="Q103" s="41">
        <f>Q98+Q14+Q21</f>
        <v>0.09764705882352942</v>
      </c>
      <c r="R103" s="41">
        <f t="shared" si="26"/>
        <v>1.2676470588235293</v>
      </c>
      <c r="S103" s="79">
        <f t="shared" si="22"/>
        <v>1.41</v>
      </c>
      <c r="T103" s="40">
        <f t="shared" si="22"/>
        <v>45</v>
      </c>
      <c r="U103" s="41">
        <f t="shared" si="21"/>
        <v>-0.14235294117647057</v>
      </c>
      <c r="V103" s="30">
        <v>0</v>
      </c>
      <c r="W103" s="79">
        <f t="shared" si="23"/>
        <v>10.5</v>
      </c>
      <c r="X103" s="135">
        <f t="shared" si="24"/>
        <v>10.64235294117647</v>
      </c>
      <c r="Y103" s="195"/>
      <c r="Z103" s="168"/>
    </row>
    <row r="104" spans="1:26" s="12" customFormat="1" ht="11.25">
      <c r="A104" s="188"/>
      <c r="B104" s="92" t="s">
        <v>85</v>
      </c>
      <c r="C104" s="81" t="s">
        <v>4</v>
      </c>
      <c r="D104" s="109">
        <v>1.64</v>
      </c>
      <c r="E104" s="81">
        <v>0.57</v>
      </c>
      <c r="F104" s="81">
        <v>45</v>
      </c>
      <c r="G104" s="81">
        <f t="shared" si="19"/>
        <v>1.0699999999999998</v>
      </c>
      <c r="H104" s="81">
        <v>0</v>
      </c>
      <c r="I104" s="81">
        <f>10*1.05</f>
        <v>10.5</v>
      </c>
      <c r="J104" s="81">
        <f t="shared" si="20"/>
        <v>9.43</v>
      </c>
      <c r="K104" s="189"/>
      <c r="L104" s="190"/>
      <c r="M104" s="57"/>
      <c r="N104" s="188"/>
      <c r="O104" s="34" t="s">
        <v>85</v>
      </c>
      <c r="P104" s="81" t="s">
        <v>4</v>
      </c>
      <c r="Q104" s="13">
        <v>0.6152941176470589</v>
      </c>
      <c r="R104" s="13">
        <f t="shared" si="26"/>
        <v>2.255294117647059</v>
      </c>
      <c r="S104" s="79">
        <f t="shared" si="22"/>
        <v>0.57</v>
      </c>
      <c r="T104" s="40">
        <f t="shared" si="22"/>
        <v>45</v>
      </c>
      <c r="U104" s="13">
        <f t="shared" si="21"/>
        <v>1.685294117647059</v>
      </c>
      <c r="V104" s="81">
        <v>0</v>
      </c>
      <c r="W104" s="79">
        <f t="shared" si="23"/>
        <v>10.5</v>
      </c>
      <c r="X104" s="135">
        <f t="shared" si="24"/>
        <v>8.814705882352941</v>
      </c>
      <c r="Y104" s="196"/>
      <c r="Z104" s="169"/>
    </row>
    <row r="105" spans="1:26" s="12" customFormat="1" ht="11.25">
      <c r="A105" s="82">
        <v>72</v>
      </c>
      <c r="B105" s="92" t="s">
        <v>149</v>
      </c>
      <c r="C105" s="81" t="s">
        <v>14</v>
      </c>
      <c r="D105" s="109">
        <v>1.42</v>
      </c>
      <c r="E105" s="81">
        <v>0.91</v>
      </c>
      <c r="F105" s="81">
        <v>90</v>
      </c>
      <c r="G105" s="81">
        <f t="shared" si="19"/>
        <v>0.5099999999999999</v>
      </c>
      <c r="H105" s="81">
        <v>0</v>
      </c>
      <c r="I105" s="81">
        <f>4*1.05</f>
        <v>4.2</v>
      </c>
      <c r="J105" s="81">
        <f t="shared" si="20"/>
        <v>3.6900000000000004</v>
      </c>
      <c r="K105" s="81">
        <f>J105</f>
        <v>3.6900000000000004</v>
      </c>
      <c r="L105" s="80" t="str">
        <f>IF(K105&lt;0,"unavailable","available")</f>
        <v>available</v>
      </c>
      <c r="M105" s="57"/>
      <c r="N105" s="82">
        <v>72</v>
      </c>
      <c r="O105" s="34" t="s">
        <v>149</v>
      </c>
      <c r="P105" s="81" t="s">
        <v>14</v>
      </c>
      <c r="Q105" s="13">
        <v>2.652941176470588</v>
      </c>
      <c r="R105" s="13">
        <f t="shared" si="26"/>
        <v>4.072941176470588</v>
      </c>
      <c r="S105" s="79">
        <f t="shared" si="22"/>
        <v>0.91</v>
      </c>
      <c r="T105" s="40">
        <f t="shared" si="22"/>
        <v>90</v>
      </c>
      <c r="U105" s="13">
        <f t="shared" si="21"/>
        <v>3.1629411764705875</v>
      </c>
      <c r="V105" s="81">
        <v>0</v>
      </c>
      <c r="W105" s="79">
        <f t="shared" si="23"/>
        <v>4.2</v>
      </c>
      <c r="X105" s="135">
        <f t="shared" si="24"/>
        <v>1.0370588235294127</v>
      </c>
      <c r="Y105" s="136">
        <f t="shared" si="25"/>
        <v>1.0370588235294127</v>
      </c>
      <c r="Z105" s="11" t="str">
        <f>IF(Y105&lt;0,"unavailable","available")</f>
        <v>available</v>
      </c>
    </row>
    <row r="106" spans="1:26" s="12" customFormat="1" ht="22.5">
      <c r="A106" s="188">
        <v>73</v>
      </c>
      <c r="B106" s="92" t="s">
        <v>150</v>
      </c>
      <c r="C106" s="81" t="s">
        <v>34</v>
      </c>
      <c r="D106" s="109">
        <v>26.53</v>
      </c>
      <c r="E106" s="81">
        <v>3.86</v>
      </c>
      <c r="F106" s="81">
        <v>180</v>
      </c>
      <c r="G106" s="81">
        <f t="shared" si="19"/>
        <v>22.67</v>
      </c>
      <c r="H106" s="81">
        <v>0</v>
      </c>
      <c r="I106" s="81">
        <f>65*1.05</f>
        <v>68.25</v>
      </c>
      <c r="J106" s="81">
        <f t="shared" si="20"/>
        <v>45.58</v>
      </c>
      <c r="K106" s="189">
        <f>MIN(J106:J109)</f>
        <v>20.34</v>
      </c>
      <c r="L106" s="190" t="str">
        <f>IF(K106&lt;0,"unavailable","available")</f>
        <v>available</v>
      </c>
      <c r="M106" s="57"/>
      <c r="N106" s="188">
        <v>73</v>
      </c>
      <c r="O106" s="34" t="s">
        <v>150</v>
      </c>
      <c r="P106" s="81" t="s">
        <v>34</v>
      </c>
      <c r="Q106" s="41">
        <f>Q109+Q107</f>
        <v>8.694</v>
      </c>
      <c r="R106" s="13">
        <f>R107+R109</f>
        <v>26.314</v>
      </c>
      <c r="S106" s="79">
        <f t="shared" si="22"/>
        <v>3.86</v>
      </c>
      <c r="T106" s="40">
        <f t="shared" si="22"/>
        <v>180</v>
      </c>
      <c r="U106" s="13">
        <f t="shared" si="21"/>
        <v>22.454</v>
      </c>
      <c r="V106" s="81">
        <v>0</v>
      </c>
      <c r="W106" s="79">
        <f t="shared" si="23"/>
        <v>68.25</v>
      </c>
      <c r="X106" s="135">
        <f t="shared" si="24"/>
        <v>45.796</v>
      </c>
      <c r="Y106" s="194">
        <f>X107</f>
        <v>18.36423529411765</v>
      </c>
      <c r="Z106" s="167" t="str">
        <f>IF(Y106&lt;0,"unavailable","available")</f>
        <v>available</v>
      </c>
    </row>
    <row r="107" spans="1:26" s="53" customFormat="1" ht="22.5">
      <c r="A107" s="188"/>
      <c r="B107" s="93" t="s">
        <v>151</v>
      </c>
      <c r="C107" s="81" t="s">
        <v>21</v>
      </c>
      <c r="D107" s="109">
        <v>4.57</v>
      </c>
      <c r="E107" s="30">
        <v>6.74</v>
      </c>
      <c r="F107" s="30">
        <v>90</v>
      </c>
      <c r="G107" s="30">
        <f t="shared" si="19"/>
        <v>-2.17</v>
      </c>
      <c r="H107" s="30">
        <v>0</v>
      </c>
      <c r="I107" s="30">
        <f>20*1.05</f>
        <v>21</v>
      </c>
      <c r="J107" s="30">
        <f t="shared" si="20"/>
        <v>23.17</v>
      </c>
      <c r="K107" s="189"/>
      <c r="L107" s="190"/>
      <c r="M107" s="57"/>
      <c r="N107" s="188"/>
      <c r="O107" s="42" t="s">
        <v>151</v>
      </c>
      <c r="P107" s="81" t="s">
        <v>21</v>
      </c>
      <c r="Q107" s="41">
        <f>Q69+Q68+Q76+Q105+Q22</f>
        <v>4.805764705882353</v>
      </c>
      <c r="R107" s="41">
        <f t="shared" si="26"/>
        <v>9.375764705882354</v>
      </c>
      <c r="S107" s="79">
        <f t="shared" si="22"/>
        <v>6.74</v>
      </c>
      <c r="T107" s="40">
        <f t="shared" si="22"/>
        <v>90</v>
      </c>
      <c r="U107" s="41">
        <f t="shared" si="21"/>
        <v>2.6357647058823535</v>
      </c>
      <c r="V107" s="30">
        <v>0</v>
      </c>
      <c r="W107" s="79">
        <f t="shared" si="23"/>
        <v>21</v>
      </c>
      <c r="X107" s="135">
        <f t="shared" si="24"/>
        <v>18.36423529411765</v>
      </c>
      <c r="Y107" s="195"/>
      <c r="Z107" s="168"/>
    </row>
    <row r="108" spans="1:26" s="12" customFormat="1" ht="22.5">
      <c r="A108" s="188"/>
      <c r="B108" s="92" t="s">
        <v>152</v>
      </c>
      <c r="C108" s="81" t="s">
        <v>50</v>
      </c>
      <c r="D108" s="109">
        <v>8.91</v>
      </c>
      <c r="E108" s="81">
        <v>3</v>
      </c>
      <c r="F108" s="81">
        <v>180</v>
      </c>
      <c r="G108" s="81">
        <f t="shared" si="19"/>
        <v>5.91</v>
      </c>
      <c r="H108" s="81">
        <v>0</v>
      </c>
      <c r="I108" s="81">
        <f>25*1.05</f>
        <v>26.25</v>
      </c>
      <c r="J108" s="81">
        <f t="shared" si="20"/>
        <v>20.34</v>
      </c>
      <c r="K108" s="189"/>
      <c r="L108" s="190"/>
      <c r="M108" s="57"/>
      <c r="N108" s="188"/>
      <c r="O108" s="34" t="s">
        <v>152</v>
      </c>
      <c r="P108" s="81" t="s">
        <v>50</v>
      </c>
      <c r="Q108" s="41">
        <v>0</v>
      </c>
      <c r="R108" s="13">
        <f t="shared" si="26"/>
        <v>8.91</v>
      </c>
      <c r="S108" s="79">
        <f t="shared" si="22"/>
        <v>3</v>
      </c>
      <c r="T108" s="40">
        <f t="shared" si="22"/>
        <v>180</v>
      </c>
      <c r="U108" s="13">
        <f t="shared" si="21"/>
        <v>5.91</v>
      </c>
      <c r="V108" s="81">
        <v>0</v>
      </c>
      <c r="W108" s="79">
        <f t="shared" si="23"/>
        <v>26.25</v>
      </c>
      <c r="X108" s="135">
        <f t="shared" si="24"/>
        <v>20.34</v>
      </c>
      <c r="Y108" s="195"/>
      <c r="Z108" s="168"/>
    </row>
    <row r="109" spans="1:26" s="12" customFormat="1" ht="11.25">
      <c r="A109" s="188"/>
      <c r="B109" s="92" t="s">
        <v>153</v>
      </c>
      <c r="C109" s="81" t="s">
        <v>49</v>
      </c>
      <c r="D109" s="109">
        <v>13.05</v>
      </c>
      <c r="E109" s="81">
        <v>3.86</v>
      </c>
      <c r="F109" s="81">
        <v>180</v>
      </c>
      <c r="G109" s="81">
        <f t="shared" si="19"/>
        <v>9.190000000000001</v>
      </c>
      <c r="H109" s="81">
        <v>0</v>
      </c>
      <c r="I109" s="81">
        <f>40*1.05</f>
        <v>42</v>
      </c>
      <c r="J109" s="81">
        <f t="shared" si="20"/>
        <v>32.81</v>
      </c>
      <c r="K109" s="189"/>
      <c r="L109" s="190"/>
      <c r="M109" s="57"/>
      <c r="N109" s="188"/>
      <c r="O109" s="34" t="s">
        <v>153</v>
      </c>
      <c r="P109" s="81" t="s">
        <v>49</v>
      </c>
      <c r="Q109" s="13">
        <v>3.8882352941176475</v>
      </c>
      <c r="R109" s="13">
        <f t="shared" si="26"/>
        <v>16.938235294117646</v>
      </c>
      <c r="S109" s="79">
        <f t="shared" si="22"/>
        <v>3.86</v>
      </c>
      <c r="T109" s="40">
        <f t="shared" si="22"/>
        <v>180</v>
      </c>
      <c r="U109" s="13">
        <f t="shared" si="21"/>
        <v>13.078235294117647</v>
      </c>
      <c r="V109" s="81">
        <v>0</v>
      </c>
      <c r="W109" s="79">
        <f t="shared" si="23"/>
        <v>42</v>
      </c>
      <c r="X109" s="135">
        <f t="shared" si="24"/>
        <v>28.921764705882353</v>
      </c>
      <c r="Y109" s="196"/>
      <c r="Z109" s="169"/>
    </row>
    <row r="110" spans="1:26" s="12" customFormat="1" ht="11.25">
      <c r="A110" s="82">
        <v>74</v>
      </c>
      <c r="B110" s="92" t="s">
        <v>154</v>
      </c>
      <c r="C110" s="81" t="s">
        <v>35</v>
      </c>
      <c r="D110" s="109">
        <v>1.02</v>
      </c>
      <c r="E110" s="81">
        <v>0.64</v>
      </c>
      <c r="F110" s="81">
        <v>90</v>
      </c>
      <c r="G110" s="81">
        <f t="shared" si="19"/>
        <v>0.38</v>
      </c>
      <c r="H110" s="81">
        <v>0</v>
      </c>
      <c r="I110" s="81">
        <f>3.2*1.05</f>
        <v>3.3600000000000003</v>
      </c>
      <c r="J110" s="81">
        <f t="shared" si="20"/>
        <v>2.9800000000000004</v>
      </c>
      <c r="K110" s="81">
        <f aca="true" t="shared" si="35" ref="K110:K116">J110</f>
        <v>2.9800000000000004</v>
      </c>
      <c r="L110" s="80" t="str">
        <f aca="true" t="shared" si="36" ref="L110:L117">IF(K110&lt;0,"unavailable","available")</f>
        <v>available</v>
      </c>
      <c r="M110" s="57"/>
      <c r="N110" s="82">
        <v>74</v>
      </c>
      <c r="O110" s="34" t="s">
        <v>154</v>
      </c>
      <c r="P110" s="81" t="s">
        <v>35</v>
      </c>
      <c r="Q110" s="13">
        <v>0.01411764705882353</v>
      </c>
      <c r="R110" s="13">
        <f t="shared" si="26"/>
        <v>1.0341176470588236</v>
      </c>
      <c r="S110" s="79">
        <f t="shared" si="22"/>
        <v>0.64</v>
      </c>
      <c r="T110" s="40">
        <f t="shared" si="22"/>
        <v>90</v>
      </c>
      <c r="U110" s="13">
        <f t="shared" si="21"/>
        <v>0.3941176470588236</v>
      </c>
      <c r="V110" s="81">
        <v>0</v>
      </c>
      <c r="W110" s="79">
        <f t="shared" si="23"/>
        <v>3.3600000000000003</v>
      </c>
      <c r="X110" s="135">
        <f t="shared" si="24"/>
        <v>2.965882352941177</v>
      </c>
      <c r="Y110" s="136">
        <f t="shared" si="25"/>
        <v>2.965882352941177</v>
      </c>
      <c r="Z110" s="11" t="str">
        <f aca="true" t="shared" si="37" ref="Z110:Z117">IF(Y110&lt;0,"unavailable","available")</f>
        <v>available</v>
      </c>
    </row>
    <row r="111" spans="1:26" s="12" customFormat="1" ht="11.25">
      <c r="A111" s="82">
        <v>75</v>
      </c>
      <c r="B111" s="92" t="s">
        <v>155</v>
      </c>
      <c r="C111" s="81" t="s">
        <v>36</v>
      </c>
      <c r="D111" s="109">
        <v>0.76</v>
      </c>
      <c r="E111" s="81">
        <v>1.76</v>
      </c>
      <c r="F111" s="81">
        <v>30</v>
      </c>
      <c r="G111" s="81">
        <f t="shared" si="19"/>
        <v>-1</v>
      </c>
      <c r="H111" s="81">
        <v>0</v>
      </c>
      <c r="I111" s="81">
        <f>3.2*1.05</f>
        <v>3.3600000000000003</v>
      </c>
      <c r="J111" s="81">
        <f t="shared" si="20"/>
        <v>4.36</v>
      </c>
      <c r="K111" s="81">
        <f t="shared" si="35"/>
        <v>4.36</v>
      </c>
      <c r="L111" s="80" t="str">
        <f t="shared" si="36"/>
        <v>available</v>
      </c>
      <c r="M111" s="57"/>
      <c r="N111" s="82">
        <v>75</v>
      </c>
      <c r="O111" s="34" t="s">
        <v>155</v>
      </c>
      <c r="P111" s="81" t="s">
        <v>36</v>
      </c>
      <c r="Q111" s="13">
        <v>0.04964705882352941</v>
      </c>
      <c r="R111" s="13">
        <f t="shared" si="26"/>
        <v>0.8096470588235294</v>
      </c>
      <c r="S111" s="79">
        <f t="shared" si="22"/>
        <v>1.76</v>
      </c>
      <c r="T111" s="40">
        <f t="shared" si="22"/>
        <v>30</v>
      </c>
      <c r="U111" s="13">
        <f t="shared" si="21"/>
        <v>-0.9503529411764706</v>
      </c>
      <c r="V111" s="81">
        <v>0</v>
      </c>
      <c r="W111" s="79">
        <f t="shared" si="23"/>
        <v>3.3600000000000003</v>
      </c>
      <c r="X111" s="135">
        <f t="shared" si="24"/>
        <v>4.310352941176471</v>
      </c>
      <c r="Y111" s="136">
        <f t="shared" si="25"/>
        <v>4.310352941176471</v>
      </c>
      <c r="Z111" s="11" t="str">
        <f t="shared" si="37"/>
        <v>available</v>
      </c>
    </row>
    <row r="112" spans="1:26" s="12" customFormat="1" ht="11.25">
      <c r="A112" s="82">
        <v>76</v>
      </c>
      <c r="B112" s="92" t="s">
        <v>156</v>
      </c>
      <c r="C112" s="81" t="s">
        <v>11</v>
      </c>
      <c r="D112" s="109">
        <v>5.86</v>
      </c>
      <c r="E112" s="81">
        <v>1.51</v>
      </c>
      <c r="F112" s="81">
        <v>120</v>
      </c>
      <c r="G112" s="81">
        <f t="shared" si="19"/>
        <v>4.3500000000000005</v>
      </c>
      <c r="H112" s="81">
        <v>0</v>
      </c>
      <c r="I112" s="81">
        <f>25*1.05</f>
        <v>26.25</v>
      </c>
      <c r="J112" s="81">
        <f t="shared" si="20"/>
        <v>21.9</v>
      </c>
      <c r="K112" s="81">
        <f t="shared" si="35"/>
        <v>21.9</v>
      </c>
      <c r="L112" s="80" t="str">
        <f t="shared" si="36"/>
        <v>available</v>
      </c>
      <c r="M112" s="57"/>
      <c r="N112" s="82">
        <v>76</v>
      </c>
      <c r="O112" s="34" t="s">
        <v>156</v>
      </c>
      <c r="P112" s="81" t="s">
        <v>11</v>
      </c>
      <c r="Q112" s="13">
        <v>4.134117647058823</v>
      </c>
      <c r="R112" s="13">
        <f t="shared" si="26"/>
        <v>9.994117647058824</v>
      </c>
      <c r="S112" s="79">
        <f t="shared" si="22"/>
        <v>1.51</v>
      </c>
      <c r="T112" s="40">
        <f t="shared" si="22"/>
        <v>120</v>
      </c>
      <c r="U112" s="13">
        <f t="shared" si="21"/>
        <v>8.484117647058824</v>
      </c>
      <c r="V112" s="81">
        <v>0</v>
      </c>
      <c r="W112" s="79">
        <f t="shared" si="23"/>
        <v>26.25</v>
      </c>
      <c r="X112" s="135">
        <f t="shared" si="24"/>
        <v>17.765882352941176</v>
      </c>
      <c r="Y112" s="136">
        <f t="shared" si="25"/>
        <v>17.765882352941176</v>
      </c>
      <c r="Z112" s="11" t="str">
        <f t="shared" si="37"/>
        <v>available</v>
      </c>
    </row>
    <row r="113" spans="1:26" s="12" customFormat="1" ht="11.25">
      <c r="A113" s="82">
        <v>77</v>
      </c>
      <c r="B113" s="92" t="s">
        <v>157</v>
      </c>
      <c r="C113" s="81" t="s">
        <v>37</v>
      </c>
      <c r="D113" s="109">
        <v>0.77</v>
      </c>
      <c r="E113" s="81">
        <v>2.6</v>
      </c>
      <c r="F113" s="81">
        <v>120</v>
      </c>
      <c r="G113" s="81">
        <f t="shared" si="19"/>
        <v>-1.83</v>
      </c>
      <c r="H113" s="81">
        <v>0</v>
      </c>
      <c r="I113" s="81">
        <f>5.6*1.05</f>
        <v>5.88</v>
      </c>
      <c r="J113" s="81">
        <f t="shared" si="20"/>
        <v>7.71</v>
      </c>
      <c r="K113" s="81">
        <f t="shared" si="35"/>
        <v>7.71</v>
      </c>
      <c r="L113" s="80" t="str">
        <f t="shared" si="36"/>
        <v>available</v>
      </c>
      <c r="M113" s="57"/>
      <c r="N113" s="82">
        <v>77</v>
      </c>
      <c r="O113" s="34" t="s">
        <v>157</v>
      </c>
      <c r="P113" s="81" t="s">
        <v>37</v>
      </c>
      <c r="Q113" s="13">
        <v>0.01411764705882353</v>
      </c>
      <c r="R113" s="13">
        <f t="shared" si="26"/>
        <v>0.7841176470588236</v>
      </c>
      <c r="S113" s="79">
        <f t="shared" si="22"/>
        <v>2.6</v>
      </c>
      <c r="T113" s="40">
        <v>120</v>
      </c>
      <c r="U113" s="13">
        <f t="shared" si="21"/>
        <v>-1.8158823529411765</v>
      </c>
      <c r="V113" s="81">
        <v>0</v>
      </c>
      <c r="W113" s="79">
        <f t="shared" si="23"/>
        <v>5.88</v>
      </c>
      <c r="X113" s="135">
        <f t="shared" si="24"/>
        <v>7.695882352941176</v>
      </c>
      <c r="Y113" s="136">
        <f t="shared" si="25"/>
        <v>7.695882352941176</v>
      </c>
      <c r="Z113" s="11" t="str">
        <f t="shared" si="37"/>
        <v>available</v>
      </c>
    </row>
    <row r="114" spans="1:26" s="12" customFormat="1" ht="11.25">
      <c r="A114" s="82">
        <v>78</v>
      </c>
      <c r="B114" s="92" t="s">
        <v>158</v>
      </c>
      <c r="C114" s="81" t="s">
        <v>15</v>
      </c>
      <c r="D114" s="109">
        <v>2.05</v>
      </c>
      <c r="E114" s="81">
        <v>1.49</v>
      </c>
      <c r="F114" s="81">
        <v>80</v>
      </c>
      <c r="G114" s="81">
        <f t="shared" si="19"/>
        <v>0.5599999999999998</v>
      </c>
      <c r="H114" s="81">
        <v>0</v>
      </c>
      <c r="I114" s="14">
        <f>2.5*1.05</f>
        <v>2.625</v>
      </c>
      <c r="J114" s="14">
        <f t="shared" si="20"/>
        <v>2.0650000000000004</v>
      </c>
      <c r="K114" s="14">
        <f t="shared" si="35"/>
        <v>2.0650000000000004</v>
      </c>
      <c r="L114" s="80" t="str">
        <f t="shared" si="36"/>
        <v>available</v>
      </c>
      <c r="M114" s="57"/>
      <c r="N114" s="82">
        <v>78</v>
      </c>
      <c r="O114" s="34" t="s">
        <v>158</v>
      </c>
      <c r="P114" s="81" t="s">
        <v>15</v>
      </c>
      <c r="Q114" s="13">
        <v>0.771764705882353</v>
      </c>
      <c r="R114" s="13">
        <f t="shared" si="26"/>
        <v>2.821764705882353</v>
      </c>
      <c r="S114" s="79">
        <f t="shared" si="22"/>
        <v>1.49</v>
      </c>
      <c r="T114" s="40">
        <f t="shared" si="22"/>
        <v>80</v>
      </c>
      <c r="U114" s="13">
        <f t="shared" si="21"/>
        <v>1.331764705882353</v>
      </c>
      <c r="V114" s="81">
        <v>0</v>
      </c>
      <c r="W114" s="79">
        <f t="shared" si="23"/>
        <v>2.625</v>
      </c>
      <c r="X114" s="135">
        <f t="shared" si="24"/>
        <v>1.293235294117647</v>
      </c>
      <c r="Y114" s="136">
        <f t="shared" si="25"/>
        <v>1.293235294117647</v>
      </c>
      <c r="Z114" s="11" t="str">
        <f t="shared" si="37"/>
        <v>available</v>
      </c>
    </row>
    <row r="115" spans="1:26" s="12" customFormat="1" ht="11.25">
      <c r="A115" s="82">
        <v>79</v>
      </c>
      <c r="B115" s="92" t="s">
        <v>159</v>
      </c>
      <c r="C115" s="81" t="s">
        <v>7</v>
      </c>
      <c r="D115" s="109">
        <v>0.47</v>
      </c>
      <c r="E115" s="81">
        <v>1.03</v>
      </c>
      <c r="F115" s="81">
        <v>80</v>
      </c>
      <c r="G115" s="81">
        <f t="shared" si="19"/>
        <v>-0.56</v>
      </c>
      <c r="H115" s="81">
        <v>0</v>
      </c>
      <c r="I115" s="81">
        <f>1.6*1.05</f>
        <v>1.6800000000000002</v>
      </c>
      <c r="J115" s="81">
        <f t="shared" si="20"/>
        <v>2.24</v>
      </c>
      <c r="K115" s="81">
        <f t="shared" si="35"/>
        <v>2.24</v>
      </c>
      <c r="L115" s="80" t="str">
        <f t="shared" si="36"/>
        <v>available</v>
      </c>
      <c r="M115" s="57"/>
      <c r="N115" s="82">
        <v>79</v>
      </c>
      <c r="O115" s="34" t="s">
        <v>159</v>
      </c>
      <c r="P115" s="81" t="s">
        <v>7</v>
      </c>
      <c r="Q115" s="13">
        <v>0.0058823529411764705</v>
      </c>
      <c r="R115" s="13">
        <f t="shared" si="26"/>
        <v>0.4758823529411764</v>
      </c>
      <c r="S115" s="79">
        <f t="shared" si="22"/>
        <v>1.03</v>
      </c>
      <c r="T115" s="40">
        <f t="shared" si="22"/>
        <v>80</v>
      </c>
      <c r="U115" s="13">
        <f t="shared" si="21"/>
        <v>-0.5541176470588236</v>
      </c>
      <c r="V115" s="81">
        <v>0</v>
      </c>
      <c r="W115" s="79">
        <f t="shared" si="23"/>
        <v>1.6800000000000002</v>
      </c>
      <c r="X115" s="135">
        <f t="shared" si="24"/>
        <v>2.2341176470588238</v>
      </c>
      <c r="Y115" s="136">
        <f t="shared" si="25"/>
        <v>2.2341176470588238</v>
      </c>
      <c r="Z115" s="11" t="str">
        <f t="shared" si="37"/>
        <v>available</v>
      </c>
    </row>
    <row r="116" spans="1:26" s="12" customFormat="1" ht="22.5">
      <c r="A116" s="82">
        <v>80</v>
      </c>
      <c r="B116" s="92" t="s">
        <v>160</v>
      </c>
      <c r="C116" s="81" t="s">
        <v>11</v>
      </c>
      <c r="D116" s="109">
        <v>13.57</v>
      </c>
      <c r="E116" s="81">
        <v>3.46</v>
      </c>
      <c r="F116" s="81">
        <v>135</v>
      </c>
      <c r="G116" s="81">
        <f t="shared" si="19"/>
        <v>10.11</v>
      </c>
      <c r="H116" s="81">
        <v>0</v>
      </c>
      <c r="I116" s="81">
        <f>25*1.05</f>
        <v>26.25</v>
      </c>
      <c r="J116" s="81">
        <f t="shared" si="20"/>
        <v>16.14</v>
      </c>
      <c r="K116" s="81">
        <f t="shared" si="35"/>
        <v>16.14</v>
      </c>
      <c r="L116" s="80" t="str">
        <f t="shared" si="36"/>
        <v>available</v>
      </c>
      <c r="M116" s="57"/>
      <c r="N116" s="82">
        <v>80</v>
      </c>
      <c r="O116" s="34" t="s">
        <v>160</v>
      </c>
      <c r="P116" s="81" t="s">
        <v>11</v>
      </c>
      <c r="Q116" s="13">
        <v>1.5294117647058825</v>
      </c>
      <c r="R116" s="13">
        <f t="shared" si="26"/>
        <v>15.099411764705883</v>
      </c>
      <c r="S116" s="79">
        <f t="shared" si="22"/>
        <v>3.46</v>
      </c>
      <c r="T116" s="40">
        <f t="shared" si="22"/>
        <v>135</v>
      </c>
      <c r="U116" s="13">
        <f t="shared" si="21"/>
        <v>11.639411764705883</v>
      </c>
      <c r="V116" s="81">
        <v>0</v>
      </c>
      <c r="W116" s="79">
        <f t="shared" si="23"/>
        <v>26.25</v>
      </c>
      <c r="X116" s="135">
        <f t="shared" si="24"/>
        <v>14.610588235294117</v>
      </c>
      <c r="Y116" s="136">
        <f t="shared" si="25"/>
        <v>14.610588235294117</v>
      </c>
      <c r="Z116" s="11" t="str">
        <f t="shared" si="37"/>
        <v>available</v>
      </c>
    </row>
    <row r="117" spans="1:26" s="53" customFormat="1" ht="11.25">
      <c r="A117" s="188">
        <v>81</v>
      </c>
      <c r="B117" s="93" t="s">
        <v>161</v>
      </c>
      <c r="C117" s="30" t="s">
        <v>8</v>
      </c>
      <c r="D117" s="109">
        <v>2.1399999999999997</v>
      </c>
      <c r="E117" s="30">
        <f>E118+E119</f>
        <v>1.3599999999999999</v>
      </c>
      <c r="F117" s="30">
        <v>30</v>
      </c>
      <c r="G117" s="30">
        <f t="shared" si="19"/>
        <v>0.7799999999999998</v>
      </c>
      <c r="H117" s="30">
        <v>0</v>
      </c>
      <c r="I117" s="30">
        <f>6.3*1.05</f>
        <v>6.615</v>
      </c>
      <c r="J117" s="30">
        <f t="shared" si="20"/>
        <v>5.835000000000001</v>
      </c>
      <c r="K117" s="189">
        <f>MIN(J117:J119)</f>
        <v>5.835000000000001</v>
      </c>
      <c r="L117" s="201" t="str">
        <f t="shared" si="36"/>
        <v>available</v>
      </c>
      <c r="M117" s="57"/>
      <c r="N117" s="188">
        <v>81</v>
      </c>
      <c r="O117" s="42" t="s">
        <v>161</v>
      </c>
      <c r="P117" s="30" t="s">
        <v>8</v>
      </c>
      <c r="Q117" s="41">
        <f>Q119+Q118</f>
        <v>0.05352941176470588</v>
      </c>
      <c r="R117" s="41">
        <f>R118+R119</f>
        <v>2.1935294117647057</v>
      </c>
      <c r="S117" s="79">
        <f t="shared" si="22"/>
        <v>1.3599999999999999</v>
      </c>
      <c r="T117" s="40">
        <f t="shared" si="22"/>
        <v>30</v>
      </c>
      <c r="U117" s="41">
        <f t="shared" si="21"/>
        <v>0.8335294117647059</v>
      </c>
      <c r="V117" s="30">
        <v>0</v>
      </c>
      <c r="W117" s="79">
        <f t="shared" si="23"/>
        <v>6.615</v>
      </c>
      <c r="X117" s="135">
        <f t="shared" si="24"/>
        <v>5.781470588235294</v>
      </c>
      <c r="Y117" s="191">
        <f>X117</f>
        <v>5.781470588235294</v>
      </c>
      <c r="Z117" s="202" t="str">
        <f t="shared" si="37"/>
        <v>available</v>
      </c>
    </row>
    <row r="118" spans="1:26" s="53" customFormat="1" ht="11.25">
      <c r="A118" s="188"/>
      <c r="B118" s="93" t="s">
        <v>84</v>
      </c>
      <c r="C118" s="30" t="s">
        <v>8</v>
      </c>
      <c r="D118" s="109">
        <v>0.76</v>
      </c>
      <c r="E118" s="30">
        <v>0.54</v>
      </c>
      <c r="F118" s="30">
        <v>30</v>
      </c>
      <c r="G118" s="30">
        <f t="shared" si="19"/>
        <v>0.21999999999999997</v>
      </c>
      <c r="H118" s="30">
        <v>0</v>
      </c>
      <c r="I118" s="30">
        <f>6.3*1.05</f>
        <v>6.615</v>
      </c>
      <c r="J118" s="30">
        <f t="shared" si="20"/>
        <v>6.3950000000000005</v>
      </c>
      <c r="K118" s="189"/>
      <c r="L118" s="201"/>
      <c r="M118" s="57"/>
      <c r="N118" s="188"/>
      <c r="O118" s="42" t="s">
        <v>84</v>
      </c>
      <c r="P118" s="30" t="s">
        <v>8</v>
      </c>
      <c r="Q118" s="41">
        <f>Q28+Q115+Q24</f>
        <v>0.03529411764705882</v>
      </c>
      <c r="R118" s="41">
        <f t="shared" si="26"/>
        <v>0.7952941176470588</v>
      </c>
      <c r="S118" s="79">
        <f t="shared" si="22"/>
        <v>0.54</v>
      </c>
      <c r="T118" s="40">
        <f t="shared" si="22"/>
        <v>30</v>
      </c>
      <c r="U118" s="41">
        <f t="shared" si="21"/>
        <v>0.2552941176470588</v>
      </c>
      <c r="V118" s="30">
        <v>0</v>
      </c>
      <c r="W118" s="79">
        <f t="shared" si="23"/>
        <v>6.615</v>
      </c>
      <c r="X118" s="135">
        <f t="shared" si="24"/>
        <v>6.359705882352942</v>
      </c>
      <c r="Y118" s="192"/>
      <c r="Z118" s="203"/>
    </row>
    <row r="119" spans="1:26" s="53" customFormat="1" ht="11.25">
      <c r="A119" s="188"/>
      <c r="B119" s="93" t="s">
        <v>85</v>
      </c>
      <c r="C119" s="30" t="s">
        <v>8</v>
      </c>
      <c r="D119" s="109">
        <v>1.38</v>
      </c>
      <c r="E119" s="30">
        <v>0.82</v>
      </c>
      <c r="F119" s="30">
        <v>30</v>
      </c>
      <c r="G119" s="30">
        <f t="shared" si="19"/>
        <v>0.5599999999999999</v>
      </c>
      <c r="H119" s="30">
        <v>0</v>
      </c>
      <c r="I119" s="30">
        <f>6.3*1.05</f>
        <v>6.615</v>
      </c>
      <c r="J119" s="30">
        <f t="shared" si="20"/>
        <v>6.055000000000001</v>
      </c>
      <c r="K119" s="189"/>
      <c r="L119" s="201"/>
      <c r="M119" s="57"/>
      <c r="N119" s="188"/>
      <c r="O119" s="42" t="s">
        <v>85</v>
      </c>
      <c r="P119" s="30" t="s">
        <v>8</v>
      </c>
      <c r="Q119" s="41">
        <v>0.018235294117647058</v>
      </c>
      <c r="R119" s="41">
        <f t="shared" si="26"/>
        <v>1.398235294117647</v>
      </c>
      <c r="S119" s="79">
        <f t="shared" si="22"/>
        <v>0.82</v>
      </c>
      <c r="T119" s="40">
        <f t="shared" si="22"/>
        <v>30</v>
      </c>
      <c r="U119" s="41">
        <f t="shared" si="21"/>
        <v>0.5782352941176471</v>
      </c>
      <c r="V119" s="30">
        <v>0</v>
      </c>
      <c r="W119" s="79">
        <f t="shared" si="23"/>
        <v>6.615</v>
      </c>
      <c r="X119" s="135">
        <f t="shared" si="24"/>
        <v>6.036764705882353</v>
      </c>
      <c r="Y119" s="193"/>
      <c r="Z119" s="204"/>
    </row>
    <row r="120" spans="1:26" s="12" customFormat="1" ht="11.25">
      <c r="A120" s="200">
        <v>82</v>
      </c>
      <c r="B120" s="92" t="s">
        <v>162</v>
      </c>
      <c r="C120" s="81" t="s">
        <v>4</v>
      </c>
      <c r="D120" s="109">
        <v>2.48</v>
      </c>
      <c r="E120" s="81">
        <f>E121+E122</f>
        <v>2.5500000000000003</v>
      </c>
      <c r="F120" s="81">
        <v>120</v>
      </c>
      <c r="G120" s="81">
        <f t="shared" si="19"/>
        <v>-0.07000000000000028</v>
      </c>
      <c r="H120" s="81">
        <v>0</v>
      </c>
      <c r="I120" s="81">
        <f>10*1.05</f>
        <v>10.5</v>
      </c>
      <c r="J120" s="81">
        <f t="shared" si="20"/>
        <v>10.57</v>
      </c>
      <c r="K120" s="189">
        <f>MIN(J120:J122)</f>
        <v>10.4</v>
      </c>
      <c r="L120" s="190" t="str">
        <f>IF(K120&lt;0,"unavailable","available")</f>
        <v>available</v>
      </c>
      <c r="M120" s="57"/>
      <c r="N120" s="200">
        <v>82</v>
      </c>
      <c r="O120" s="34" t="s">
        <v>162</v>
      </c>
      <c r="P120" s="81" t="s">
        <v>4</v>
      </c>
      <c r="Q120" s="41">
        <f>Q121+Q122</f>
        <v>5.0458823529411765</v>
      </c>
      <c r="R120" s="13">
        <f>R121+R122</f>
        <v>7.525882352941177</v>
      </c>
      <c r="S120" s="79">
        <f t="shared" si="22"/>
        <v>2.5500000000000003</v>
      </c>
      <c r="T120" s="40">
        <f t="shared" si="22"/>
        <v>120</v>
      </c>
      <c r="U120" s="13">
        <f t="shared" si="21"/>
        <v>4.975882352941177</v>
      </c>
      <c r="V120" s="81">
        <v>0</v>
      </c>
      <c r="W120" s="79">
        <f t="shared" si="23"/>
        <v>10.5</v>
      </c>
      <c r="X120" s="135">
        <f t="shared" si="24"/>
        <v>5.524117647058823</v>
      </c>
      <c r="Y120" s="194">
        <f>X120</f>
        <v>5.524117647058823</v>
      </c>
      <c r="Z120" s="167" t="str">
        <f>IF(Y120&lt;0,"unavailable","available")</f>
        <v>available</v>
      </c>
    </row>
    <row r="121" spans="1:26" s="53" customFormat="1" ht="11.25">
      <c r="A121" s="200"/>
      <c r="B121" s="93" t="s">
        <v>84</v>
      </c>
      <c r="C121" s="30" t="s">
        <v>4</v>
      </c>
      <c r="D121" s="109">
        <v>0.49</v>
      </c>
      <c r="E121" s="30">
        <v>0.39</v>
      </c>
      <c r="F121" s="30">
        <v>120</v>
      </c>
      <c r="G121" s="30">
        <f t="shared" si="19"/>
        <v>0.09999999999999998</v>
      </c>
      <c r="H121" s="30">
        <v>0</v>
      </c>
      <c r="I121" s="30">
        <f>10*1.05</f>
        <v>10.5</v>
      </c>
      <c r="J121" s="30">
        <f t="shared" si="20"/>
        <v>10.4</v>
      </c>
      <c r="K121" s="189"/>
      <c r="L121" s="190"/>
      <c r="M121" s="57"/>
      <c r="N121" s="200"/>
      <c r="O121" s="42" t="s">
        <v>84</v>
      </c>
      <c r="P121" s="30" t="s">
        <v>4</v>
      </c>
      <c r="Q121" s="41">
        <f>Q99</f>
        <v>1.0694117647058825</v>
      </c>
      <c r="R121" s="41">
        <f t="shared" si="26"/>
        <v>1.5594117647058825</v>
      </c>
      <c r="S121" s="79">
        <f t="shared" si="22"/>
        <v>0.39</v>
      </c>
      <c r="T121" s="40">
        <f t="shared" si="22"/>
        <v>120</v>
      </c>
      <c r="U121" s="41">
        <f t="shared" si="21"/>
        <v>1.1694117647058824</v>
      </c>
      <c r="V121" s="30">
        <v>0</v>
      </c>
      <c r="W121" s="79">
        <f t="shared" si="23"/>
        <v>10.5</v>
      </c>
      <c r="X121" s="135">
        <f t="shared" si="24"/>
        <v>9.330588235294117</v>
      </c>
      <c r="Y121" s="195"/>
      <c r="Z121" s="168"/>
    </row>
    <row r="122" spans="1:26" s="12" customFormat="1" ht="11.25">
      <c r="A122" s="200"/>
      <c r="B122" s="92" t="s">
        <v>85</v>
      </c>
      <c r="C122" s="81" t="s">
        <v>4</v>
      </c>
      <c r="D122" s="109">
        <v>1.99</v>
      </c>
      <c r="E122" s="81">
        <v>2.16</v>
      </c>
      <c r="F122" s="81">
        <v>120</v>
      </c>
      <c r="G122" s="81">
        <f t="shared" si="19"/>
        <v>-0.17000000000000015</v>
      </c>
      <c r="H122" s="81">
        <v>0</v>
      </c>
      <c r="I122" s="81">
        <f>10*1.05</f>
        <v>10.5</v>
      </c>
      <c r="J122" s="81">
        <f t="shared" si="20"/>
        <v>10.67</v>
      </c>
      <c r="K122" s="189"/>
      <c r="L122" s="190"/>
      <c r="M122" s="57"/>
      <c r="N122" s="200"/>
      <c r="O122" s="34" t="s">
        <v>85</v>
      </c>
      <c r="P122" s="81" t="s">
        <v>4</v>
      </c>
      <c r="Q122" s="13">
        <v>3.976470588235294</v>
      </c>
      <c r="R122" s="13">
        <f t="shared" si="26"/>
        <v>5.966470588235294</v>
      </c>
      <c r="S122" s="79">
        <f t="shared" si="22"/>
        <v>2.16</v>
      </c>
      <c r="T122" s="40">
        <f t="shared" si="22"/>
        <v>120</v>
      </c>
      <c r="U122" s="13">
        <f t="shared" si="21"/>
        <v>3.8064705882352943</v>
      </c>
      <c r="V122" s="81">
        <v>0</v>
      </c>
      <c r="W122" s="79">
        <f t="shared" si="23"/>
        <v>10.5</v>
      </c>
      <c r="X122" s="135">
        <f t="shared" si="24"/>
        <v>6.693529411764706</v>
      </c>
      <c r="Y122" s="196"/>
      <c r="Z122" s="169"/>
    </row>
    <row r="123" spans="1:26" s="12" customFormat="1" ht="11.25">
      <c r="A123" s="82">
        <v>83</v>
      </c>
      <c r="B123" s="92" t="s">
        <v>163</v>
      </c>
      <c r="C123" s="107" t="s">
        <v>5</v>
      </c>
      <c r="D123" s="109">
        <v>1.3</v>
      </c>
      <c r="E123" s="81">
        <v>1.1</v>
      </c>
      <c r="F123" s="81">
        <v>120</v>
      </c>
      <c r="G123" s="81">
        <f t="shared" si="19"/>
        <v>0.19999999999999996</v>
      </c>
      <c r="H123" s="81">
        <v>0</v>
      </c>
      <c r="I123" s="81">
        <f>2.5*1.05</f>
        <v>2.625</v>
      </c>
      <c r="J123" s="81">
        <f t="shared" si="20"/>
        <v>2.425</v>
      </c>
      <c r="K123" s="81">
        <f>J123</f>
        <v>2.425</v>
      </c>
      <c r="L123" s="80" t="str">
        <f>IF(K123&lt;0,"unavailable","available")</f>
        <v>available</v>
      </c>
      <c r="M123" s="57"/>
      <c r="N123" s="82">
        <v>83</v>
      </c>
      <c r="O123" s="34" t="s">
        <v>163</v>
      </c>
      <c r="P123" s="107" t="s">
        <v>5</v>
      </c>
      <c r="Q123" s="13">
        <v>0.9476470588235294</v>
      </c>
      <c r="R123" s="13">
        <f t="shared" si="26"/>
        <v>2.2476470588235293</v>
      </c>
      <c r="S123" s="79">
        <f t="shared" si="22"/>
        <v>1.1</v>
      </c>
      <c r="T123" s="40">
        <f t="shared" si="22"/>
        <v>120</v>
      </c>
      <c r="U123" s="13">
        <f t="shared" si="21"/>
        <v>1.1476470588235292</v>
      </c>
      <c r="V123" s="81">
        <v>0</v>
      </c>
      <c r="W123" s="79">
        <f t="shared" si="23"/>
        <v>2.625</v>
      </c>
      <c r="X123" s="135">
        <f t="shared" si="24"/>
        <v>1.4773529411764708</v>
      </c>
      <c r="Y123" s="136">
        <f t="shared" si="25"/>
        <v>1.4773529411764708</v>
      </c>
      <c r="Z123" s="11" t="str">
        <f>IF(Y123&lt;0,"unavailable","available")</f>
        <v>available</v>
      </c>
    </row>
    <row r="124" spans="1:26" s="12" customFormat="1" ht="22.5">
      <c r="A124" s="82">
        <v>84</v>
      </c>
      <c r="B124" s="92" t="s">
        <v>164</v>
      </c>
      <c r="C124" s="81" t="s">
        <v>11</v>
      </c>
      <c r="D124" s="109">
        <v>10.879999999999999</v>
      </c>
      <c r="E124" s="81">
        <v>0.74</v>
      </c>
      <c r="F124" s="81">
        <v>60</v>
      </c>
      <c r="G124" s="81">
        <f t="shared" si="19"/>
        <v>10.139999999999999</v>
      </c>
      <c r="H124" s="81">
        <v>0</v>
      </c>
      <c r="I124" s="81">
        <f>25*1.05</f>
        <v>26.25</v>
      </c>
      <c r="J124" s="81">
        <f t="shared" si="20"/>
        <v>16.11</v>
      </c>
      <c r="K124" s="81">
        <f>J124</f>
        <v>16.11</v>
      </c>
      <c r="L124" s="80" t="str">
        <f>IF(K124&lt;0,"unavailable","available")</f>
        <v>available</v>
      </c>
      <c r="M124" s="57"/>
      <c r="N124" s="82">
        <v>84</v>
      </c>
      <c r="O124" s="34" t="s">
        <v>164</v>
      </c>
      <c r="P124" s="81" t="s">
        <v>11</v>
      </c>
      <c r="Q124" s="13">
        <v>2.3623529411764705</v>
      </c>
      <c r="R124" s="13">
        <f t="shared" si="26"/>
        <v>13.24235294117647</v>
      </c>
      <c r="S124" s="79">
        <f t="shared" si="22"/>
        <v>0.74</v>
      </c>
      <c r="T124" s="40">
        <f t="shared" si="22"/>
        <v>60</v>
      </c>
      <c r="U124" s="13">
        <f t="shared" si="21"/>
        <v>12.50235294117647</v>
      </c>
      <c r="V124" s="81">
        <v>0</v>
      </c>
      <c r="W124" s="79">
        <f t="shared" si="23"/>
        <v>26.25</v>
      </c>
      <c r="X124" s="135">
        <f t="shared" si="24"/>
        <v>13.74764705882353</v>
      </c>
      <c r="Y124" s="136">
        <f t="shared" si="25"/>
        <v>13.74764705882353</v>
      </c>
      <c r="Z124" s="11" t="str">
        <f>IF(Y124&lt;0,"unavailable","available")</f>
        <v>available</v>
      </c>
    </row>
    <row r="125" spans="1:26" s="12" customFormat="1" ht="11.25">
      <c r="A125" s="82">
        <v>85</v>
      </c>
      <c r="B125" s="92" t="s">
        <v>165</v>
      </c>
      <c r="C125" s="81" t="s">
        <v>4</v>
      </c>
      <c r="D125" s="109">
        <v>4.61</v>
      </c>
      <c r="E125" s="81">
        <v>1.05</v>
      </c>
      <c r="F125" s="81">
        <v>90</v>
      </c>
      <c r="G125" s="81">
        <f t="shared" si="19"/>
        <v>3.5600000000000005</v>
      </c>
      <c r="H125" s="81">
        <v>0</v>
      </c>
      <c r="I125" s="81">
        <f>10*1.05</f>
        <v>10.5</v>
      </c>
      <c r="J125" s="81">
        <f t="shared" si="20"/>
        <v>6.9399999999999995</v>
      </c>
      <c r="K125" s="81">
        <f>J125</f>
        <v>6.9399999999999995</v>
      </c>
      <c r="L125" s="80" t="str">
        <f>IF(K125&lt;0,"unavailable","available")</f>
        <v>available</v>
      </c>
      <c r="M125" s="57"/>
      <c r="N125" s="82">
        <v>85</v>
      </c>
      <c r="O125" s="34" t="s">
        <v>165</v>
      </c>
      <c r="P125" s="81" t="s">
        <v>4</v>
      </c>
      <c r="Q125" s="13">
        <v>3.6985294117647056</v>
      </c>
      <c r="R125" s="13">
        <f t="shared" si="26"/>
        <v>8.308529411764706</v>
      </c>
      <c r="S125" s="79">
        <f t="shared" si="22"/>
        <v>1.05</v>
      </c>
      <c r="T125" s="40">
        <f t="shared" si="22"/>
        <v>90</v>
      </c>
      <c r="U125" s="13">
        <f t="shared" si="21"/>
        <v>7.258529411764706</v>
      </c>
      <c r="V125" s="81">
        <v>0</v>
      </c>
      <c r="W125" s="79">
        <f t="shared" si="23"/>
        <v>10.5</v>
      </c>
      <c r="X125" s="135">
        <f t="shared" si="24"/>
        <v>3.241470588235294</v>
      </c>
      <c r="Y125" s="136">
        <f t="shared" si="25"/>
        <v>3.241470588235294</v>
      </c>
      <c r="Z125" s="11" t="str">
        <f>IF(Y125&lt;0,"unavailable","available")</f>
        <v>available</v>
      </c>
    </row>
    <row r="126" spans="1:26" s="53" customFormat="1" ht="12" customHeight="1">
      <c r="A126" s="84">
        <v>86</v>
      </c>
      <c r="B126" s="93" t="s">
        <v>166</v>
      </c>
      <c r="C126" s="30" t="s">
        <v>16</v>
      </c>
      <c r="D126" s="108">
        <v>10.99</v>
      </c>
      <c r="E126" s="30">
        <v>0</v>
      </c>
      <c r="F126" s="30" t="s">
        <v>45</v>
      </c>
      <c r="G126" s="30">
        <f aca="true" t="shared" si="38" ref="G126:G190">D126-E126</f>
        <v>10.99</v>
      </c>
      <c r="H126" s="30">
        <v>0</v>
      </c>
      <c r="I126" s="30">
        <f>40*1.05</f>
        <v>42</v>
      </c>
      <c r="J126" s="30">
        <f aca="true" t="shared" si="39" ref="J126:J189">I126-H126-G126</f>
        <v>31.009999999999998</v>
      </c>
      <c r="K126" s="30">
        <f>J126</f>
        <v>31.009999999999998</v>
      </c>
      <c r="L126" s="87" t="str">
        <f>IF(K126&lt;0,"unavailable","available")</f>
        <v>available</v>
      </c>
      <c r="M126" s="57"/>
      <c r="N126" s="84">
        <v>86</v>
      </c>
      <c r="O126" s="42" t="s">
        <v>166</v>
      </c>
      <c r="P126" s="30" t="s">
        <v>16</v>
      </c>
      <c r="Q126" s="13">
        <v>3.071117647058824</v>
      </c>
      <c r="R126" s="41">
        <f t="shared" si="26"/>
        <v>14.061117647058824</v>
      </c>
      <c r="S126" s="79">
        <f t="shared" si="22"/>
        <v>0</v>
      </c>
      <c r="T126" s="40"/>
      <c r="U126" s="41">
        <f aca="true" t="shared" si="40" ref="U126:U189">R126-S126</f>
        <v>14.061117647058824</v>
      </c>
      <c r="V126" s="30">
        <v>0</v>
      </c>
      <c r="W126" s="79">
        <f t="shared" si="23"/>
        <v>42</v>
      </c>
      <c r="X126" s="135">
        <f t="shared" si="24"/>
        <v>27.938882352941178</v>
      </c>
      <c r="Y126" s="136">
        <f t="shared" si="25"/>
        <v>27.938882352941178</v>
      </c>
      <c r="Z126" s="54" t="str">
        <f>IF(Y126&lt;0,"unavailable","available")</f>
        <v>available</v>
      </c>
    </row>
    <row r="127" spans="1:26" s="12" customFormat="1" ht="11.25">
      <c r="A127" s="188">
        <v>87</v>
      </c>
      <c r="B127" s="92" t="s">
        <v>167</v>
      </c>
      <c r="C127" s="81" t="s">
        <v>17</v>
      </c>
      <c r="D127" s="108">
        <v>10.46</v>
      </c>
      <c r="E127" s="81">
        <f>E128+E129</f>
        <v>4.65</v>
      </c>
      <c r="F127" s="81">
        <v>90</v>
      </c>
      <c r="G127" s="81">
        <f t="shared" si="38"/>
        <v>5.8100000000000005</v>
      </c>
      <c r="H127" s="81">
        <v>0</v>
      </c>
      <c r="I127" s="81">
        <f>10*1.05</f>
        <v>10.5</v>
      </c>
      <c r="J127" s="81">
        <f t="shared" si="39"/>
        <v>4.6899999999999995</v>
      </c>
      <c r="K127" s="189">
        <f>MIN(J127:J129)</f>
        <v>4.6899999999999995</v>
      </c>
      <c r="L127" s="190" t="str">
        <f>IF(K127&lt;0,"unavailable","available")</f>
        <v>available</v>
      </c>
      <c r="M127" s="57"/>
      <c r="N127" s="188">
        <v>87</v>
      </c>
      <c r="O127" s="34" t="s">
        <v>167</v>
      </c>
      <c r="P127" s="81" t="s">
        <v>17</v>
      </c>
      <c r="Q127" s="41">
        <f>Q128+Q129</f>
        <v>0</v>
      </c>
      <c r="R127" s="13">
        <f>R128+R129</f>
        <v>10.46</v>
      </c>
      <c r="S127" s="79">
        <f t="shared" si="22"/>
        <v>4.65</v>
      </c>
      <c r="T127" s="40">
        <f t="shared" si="22"/>
        <v>90</v>
      </c>
      <c r="U127" s="13">
        <f t="shared" si="40"/>
        <v>5.8100000000000005</v>
      </c>
      <c r="V127" s="81">
        <v>0</v>
      </c>
      <c r="W127" s="79">
        <f t="shared" si="23"/>
        <v>10.5</v>
      </c>
      <c r="X127" s="135">
        <f t="shared" si="24"/>
        <v>4.6899999999999995</v>
      </c>
      <c r="Y127" s="194">
        <f>X127</f>
        <v>4.6899999999999995</v>
      </c>
      <c r="Z127" s="167" t="str">
        <f>IF(Y127&lt;0,"unavailable","available")</f>
        <v>available</v>
      </c>
    </row>
    <row r="128" spans="1:26" s="12" customFormat="1" ht="11.25">
      <c r="A128" s="188"/>
      <c r="B128" s="92" t="s">
        <v>84</v>
      </c>
      <c r="C128" s="81" t="s">
        <v>17</v>
      </c>
      <c r="D128" s="108">
        <v>0</v>
      </c>
      <c r="E128" s="81">
        <v>0</v>
      </c>
      <c r="F128" s="81"/>
      <c r="G128" s="81">
        <f t="shared" si="38"/>
        <v>0</v>
      </c>
      <c r="H128" s="81">
        <v>0</v>
      </c>
      <c r="I128" s="81">
        <f>10*1.05</f>
        <v>10.5</v>
      </c>
      <c r="J128" s="81">
        <f t="shared" si="39"/>
        <v>10.5</v>
      </c>
      <c r="K128" s="189"/>
      <c r="L128" s="190"/>
      <c r="M128" s="57"/>
      <c r="N128" s="188"/>
      <c r="O128" s="34" t="s">
        <v>84</v>
      </c>
      <c r="P128" s="81" t="s">
        <v>17</v>
      </c>
      <c r="Q128" s="41">
        <v>0</v>
      </c>
      <c r="R128" s="13">
        <f t="shared" si="26"/>
        <v>0</v>
      </c>
      <c r="S128" s="79">
        <f aca="true" t="shared" si="41" ref="S128:T164">E128</f>
        <v>0</v>
      </c>
      <c r="T128" s="40"/>
      <c r="U128" s="13">
        <f t="shared" si="40"/>
        <v>0</v>
      </c>
      <c r="V128" s="81">
        <v>0</v>
      </c>
      <c r="W128" s="79">
        <f aca="true" t="shared" si="42" ref="W128:W191">I128</f>
        <v>10.5</v>
      </c>
      <c r="X128" s="135">
        <f aca="true" t="shared" si="43" ref="X128:X191">W128-V128-U128</f>
        <v>10.5</v>
      </c>
      <c r="Y128" s="195"/>
      <c r="Z128" s="168"/>
    </row>
    <row r="129" spans="1:26" s="12" customFormat="1" ht="11.25">
      <c r="A129" s="188"/>
      <c r="B129" s="92" t="s">
        <v>85</v>
      </c>
      <c r="C129" s="81" t="s">
        <v>17</v>
      </c>
      <c r="D129" s="108">
        <v>10.46</v>
      </c>
      <c r="E129" s="81">
        <v>4.65</v>
      </c>
      <c r="F129" s="81">
        <v>90</v>
      </c>
      <c r="G129" s="81">
        <f t="shared" si="38"/>
        <v>5.8100000000000005</v>
      </c>
      <c r="H129" s="81">
        <v>0</v>
      </c>
      <c r="I129" s="81">
        <f>10*1.05</f>
        <v>10.5</v>
      </c>
      <c r="J129" s="81">
        <f t="shared" si="39"/>
        <v>4.6899999999999995</v>
      </c>
      <c r="K129" s="189"/>
      <c r="L129" s="190"/>
      <c r="M129" s="57"/>
      <c r="N129" s="188"/>
      <c r="O129" s="34" t="s">
        <v>85</v>
      </c>
      <c r="P129" s="81" t="s">
        <v>17</v>
      </c>
      <c r="Q129" s="41">
        <v>0</v>
      </c>
      <c r="R129" s="13">
        <f t="shared" si="26"/>
        <v>10.46</v>
      </c>
      <c r="S129" s="79">
        <f t="shared" si="41"/>
        <v>4.65</v>
      </c>
      <c r="T129" s="40">
        <f t="shared" si="41"/>
        <v>90</v>
      </c>
      <c r="U129" s="13">
        <f t="shared" si="40"/>
        <v>5.8100000000000005</v>
      </c>
      <c r="V129" s="81">
        <v>0</v>
      </c>
      <c r="W129" s="79">
        <f t="shared" si="42"/>
        <v>10.5</v>
      </c>
      <c r="X129" s="135">
        <f t="shared" si="43"/>
        <v>4.6899999999999995</v>
      </c>
      <c r="Y129" s="196"/>
      <c r="Z129" s="169"/>
    </row>
    <row r="130" spans="1:26" s="12" customFormat="1" ht="22.5">
      <c r="A130" s="188">
        <v>88</v>
      </c>
      <c r="B130" s="92" t="s">
        <v>168</v>
      </c>
      <c r="C130" s="81" t="s">
        <v>18</v>
      </c>
      <c r="D130" s="108">
        <v>1.6</v>
      </c>
      <c r="E130" s="81">
        <f>E131+E132</f>
        <v>4.13</v>
      </c>
      <c r="F130" s="81">
        <v>120</v>
      </c>
      <c r="G130" s="81">
        <f t="shared" si="38"/>
        <v>-2.53</v>
      </c>
      <c r="H130" s="81">
        <v>0</v>
      </c>
      <c r="I130" s="14">
        <f>6.3*1.05</f>
        <v>6.615</v>
      </c>
      <c r="J130" s="14">
        <f t="shared" si="39"/>
        <v>9.145</v>
      </c>
      <c r="K130" s="189">
        <f>MIN(J130:J132)</f>
        <v>7.535</v>
      </c>
      <c r="L130" s="190" t="str">
        <f>IF(K130&lt;0,"unavailable","available")</f>
        <v>available</v>
      </c>
      <c r="M130" s="57"/>
      <c r="N130" s="188">
        <v>88</v>
      </c>
      <c r="O130" s="34" t="s">
        <v>168</v>
      </c>
      <c r="P130" s="81" t="s">
        <v>18</v>
      </c>
      <c r="Q130" s="41">
        <f>Q132+Q131</f>
        <v>0.3294117647058824</v>
      </c>
      <c r="R130" s="13">
        <f>R131+R132</f>
        <v>1.9294117647058826</v>
      </c>
      <c r="S130" s="79">
        <f t="shared" si="41"/>
        <v>4.13</v>
      </c>
      <c r="T130" s="40">
        <f t="shared" si="41"/>
        <v>120</v>
      </c>
      <c r="U130" s="13">
        <f t="shared" si="40"/>
        <v>-2.2005882352941173</v>
      </c>
      <c r="V130" s="81">
        <v>0</v>
      </c>
      <c r="W130" s="79">
        <f t="shared" si="42"/>
        <v>6.615</v>
      </c>
      <c r="X130" s="135">
        <f t="shared" si="43"/>
        <v>8.815588235294118</v>
      </c>
      <c r="Y130" s="194">
        <f>X131</f>
        <v>7.205588235294117</v>
      </c>
      <c r="Z130" s="167" t="str">
        <f>IF(Y130&lt;0,"unavailable","available")</f>
        <v>available</v>
      </c>
    </row>
    <row r="131" spans="1:26" s="12" customFormat="1" ht="11.25">
      <c r="A131" s="188"/>
      <c r="B131" s="92" t="s">
        <v>84</v>
      </c>
      <c r="C131" s="81" t="s">
        <v>18</v>
      </c>
      <c r="D131" s="108">
        <v>1.48</v>
      </c>
      <c r="E131" s="81">
        <v>2.4</v>
      </c>
      <c r="F131" s="81">
        <v>120</v>
      </c>
      <c r="G131" s="81">
        <f t="shared" si="38"/>
        <v>-0.9199999999999999</v>
      </c>
      <c r="H131" s="81">
        <v>0</v>
      </c>
      <c r="I131" s="14">
        <f>6.3*1.05</f>
        <v>6.615</v>
      </c>
      <c r="J131" s="14">
        <f t="shared" si="39"/>
        <v>7.535</v>
      </c>
      <c r="K131" s="189"/>
      <c r="L131" s="190"/>
      <c r="M131" s="57"/>
      <c r="N131" s="188"/>
      <c r="O131" s="34" t="s">
        <v>84</v>
      </c>
      <c r="P131" s="81" t="s">
        <v>18</v>
      </c>
      <c r="Q131" s="41">
        <f>Q162+Q37+Q38+Q148+Q39</f>
        <v>0.3294117647058824</v>
      </c>
      <c r="R131" s="13">
        <f t="shared" si="26"/>
        <v>1.8094117647058825</v>
      </c>
      <c r="S131" s="79">
        <f t="shared" si="41"/>
        <v>2.4</v>
      </c>
      <c r="T131" s="40">
        <f t="shared" si="41"/>
        <v>120</v>
      </c>
      <c r="U131" s="13">
        <f t="shared" si="40"/>
        <v>-0.5905882352941174</v>
      </c>
      <c r="V131" s="81">
        <v>0</v>
      </c>
      <c r="W131" s="79">
        <f t="shared" si="42"/>
        <v>6.615</v>
      </c>
      <c r="X131" s="135">
        <f t="shared" si="43"/>
        <v>7.205588235294117</v>
      </c>
      <c r="Y131" s="195"/>
      <c r="Z131" s="168"/>
    </row>
    <row r="132" spans="1:26" s="12" customFormat="1" ht="11.25">
      <c r="A132" s="188"/>
      <c r="B132" s="92" t="s">
        <v>85</v>
      </c>
      <c r="C132" s="81" t="s">
        <v>18</v>
      </c>
      <c r="D132" s="108">
        <v>0.12</v>
      </c>
      <c r="E132" s="81">
        <v>1.73</v>
      </c>
      <c r="F132" s="81">
        <v>120</v>
      </c>
      <c r="G132" s="81">
        <f t="shared" si="38"/>
        <v>-1.6099999999999999</v>
      </c>
      <c r="H132" s="81">
        <v>0</v>
      </c>
      <c r="I132" s="14">
        <f>6.3*1.05</f>
        <v>6.615</v>
      </c>
      <c r="J132" s="14">
        <f t="shared" si="39"/>
        <v>8.225</v>
      </c>
      <c r="K132" s="189"/>
      <c r="L132" s="190"/>
      <c r="M132" s="57"/>
      <c r="N132" s="188"/>
      <c r="O132" s="34" t="s">
        <v>85</v>
      </c>
      <c r="P132" s="81" t="s">
        <v>18</v>
      </c>
      <c r="Q132" s="41">
        <v>0</v>
      </c>
      <c r="R132" s="13">
        <f t="shared" si="26"/>
        <v>0.12</v>
      </c>
      <c r="S132" s="79">
        <f t="shared" si="41"/>
        <v>1.73</v>
      </c>
      <c r="T132" s="40">
        <f t="shared" si="41"/>
        <v>120</v>
      </c>
      <c r="U132" s="13">
        <f t="shared" si="40"/>
        <v>-1.6099999999999999</v>
      </c>
      <c r="V132" s="81">
        <v>0</v>
      </c>
      <c r="W132" s="79">
        <f t="shared" si="42"/>
        <v>6.615</v>
      </c>
      <c r="X132" s="135">
        <f t="shared" si="43"/>
        <v>8.225</v>
      </c>
      <c r="Y132" s="196"/>
      <c r="Z132" s="169"/>
    </row>
    <row r="133" spans="1:26" s="12" customFormat="1" ht="11.25">
      <c r="A133" s="82">
        <v>89</v>
      </c>
      <c r="B133" s="147" t="s">
        <v>169</v>
      </c>
      <c r="C133" s="81" t="s">
        <v>8</v>
      </c>
      <c r="D133" s="108">
        <v>2.14</v>
      </c>
      <c r="E133" s="81">
        <v>1.83</v>
      </c>
      <c r="F133" s="81">
        <v>120</v>
      </c>
      <c r="G133" s="81">
        <f t="shared" si="38"/>
        <v>0.31000000000000005</v>
      </c>
      <c r="H133" s="81">
        <v>0</v>
      </c>
      <c r="I133" s="14">
        <f>6.3*1.05</f>
        <v>6.615</v>
      </c>
      <c r="J133" s="14">
        <f t="shared" si="39"/>
        <v>6.305</v>
      </c>
      <c r="K133" s="14">
        <f>J133</f>
        <v>6.305</v>
      </c>
      <c r="L133" s="80" t="str">
        <f>IF(K133&lt;0,"unavailable","available")</f>
        <v>available</v>
      </c>
      <c r="M133" s="57"/>
      <c r="N133" s="82">
        <v>89</v>
      </c>
      <c r="O133" s="34" t="s">
        <v>169</v>
      </c>
      <c r="P133" s="81" t="s">
        <v>8</v>
      </c>
      <c r="Q133" s="41">
        <v>1.5823529411764705</v>
      </c>
      <c r="R133" s="13">
        <f t="shared" si="26"/>
        <v>3.722352941176471</v>
      </c>
      <c r="S133" s="79">
        <f t="shared" si="41"/>
        <v>1.83</v>
      </c>
      <c r="T133" s="40">
        <f t="shared" si="41"/>
        <v>120</v>
      </c>
      <c r="U133" s="13">
        <f t="shared" si="40"/>
        <v>1.8923529411764708</v>
      </c>
      <c r="V133" s="81">
        <v>0</v>
      </c>
      <c r="W133" s="79">
        <f t="shared" si="42"/>
        <v>6.615</v>
      </c>
      <c r="X133" s="135">
        <f t="shared" si="43"/>
        <v>4.722647058823529</v>
      </c>
      <c r="Y133" s="136">
        <f aca="true" t="shared" si="44" ref="Y133:Y196">X133</f>
        <v>4.722647058823529</v>
      </c>
      <c r="Z133" s="11" t="str">
        <f>IF(Y133&lt;0,"unavailable","available")</f>
        <v>available</v>
      </c>
    </row>
    <row r="134" spans="1:26" s="12" customFormat="1" ht="22.5">
      <c r="A134" s="188">
        <v>90</v>
      </c>
      <c r="B134" s="147" t="s">
        <v>170</v>
      </c>
      <c r="C134" s="81" t="s">
        <v>17</v>
      </c>
      <c r="D134" s="108">
        <v>4.87</v>
      </c>
      <c r="E134" s="81">
        <f>E135+E136</f>
        <v>3.95</v>
      </c>
      <c r="F134" s="81">
        <v>120</v>
      </c>
      <c r="G134" s="81">
        <f t="shared" si="38"/>
        <v>0.9199999999999999</v>
      </c>
      <c r="H134" s="81">
        <v>0</v>
      </c>
      <c r="I134" s="81">
        <f>10*1.05</f>
        <v>10.5</v>
      </c>
      <c r="J134" s="81">
        <f t="shared" si="39"/>
        <v>9.58</v>
      </c>
      <c r="K134" s="189">
        <f>MIN(J134:J136)</f>
        <v>9.39</v>
      </c>
      <c r="L134" s="190" t="str">
        <f>IF(K134&lt;0,"unavailable","available")</f>
        <v>available</v>
      </c>
      <c r="M134" s="57"/>
      <c r="N134" s="188">
        <v>90</v>
      </c>
      <c r="O134" s="34" t="s">
        <v>170</v>
      </c>
      <c r="P134" s="81" t="s">
        <v>17</v>
      </c>
      <c r="Q134" s="41">
        <f>Q136+Q135</f>
        <v>0.12823529411764706</v>
      </c>
      <c r="R134" s="13">
        <f>R135+R136</f>
        <v>4.998235294117647</v>
      </c>
      <c r="S134" s="79">
        <f t="shared" si="41"/>
        <v>3.95</v>
      </c>
      <c r="T134" s="40">
        <f t="shared" si="41"/>
        <v>120</v>
      </c>
      <c r="U134" s="13">
        <f t="shared" si="40"/>
        <v>1.0482352941176467</v>
      </c>
      <c r="V134" s="81">
        <v>0</v>
      </c>
      <c r="W134" s="79">
        <f t="shared" si="42"/>
        <v>10.5</v>
      </c>
      <c r="X134" s="135">
        <f t="shared" si="43"/>
        <v>9.451764705882354</v>
      </c>
      <c r="Y134" s="194">
        <f t="shared" si="44"/>
        <v>9.451764705882354</v>
      </c>
      <c r="Z134" s="167" t="str">
        <f>IF(Y134&lt;0,"unavailable","available")</f>
        <v>available</v>
      </c>
    </row>
    <row r="135" spans="1:26" s="53" customFormat="1" ht="11.25">
      <c r="A135" s="188"/>
      <c r="B135" s="93" t="s">
        <v>84</v>
      </c>
      <c r="C135" s="30" t="s">
        <v>17</v>
      </c>
      <c r="D135" s="108">
        <v>2.2</v>
      </c>
      <c r="E135" s="30">
        <v>2.39</v>
      </c>
      <c r="F135" s="30">
        <v>120</v>
      </c>
      <c r="G135" s="30">
        <f t="shared" si="38"/>
        <v>-0.18999999999999995</v>
      </c>
      <c r="H135" s="30">
        <v>0</v>
      </c>
      <c r="I135" s="30">
        <f>10*1.05</f>
        <v>10.5</v>
      </c>
      <c r="J135" s="30">
        <f t="shared" si="39"/>
        <v>10.69</v>
      </c>
      <c r="K135" s="189"/>
      <c r="L135" s="190"/>
      <c r="M135" s="57"/>
      <c r="N135" s="188"/>
      <c r="O135" s="42" t="s">
        <v>84</v>
      </c>
      <c r="P135" s="30" t="s">
        <v>17</v>
      </c>
      <c r="Q135" s="41">
        <f>Q150+Q151+Q152+Q153+Q40</f>
        <v>0.06705882352941177</v>
      </c>
      <c r="R135" s="41">
        <f t="shared" si="26"/>
        <v>2.267058823529412</v>
      </c>
      <c r="S135" s="79">
        <f t="shared" si="41"/>
        <v>2.39</v>
      </c>
      <c r="T135" s="40">
        <f t="shared" si="41"/>
        <v>120</v>
      </c>
      <c r="U135" s="41">
        <f t="shared" si="40"/>
        <v>-0.12294117647058833</v>
      </c>
      <c r="V135" s="30">
        <v>0</v>
      </c>
      <c r="W135" s="79">
        <f t="shared" si="42"/>
        <v>10.5</v>
      </c>
      <c r="X135" s="135">
        <f t="shared" si="43"/>
        <v>10.622941176470588</v>
      </c>
      <c r="Y135" s="195"/>
      <c r="Z135" s="168"/>
    </row>
    <row r="136" spans="1:26" s="12" customFormat="1" ht="11.25">
      <c r="A136" s="188"/>
      <c r="B136" s="92" t="s">
        <v>85</v>
      </c>
      <c r="C136" s="81" t="s">
        <v>17</v>
      </c>
      <c r="D136" s="108">
        <v>2.67</v>
      </c>
      <c r="E136" s="81">
        <v>1.56</v>
      </c>
      <c r="F136" s="81">
        <v>120</v>
      </c>
      <c r="G136" s="81">
        <f t="shared" si="38"/>
        <v>1.1099999999999999</v>
      </c>
      <c r="H136" s="81">
        <v>0</v>
      </c>
      <c r="I136" s="81">
        <f>10*1.05</f>
        <v>10.5</v>
      </c>
      <c r="J136" s="81">
        <f t="shared" si="39"/>
        <v>9.39</v>
      </c>
      <c r="K136" s="189"/>
      <c r="L136" s="190"/>
      <c r="M136" s="57"/>
      <c r="N136" s="188"/>
      <c r="O136" s="34" t="s">
        <v>85</v>
      </c>
      <c r="P136" s="81" t="s">
        <v>17</v>
      </c>
      <c r="Q136" s="41">
        <v>0.06117647058823529</v>
      </c>
      <c r="R136" s="13">
        <f t="shared" si="26"/>
        <v>2.731176470588235</v>
      </c>
      <c r="S136" s="79">
        <f t="shared" si="41"/>
        <v>1.56</v>
      </c>
      <c r="T136" s="40">
        <f t="shared" si="41"/>
        <v>120</v>
      </c>
      <c r="U136" s="13">
        <f t="shared" si="40"/>
        <v>1.171176470588235</v>
      </c>
      <c r="V136" s="81">
        <v>0</v>
      </c>
      <c r="W136" s="79">
        <f t="shared" si="42"/>
        <v>10.5</v>
      </c>
      <c r="X136" s="135">
        <f t="shared" si="43"/>
        <v>9.328823529411764</v>
      </c>
      <c r="Y136" s="196"/>
      <c r="Z136" s="169"/>
    </row>
    <row r="137" spans="1:26" s="12" customFormat="1" ht="11.25">
      <c r="A137" s="82">
        <v>91</v>
      </c>
      <c r="B137" s="92" t="s">
        <v>171</v>
      </c>
      <c r="C137" s="81" t="s">
        <v>5</v>
      </c>
      <c r="D137" s="108">
        <v>0.22</v>
      </c>
      <c r="E137" s="81">
        <v>0.66</v>
      </c>
      <c r="F137" s="81">
        <v>120</v>
      </c>
      <c r="G137" s="81">
        <f t="shared" si="38"/>
        <v>-0.44000000000000006</v>
      </c>
      <c r="H137" s="81">
        <v>0</v>
      </c>
      <c r="I137" s="14">
        <f>2.5*1.05</f>
        <v>2.625</v>
      </c>
      <c r="J137" s="14">
        <f t="shared" si="39"/>
        <v>3.065</v>
      </c>
      <c r="K137" s="14">
        <f>J137</f>
        <v>3.065</v>
      </c>
      <c r="L137" s="80" t="str">
        <f>IF(K137&lt;0,"unavailable","available")</f>
        <v>available</v>
      </c>
      <c r="M137" s="57"/>
      <c r="N137" s="82">
        <v>91</v>
      </c>
      <c r="O137" s="34" t="s">
        <v>171</v>
      </c>
      <c r="P137" s="81" t="s">
        <v>5</v>
      </c>
      <c r="Q137" s="41">
        <v>0.14470588235294118</v>
      </c>
      <c r="R137" s="13">
        <f aca="true" t="shared" si="45" ref="R137:R200">Q137+D137</f>
        <v>0.3647058823529412</v>
      </c>
      <c r="S137" s="79">
        <f t="shared" si="41"/>
        <v>0.66</v>
      </c>
      <c r="T137" s="40">
        <f t="shared" si="41"/>
        <v>120</v>
      </c>
      <c r="U137" s="13">
        <f t="shared" si="40"/>
        <v>-0.2952941176470588</v>
      </c>
      <c r="V137" s="81">
        <v>0</v>
      </c>
      <c r="W137" s="79">
        <f t="shared" si="42"/>
        <v>2.625</v>
      </c>
      <c r="X137" s="135">
        <f t="shared" si="43"/>
        <v>2.920294117647059</v>
      </c>
      <c r="Y137" s="136">
        <f t="shared" si="44"/>
        <v>2.920294117647059</v>
      </c>
      <c r="Z137" s="11" t="str">
        <f>IF(Y137&lt;0,"unavailable","available")</f>
        <v>available</v>
      </c>
    </row>
    <row r="138" spans="1:26" s="12" customFormat="1" ht="11.25">
      <c r="A138" s="188">
        <v>92</v>
      </c>
      <c r="B138" s="92" t="s">
        <v>172</v>
      </c>
      <c r="C138" s="81" t="s">
        <v>4</v>
      </c>
      <c r="D138" s="108">
        <v>7.5</v>
      </c>
      <c r="E138" s="81">
        <f>E139+E140</f>
        <v>4.1</v>
      </c>
      <c r="F138" s="81">
        <v>120</v>
      </c>
      <c r="G138" s="81">
        <f t="shared" si="38"/>
        <v>3.4000000000000004</v>
      </c>
      <c r="H138" s="81">
        <v>0</v>
      </c>
      <c r="I138" s="81">
        <f>10*1.05</f>
        <v>10.5</v>
      </c>
      <c r="J138" s="81">
        <f t="shared" si="39"/>
        <v>7.1</v>
      </c>
      <c r="K138" s="189">
        <f>MIN(J138:J140)</f>
        <v>6.91</v>
      </c>
      <c r="L138" s="190" t="str">
        <f>IF(K138&lt;0,"unavailable","available")</f>
        <v>available</v>
      </c>
      <c r="M138" s="57"/>
      <c r="N138" s="188">
        <v>92</v>
      </c>
      <c r="O138" s="34" t="s">
        <v>172</v>
      </c>
      <c r="P138" s="81" t="s">
        <v>4</v>
      </c>
      <c r="Q138" s="41">
        <f>Q139+Q140</f>
        <v>1.506823529411765</v>
      </c>
      <c r="R138" s="13">
        <f>R139+R140</f>
        <v>9.006823529411765</v>
      </c>
      <c r="S138" s="79">
        <f t="shared" si="41"/>
        <v>4.1</v>
      </c>
      <c r="T138" s="40">
        <f t="shared" si="41"/>
        <v>120</v>
      </c>
      <c r="U138" s="13">
        <f t="shared" si="40"/>
        <v>4.906823529411765</v>
      </c>
      <c r="V138" s="81">
        <v>0</v>
      </c>
      <c r="W138" s="79">
        <f t="shared" si="42"/>
        <v>10.5</v>
      </c>
      <c r="X138" s="135">
        <f t="shared" si="43"/>
        <v>5.593176470588235</v>
      </c>
      <c r="Y138" s="194">
        <f t="shared" si="44"/>
        <v>5.593176470588235</v>
      </c>
      <c r="Z138" s="167" t="str">
        <f>IF(Y138&lt;0,"unavailable","available")</f>
        <v>available</v>
      </c>
    </row>
    <row r="139" spans="1:26" s="12" customFormat="1" ht="11.25">
      <c r="A139" s="188"/>
      <c r="B139" s="92" t="s">
        <v>84</v>
      </c>
      <c r="C139" s="81" t="s">
        <v>4</v>
      </c>
      <c r="D139" s="108">
        <v>2.26</v>
      </c>
      <c r="E139" s="81">
        <v>2.45</v>
      </c>
      <c r="F139" s="81">
        <v>120</v>
      </c>
      <c r="G139" s="81">
        <f t="shared" si="38"/>
        <v>-0.1900000000000004</v>
      </c>
      <c r="H139" s="81">
        <v>0</v>
      </c>
      <c r="I139" s="81">
        <f aca="true" t="shared" si="46" ref="I139:I146">10*1.05</f>
        <v>10.5</v>
      </c>
      <c r="J139" s="81">
        <f t="shared" si="39"/>
        <v>10.690000000000001</v>
      </c>
      <c r="K139" s="189"/>
      <c r="L139" s="190"/>
      <c r="M139" s="57"/>
      <c r="N139" s="188"/>
      <c r="O139" s="34" t="s">
        <v>84</v>
      </c>
      <c r="P139" s="81" t="s">
        <v>4</v>
      </c>
      <c r="Q139" s="41">
        <f>Q147+Q155+Q156+Q154+Q36+Q41</f>
        <v>0.2047058823529412</v>
      </c>
      <c r="R139" s="13">
        <f t="shared" si="45"/>
        <v>2.464705882352941</v>
      </c>
      <c r="S139" s="79">
        <f t="shared" si="41"/>
        <v>2.45</v>
      </c>
      <c r="T139" s="40">
        <f t="shared" si="41"/>
        <v>120</v>
      </c>
      <c r="U139" s="13">
        <f t="shared" si="40"/>
        <v>0.01470588235294068</v>
      </c>
      <c r="V139" s="81">
        <v>0</v>
      </c>
      <c r="W139" s="79">
        <f t="shared" si="42"/>
        <v>10.5</v>
      </c>
      <c r="X139" s="135">
        <f t="shared" si="43"/>
        <v>10.48529411764706</v>
      </c>
      <c r="Y139" s="195"/>
      <c r="Z139" s="168"/>
    </row>
    <row r="140" spans="1:26" s="12" customFormat="1" ht="11.25">
      <c r="A140" s="188"/>
      <c r="B140" s="92" t="s">
        <v>85</v>
      </c>
      <c r="C140" s="81" t="s">
        <v>4</v>
      </c>
      <c r="D140" s="108">
        <v>5.24</v>
      </c>
      <c r="E140" s="81">
        <v>1.65</v>
      </c>
      <c r="F140" s="81">
        <v>120</v>
      </c>
      <c r="G140" s="81">
        <f t="shared" si="38"/>
        <v>3.5900000000000003</v>
      </c>
      <c r="H140" s="81">
        <v>0</v>
      </c>
      <c r="I140" s="81">
        <f t="shared" si="46"/>
        <v>10.5</v>
      </c>
      <c r="J140" s="81">
        <f t="shared" si="39"/>
        <v>6.91</v>
      </c>
      <c r="K140" s="189"/>
      <c r="L140" s="190"/>
      <c r="M140" s="57"/>
      <c r="N140" s="188"/>
      <c r="O140" s="34" t="s">
        <v>85</v>
      </c>
      <c r="P140" s="81" t="s">
        <v>4</v>
      </c>
      <c r="Q140" s="41">
        <v>1.3021176470588236</v>
      </c>
      <c r="R140" s="13">
        <f t="shared" si="45"/>
        <v>6.542117647058824</v>
      </c>
      <c r="S140" s="79">
        <f t="shared" si="41"/>
        <v>1.65</v>
      </c>
      <c r="T140" s="40">
        <f t="shared" si="41"/>
        <v>120</v>
      </c>
      <c r="U140" s="13">
        <f t="shared" si="40"/>
        <v>4.892117647058823</v>
      </c>
      <c r="V140" s="81">
        <v>0</v>
      </c>
      <c r="W140" s="79">
        <f t="shared" si="42"/>
        <v>10.5</v>
      </c>
      <c r="X140" s="135">
        <f t="shared" si="43"/>
        <v>5.607882352941177</v>
      </c>
      <c r="Y140" s="196"/>
      <c r="Z140" s="169"/>
    </row>
    <row r="141" spans="1:26" s="12" customFormat="1" ht="11.25">
      <c r="A141" s="188">
        <v>93</v>
      </c>
      <c r="B141" s="92" t="s">
        <v>173</v>
      </c>
      <c r="C141" s="81" t="s">
        <v>4</v>
      </c>
      <c r="D141" s="108">
        <v>2.9000000000000004</v>
      </c>
      <c r="E141" s="81">
        <f>E142+E143</f>
        <v>2.98</v>
      </c>
      <c r="F141" s="81">
        <v>120</v>
      </c>
      <c r="G141" s="81">
        <f t="shared" si="38"/>
        <v>-0.07999999999999963</v>
      </c>
      <c r="H141" s="81">
        <v>0</v>
      </c>
      <c r="I141" s="81">
        <f t="shared" si="46"/>
        <v>10.5</v>
      </c>
      <c r="J141" s="81">
        <f t="shared" si="39"/>
        <v>10.58</v>
      </c>
      <c r="K141" s="189">
        <f>MIN(J141:J143)</f>
        <v>9.82</v>
      </c>
      <c r="L141" s="190" t="str">
        <f>IF(K141&lt;0,"unavailable","available")</f>
        <v>available</v>
      </c>
      <c r="M141" s="57"/>
      <c r="N141" s="188">
        <v>93</v>
      </c>
      <c r="O141" s="34" t="s">
        <v>173</v>
      </c>
      <c r="P141" s="81" t="s">
        <v>4</v>
      </c>
      <c r="Q141" s="41">
        <f>Q143+Q142</f>
        <v>0.3058823529411765</v>
      </c>
      <c r="R141" s="13">
        <f>R142+R143</f>
        <v>3.2058823529411766</v>
      </c>
      <c r="S141" s="79">
        <f t="shared" si="41"/>
        <v>2.98</v>
      </c>
      <c r="T141" s="40">
        <f t="shared" si="41"/>
        <v>120</v>
      </c>
      <c r="U141" s="13">
        <f t="shared" si="40"/>
        <v>0.22588235294117665</v>
      </c>
      <c r="V141" s="81">
        <v>0</v>
      </c>
      <c r="W141" s="79">
        <f t="shared" si="42"/>
        <v>10.5</v>
      </c>
      <c r="X141" s="135">
        <f t="shared" si="43"/>
        <v>10.274117647058823</v>
      </c>
      <c r="Y141" s="194">
        <f>X141</f>
        <v>10.274117647058823</v>
      </c>
      <c r="Z141" s="167" t="str">
        <f>IF(Y141&lt;0,"unavailable","available")</f>
        <v>available</v>
      </c>
    </row>
    <row r="142" spans="1:26" s="12" customFormat="1" ht="11.25">
      <c r="A142" s="188"/>
      <c r="B142" s="92" t="s">
        <v>84</v>
      </c>
      <c r="C142" s="81" t="s">
        <v>4</v>
      </c>
      <c r="D142" s="108">
        <v>0.7</v>
      </c>
      <c r="E142" s="81">
        <v>1.46</v>
      </c>
      <c r="F142" s="81">
        <v>120</v>
      </c>
      <c r="G142" s="81">
        <f t="shared" si="38"/>
        <v>-0.76</v>
      </c>
      <c r="H142" s="81">
        <v>0</v>
      </c>
      <c r="I142" s="81">
        <f t="shared" si="46"/>
        <v>10.5</v>
      </c>
      <c r="J142" s="81">
        <f t="shared" si="39"/>
        <v>11.26</v>
      </c>
      <c r="K142" s="189"/>
      <c r="L142" s="190"/>
      <c r="M142" s="57"/>
      <c r="N142" s="188"/>
      <c r="O142" s="34" t="s">
        <v>84</v>
      </c>
      <c r="P142" s="81" t="s">
        <v>4</v>
      </c>
      <c r="Q142" s="41">
        <f>Q158+Q157+Q161</f>
        <v>0.1411764705882353</v>
      </c>
      <c r="R142" s="13">
        <f t="shared" si="45"/>
        <v>0.8411764705882352</v>
      </c>
      <c r="S142" s="79">
        <f t="shared" si="41"/>
        <v>1.46</v>
      </c>
      <c r="T142" s="40">
        <f t="shared" si="41"/>
        <v>120</v>
      </c>
      <c r="U142" s="13">
        <f t="shared" si="40"/>
        <v>-0.6188235294117648</v>
      </c>
      <c r="V142" s="81">
        <v>0</v>
      </c>
      <c r="W142" s="79">
        <f t="shared" si="42"/>
        <v>10.5</v>
      </c>
      <c r="X142" s="135">
        <f t="shared" si="43"/>
        <v>11.118823529411765</v>
      </c>
      <c r="Y142" s="195"/>
      <c r="Z142" s="168"/>
    </row>
    <row r="143" spans="1:26" s="12" customFormat="1" ht="11.25">
      <c r="A143" s="188"/>
      <c r="B143" s="92" t="s">
        <v>85</v>
      </c>
      <c r="C143" s="81" t="s">
        <v>4</v>
      </c>
      <c r="D143" s="108">
        <v>2.2</v>
      </c>
      <c r="E143" s="81">
        <v>1.52</v>
      </c>
      <c r="F143" s="81">
        <v>120</v>
      </c>
      <c r="G143" s="81">
        <f t="shared" si="38"/>
        <v>0.6800000000000002</v>
      </c>
      <c r="H143" s="81">
        <v>0</v>
      </c>
      <c r="I143" s="81">
        <f t="shared" si="46"/>
        <v>10.5</v>
      </c>
      <c r="J143" s="81">
        <f t="shared" si="39"/>
        <v>9.82</v>
      </c>
      <c r="K143" s="189"/>
      <c r="L143" s="190"/>
      <c r="M143" s="57"/>
      <c r="N143" s="188"/>
      <c r="O143" s="34" t="s">
        <v>85</v>
      </c>
      <c r="P143" s="81" t="s">
        <v>4</v>
      </c>
      <c r="Q143" s="41">
        <v>0.1647058823529412</v>
      </c>
      <c r="R143" s="13">
        <f t="shared" si="45"/>
        <v>2.364705882352941</v>
      </c>
      <c r="S143" s="79">
        <f t="shared" si="41"/>
        <v>1.52</v>
      </c>
      <c r="T143" s="40">
        <f t="shared" si="41"/>
        <v>120</v>
      </c>
      <c r="U143" s="13">
        <f t="shared" si="40"/>
        <v>0.8447058823529412</v>
      </c>
      <c r="V143" s="81">
        <v>0</v>
      </c>
      <c r="W143" s="79">
        <f t="shared" si="42"/>
        <v>10.5</v>
      </c>
      <c r="X143" s="135">
        <f t="shared" si="43"/>
        <v>9.65529411764706</v>
      </c>
      <c r="Y143" s="196"/>
      <c r="Z143" s="169"/>
    </row>
    <row r="144" spans="1:26" s="12" customFormat="1" ht="22.5">
      <c r="A144" s="188">
        <v>94</v>
      </c>
      <c r="B144" s="92" t="s">
        <v>174</v>
      </c>
      <c r="C144" s="81" t="s">
        <v>4</v>
      </c>
      <c r="D144" s="108">
        <v>1.8</v>
      </c>
      <c r="E144" s="81">
        <f>E145+E146</f>
        <v>1.78</v>
      </c>
      <c r="F144" s="81">
        <v>120</v>
      </c>
      <c r="G144" s="81">
        <f t="shared" si="38"/>
        <v>0.020000000000000018</v>
      </c>
      <c r="H144" s="81">
        <v>0</v>
      </c>
      <c r="I144" s="81">
        <f t="shared" si="46"/>
        <v>10.5</v>
      </c>
      <c r="J144" s="81">
        <f t="shared" si="39"/>
        <v>10.48</v>
      </c>
      <c r="K144" s="189">
        <f>MIN(J144:J146)</f>
        <v>10.32</v>
      </c>
      <c r="L144" s="190" t="str">
        <f>IF(K144&lt;0,"unavailable","available")</f>
        <v>available</v>
      </c>
      <c r="M144" s="57"/>
      <c r="N144" s="188">
        <v>94</v>
      </c>
      <c r="O144" s="34" t="s">
        <v>174</v>
      </c>
      <c r="P144" s="81" t="s">
        <v>4</v>
      </c>
      <c r="Q144" s="41">
        <f>Q146+Q145</f>
        <v>0.05529411764705883</v>
      </c>
      <c r="R144" s="13">
        <f>R145+R146</f>
        <v>1.855294117647059</v>
      </c>
      <c r="S144" s="79">
        <f t="shared" si="41"/>
        <v>1.78</v>
      </c>
      <c r="T144" s="40">
        <f t="shared" si="41"/>
        <v>120</v>
      </c>
      <c r="U144" s="13">
        <f t="shared" si="40"/>
        <v>0.07529411764705896</v>
      </c>
      <c r="V144" s="81">
        <v>0</v>
      </c>
      <c r="W144" s="79">
        <f t="shared" si="42"/>
        <v>10.5</v>
      </c>
      <c r="X144" s="135">
        <f t="shared" si="43"/>
        <v>10.42470588235294</v>
      </c>
      <c r="Y144" s="194">
        <f>X144</f>
        <v>10.42470588235294</v>
      </c>
      <c r="Z144" s="167" t="str">
        <f>IF(Y144&lt;0,"unavailable","available")</f>
        <v>available</v>
      </c>
    </row>
    <row r="145" spans="1:26" s="12" customFormat="1" ht="11.25">
      <c r="A145" s="188"/>
      <c r="B145" s="92" t="s">
        <v>84</v>
      </c>
      <c r="C145" s="81" t="s">
        <v>4</v>
      </c>
      <c r="D145" s="108">
        <v>0.52</v>
      </c>
      <c r="E145" s="81">
        <v>0.34</v>
      </c>
      <c r="F145" s="81">
        <v>120</v>
      </c>
      <c r="G145" s="81">
        <f t="shared" si="38"/>
        <v>0.18</v>
      </c>
      <c r="H145" s="81">
        <v>0</v>
      </c>
      <c r="I145" s="81">
        <f t="shared" si="46"/>
        <v>10.5</v>
      </c>
      <c r="J145" s="81">
        <f t="shared" si="39"/>
        <v>10.32</v>
      </c>
      <c r="K145" s="189"/>
      <c r="L145" s="190"/>
      <c r="M145" s="57"/>
      <c r="N145" s="188"/>
      <c r="O145" s="34" t="s">
        <v>84</v>
      </c>
      <c r="P145" s="81" t="s">
        <v>4</v>
      </c>
      <c r="Q145" s="41">
        <f>Q159+Q42</f>
        <v>0</v>
      </c>
      <c r="R145" s="13">
        <f t="shared" si="45"/>
        <v>0.52</v>
      </c>
      <c r="S145" s="79">
        <f t="shared" si="41"/>
        <v>0.34</v>
      </c>
      <c r="T145" s="40">
        <f t="shared" si="41"/>
        <v>120</v>
      </c>
      <c r="U145" s="13">
        <f t="shared" si="40"/>
        <v>0.18</v>
      </c>
      <c r="V145" s="81">
        <v>0</v>
      </c>
      <c r="W145" s="79">
        <f t="shared" si="42"/>
        <v>10.5</v>
      </c>
      <c r="X145" s="135">
        <f t="shared" si="43"/>
        <v>10.32</v>
      </c>
      <c r="Y145" s="195"/>
      <c r="Z145" s="168"/>
    </row>
    <row r="146" spans="1:26" s="12" customFormat="1" ht="11.25">
      <c r="A146" s="188"/>
      <c r="B146" s="92" t="s">
        <v>85</v>
      </c>
      <c r="C146" s="81" t="s">
        <v>4</v>
      </c>
      <c r="D146" s="108">
        <v>1.28</v>
      </c>
      <c r="E146" s="81">
        <v>1.44</v>
      </c>
      <c r="F146" s="81">
        <v>120</v>
      </c>
      <c r="G146" s="81">
        <f t="shared" si="38"/>
        <v>-0.15999999999999992</v>
      </c>
      <c r="H146" s="81">
        <v>0</v>
      </c>
      <c r="I146" s="81">
        <f t="shared" si="46"/>
        <v>10.5</v>
      </c>
      <c r="J146" s="81">
        <f t="shared" si="39"/>
        <v>10.66</v>
      </c>
      <c r="K146" s="189"/>
      <c r="L146" s="190"/>
      <c r="M146" s="57"/>
      <c r="N146" s="188"/>
      <c r="O146" s="34" t="s">
        <v>85</v>
      </c>
      <c r="P146" s="81" t="s">
        <v>4</v>
      </c>
      <c r="Q146" s="165">
        <v>0.05529411764705883</v>
      </c>
      <c r="R146" s="13">
        <f t="shared" si="45"/>
        <v>1.335294117647059</v>
      </c>
      <c r="S146" s="79">
        <f t="shared" si="41"/>
        <v>1.44</v>
      </c>
      <c r="T146" s="40">
        <f t="shared" si="41"/>
        <v>120</v>
      </c>
      <c r="U146" s="13">
        <f t="shared" si="40"/>
        <v>-0.10470588235294098</v>
      </c>
      <c r="V146" s="81">
        <v>0</v>
      </c>
      <c r="W146" s="79">
        <f t="shared" si="42"/>
        <v>10.5</v>
      </c>
      <c r="X146" s="135">
        <f t="shared" si="43"/>
        <v>10.604705882352942</v>
      </c>
      <c r="Y146" s="196"/>
      <c r="Z146" s="169"/>
    </row>
    <row r="147" spans="1:26" s="12" customFormat="1" ht="11.25">
      <c r="A147" s="82">
        <v>95</v>
      </c>
      <c r="B147" s="92" t="s">
        <v>175</v>
      </c>
      <c r="C147" s="81" t="s">
        <v>10</v>
      </c>
      <c r="D147" s="108">
        <v>0.51</v>
      </c>
      <c r="E147" s="81">
        <v>0.48</v>
      </c>
      <c r="F147" s="81">
        <v>120</v>
      </c>
      <c r="G147" s="81">
        <f t="shared" si="38"/>
        <v>0.030000000000000027</v>
      </c>
      <c r="H147" s="81">
        <v>0</v>
      </c>
      <c r="I147" s="81">
        <f>1.8*1.05</f>
        <v>1.8900000000000001</v>
      </c>
      <c r="J147" s="81">
        <f t="shared" si="39"/>
        <v>1.86</v>
      </c>
      <c r="K147" s="81">
        <f>J147</f>
        <v>1.86</v>
      </c>
      <c r="L147" s="80" t="str">
        <f aca="true" t="shared" si="47" ref="L147:L163">IF(K147&lt;0,"unavailable","available")</f>
        <v>available</v>
      </c>
      <c r="M147" s="57"/>
      <c r="N147" s="82">
        <v>95</v>
      </c>
      <c r="O147" s="34" t="s">
        <v>175</v>
      </c>
      <c r="P147" s="81" t="s">
        <v>10</v>
      </c>
      <c r="Q147" s="13">
        <v>0.021176470588235293</v>
      </c>
      <c r="R147" s="13">
        <f t="shared" si="45"/>
        <v>0.5311764705882352</v>
      </c>
      <c r="S147" s="79">
        <f t="shared" si="41"/>
        <v>0.48</v>
      </c>
      <c r="T147" s="40">
        <f t="shared" si="41"/>
        <v>120</v>
      </c>
      <c r="U147" s="13">
        <f t="shared" si="40"/>
        <v>0.05117647058823527</v>
      </c>
      <c r="V147" s="81">
        <v>0</v>
      </c>
      <c r="W147" s="79">
        <f t="shared" si="42"/>
        <v>1.8900000000000001</v>
      </c>
      <c r="X147" s="135">
        <f t="shared" si="43"/>
        <v>1.8388235294117647</v>
      </c>
      <c r="Y147" s="136">
        <f t="shared" si="44"/>
        <v>1.8388235294117647</v>
      </c>
      <c r="Z147" s="11" t="str">
        <f aca="true" t="shared" si="48" ref="Z147:Z163">IF(Y147&lt;0,"unavailable","available")</f>
        <v>available</v>
      </c>
    </row>
    <row r="148" spans="1:26" s="12" customFormat="1" ht="11.25">
      <c r="A148" s="82">
        <v>96</v>
      </c>
      <c r="B148" s="92" t="s">
        <v>176</v>
      </c>
      <c r="C148" s="81" t="s">
        <v>38</v>
      </c>
      <c r="D148" s="108">
        <v>0.16</v>
      </c>
      <c r="E148" s="81">
        <v>0.59</v>
      </c>
      <c r="F148" s="81">
        <v>120</v>
      </c>
      <c r="G148" s="81">
        <f t="shared" si="38"/>
        <v>-0.42999999999999994</v>
      </c>
      <c r="H148" s="81">
        <v>0</v>
      </c>
      <c r="I148" s="81">
        <f>1*1.05</f>
        <v>1.05</v>
      </c>
      <c r="J148" s="81">
        <f t="shared" si="39"/>
        <v>1.48</v>
      </c>
      <c r="K148" s="81">
        <f aca="true" t="shared" si="49" ref="K148:K162">J148</f>
        <v>1.48</v>
      </c>
      <c r="L148" s="80" t="str">
        <f t="shared" si="47"/>
        <v>available</v>
      </c>
      <c r="M148" s="57"/>
      <c r="N148" s="82">
        <v>96</v>
      </c>
      <c r="O148" s="34" t="s">
        <v>176</v>
      </c>
      <c r="P148" s="81" t="s">
        <v>38</v>
      </c>
      <c r="Q148" s="13">
        <v>0</v>
      </c>
      <c r="R148" s="13">
        <f t="shared" si="45"/>
        <v>0.16</v>
      </c>
      <c r="S148" s="79">
        <f t="shared" si="41"/>
        <v>0.59</v>
      </c>
      <c r="T148" s="40">
        <f t="shared" si="41"/>
        <v>120</v>
      </c>
      <c r="U148" s="13">
        <f t="shared" si="40"/>
        <v>-0.42999999999999994</v>
      </c>
      <c r="V148" s="81">
        <v>0</v>
      </c>
      <c r="W148" s="79">
        <f t="shared" si="42"/>
        <v>1.05</v>
      </c>
      <c r="X148" s="135">
        <f t="shared" si="43"/>
        <v>1.48</v>
      </c>
      <c r="Y148" s="136">
        <f t="shared" si="44"/>
        <v>1.48</v>
      </c>
      <c r="Z148" s="11" t="str">
        <f t="shared" si="48"/>
        <v>available</v>
      </c>
    </row>
    <row r="149" spans="1:26" s="12" customFormat="1" ht="11.25">
      <c r="A149" s="82">
        <v>97</v>
      </c>
      <c r="B149" s="92" t="s">
        <v>177</v>
      </c>
      <c r="C149" s="81" t="s">
        <v>13</v>
      </c>
      <c r="D149" s="108">
        <v>1</v>
      </c>
      <c r="E149" s="81">
        <v>0</v>
      </c>
      <c r="F149" s="81"/>
      <c r="G149" s="81">
        <f t="shared" si="38"/>
        <v>1</v>
      </c>
      <c r="H149" s="81">
        <v>0</v>
      </c>
      <c r="I149" s="81">
        <f>1.6*1.05</f>
        <v>1.6800000000000002</v>
      </c>
      <c r="J149" s="81">
        <f t="shared" si="39"/>
        <v>0.6800000000000002</v>
      </c>
      <c r="K149" s="81">
        <f t="shared" si="49"/>
        <v>0.6800000000000002</v>
      </c>
      <c r="L149" s="80" t="str">
        <f t="shared" si="47"/>
        <v>available</v>
      </c>
      <c r="M149" s="57"/>
      <c r="N149" s="82">
        <v>97</v>
      </c>
      <c r="O149" s="34" t="s">
        <v>177</v>
      </c>
      <c r="P149" s="81" t="s">
        <v>13</v>
      </c>
      <c r="Q149" s="13">
        <v>0</v>
      </c>
      <c r="R149" s="13">
        <f t="shared" si="45"/>
        <v>1</v>
      </c>
      <c r="S149" s="79">
        <f t="shared" si="41"/>
        <v>0</v>
      </c>
      <c r="T149" s="40"/>
      <c r="U149" s="13">
        <f t="shared" si="40"/>
        <v>1</v>
      </c>
      <c r="V149" s="81">
        <v>0</v>
      </c>
      <c r="W149" s="79">
        <f t="shared" si="42"/>
        <v>1.6800000000000002</v>
      </c>
      <c r="X149" s="135">
        <f t="shared" si="43"/>
        <v>0.6800000000000002</v>
      </c>
      <c r="Y149" s="136">
        <f t="shared" si="44"/>
        <v>0.6800000000000002</v>
      </c>
      <c r="Z149" s="11" t="str">
        <f t="shared" si="48"/>
        <v>available</v>
      </c>
    </row>
    <row r="150" spans="1:26" s="12" customFormat="1" ht="11.25">
      <c r="A150" s="82">
        <v>98</v>
      </c>
      <c r="B150" s="92" t="s">
        <v>178</v>
      </c>
      <c r="C150" s="81" t="s">
        <v>39</v>
      </c>
      <c r="D150" s="108">
        <v>0.27</v>
      </c>
      <c r="E150" s="81">
        <v>0.24</v>
      </c>
      <c r="F150" s="81">
        <v>120</v>
      </c>
      <c r="G150" s="81">
        <f t="shared" si="38"/>
        <v>0.030000000000000027</v>
      </c>
      <c r="H150" s="81">
        <v>0</v>
      </c>
      <c r="I150" s="81">
        <f>1*1.05</f>
        <v>1.05</v>
      </c>
      <c r="J150" s="81">
        <f t="shared" si="39"/>
        <v>1.02</v>
      </c>
      <c r="K150" s="81">
        <f t="shared" si="49"/>
        <v>1.02</v>
      </c>
      <c r="L150" s="80" t="str">
        <f t="shared" si="47"/>
        <v>available</v>
      </c>
      <c r="M150" s="57"/>
      <c r="N150" s="82">
        <v>98</v>
      </c>
      <c r="O150" s="34" t="s">
        <v>178</v>
      </c>
      <c r="P150" s="81" t="s">
        <v>39</v>
      </c>
      <c r="Q150" s="13">
        <v>0</v>
      </c>
      <c r="R150" s="41">
        <f t="shared" si="45"/>
        <v>0.27</v>
      </c>
      <c r="S150" s="79">
        <f t="shared" si="41"/>
        <v>0.24</v>
      </c>
      <c r="T150" s="40">
        <f t="shared" si="41"/>
        <v>120</v>
      </c>
      <c r="U150" s="13">
        <f t="shared" si="40"/>
        <v>0.030000000000000027</v>
      </c>
      <c r="V150" s="81">
        <v>0</v>
      </c>
      <c r="W150" s="79">
        <f t="shared" si="42"/>
        <v>1.05</v>
      </c>
      <c r="X150" s="135">
        <f t="shared" si="43"/>
        <v>1.02</v>
      </c>
      <c r="Y150" s="136">
        <f t="shared" si="44"/>
        <v>1.02</v>
      </c>
      <c r="Z150" s="11" t="str">
        <f t="shared" si="48"/>
        <v>available</v>
      </c>
    </row>
    <row r="151" spans="1:26" s="12" customFormat="1" ht="11.25">
      <c r="A151" s="82">
        <v>99</v>
      </c>
      <c r="B151" s="92" t="s">
        <v>179</v>
      </c>
      <c r="C151" s="81" t="s">
        <v>5</v>
      </c>
      <c r="D151" s="108">
        <v>0.89</v>
      </c>
      <c r="E151" s="81">
        <v>0</v>
      </c>
      <c r="F151" s="81" t="s">
        <v>45</v>
      </c>
      <c r="G151" s="81">
        <f t="shared" si="38"/>
        <v>0.89</v>
      </c>
      <c r="H151" s="81">
        <v>0</v>
      </c>
      <c r="I151" s="14">
        <f>2.5*1.05</f>
        <v>2.625</v>
      </c>
      <c r="J151" s="14">
        <f t="shared" si="39"/>
        <v>1.7349999999999999</v>
      </c>
      <c r="K151" s="14">
        <f t="shared" si="49"/>
        <v>1.7349999999999999</v>
      </c>
      <c r="L151" s="80" t="str">
        <f t="shared" si="47"/>
        <v>available</v>
      </c>
      <c r="M151" s="57"/>
      <c r="N151" s="82">
        <v>99</v>
      </c>
      <c r="O151" s="34" t="s">
        <v>179</v>
      </c>
      <c r="P151" s="81" t="s">
        <v>5</v>
      </c>
      <c r="Q151" s="13">
        <v>0</v>
      </c>
      <c r="R151" s="41">
        <f t="shared" si="45"/>
        <v>0.89</v>
      </c>
      <c r="S151" s="79">
        <f t="shared" si="41"/>
        <v>0</v>
      </c>
      <c r="T151" s="40"/>
      <c r="U151" s="13">
        <f t="shared" si="40"/>
        <v>0.89</v>
      </c>
      <c r="V151" s="81">
        <v>0</v>
      </c>
      <c r="W151" s="79">
        <f t="shared" si="42"/>
        <v>2.625</v>
      </c>
      <c r="X151" s="135">
        <f t="shared" si="43"/>
        <v>1.7349999999999999</v>
      </c>
      <c r="Y151" s="136">
        <f t="shared" si="44"/>
        <v>1.7349999999999999</v>
      </c>
      <c r="Z151" s="11" t="str">
        <f t="shared" si="48"/>
        <v>available</v>
      </c>
    </row>
    <row r="152" spans="1:26" s="12" customFormat="1" ht="11.25">
      <c r="A152" s="82">
        <v>100</v>
      </c>
      <c r="B152" s="92" t="s">
        <v>180</v>
      </c>
      <c r="C152" s="81" t="s">
        <v>19</v>
      </c>
      <c r="D152" s="108">
        <v>0.82</v>
      </c>
      <c r="E152" s="81">
        <v>0.63</v>
      </c>
      <c r="F152" s="81">
        <v>120</v>
      </c>
      <c r="G152" s="81">
        <f t="shared" si="38"/>
        <v>0.18999999999999995</v>
      </c>
      <c r="H152" s="81"/>
      <c r="I152" s="14">
        <f>2.5*1.05</f>
        <v>2.625</v>
      </c>
      <c r="J152" s="14">
        <f t="shared" si="39"/>
        <v>2.435</v>
      </c>
      <c r="K152" s="14">
        <f t="shared" si="49"/>
        <v>2.435</v>
      </c>
      <c r="L152" s="80" t="str">
        <f t="shared" si="47"/>
        <v>available</v>
      </c>
      <c r="M152" s="57"/>
      <c r="N152" s="82">
        <v>100</v>
      </c>
      <c r="O152" s="34" t="s">
        <v>180</v>
      </c>
      <c r="P152" s="81" t="s">
        <v>19</v>
      </c>
      <c r="Q152" s="13">
        <v>0.05411764705882353</v>
      </c>
      <c r="R152" s="41">
        <f t="shared" si="45"/>
        <v>0.8741176470588234</v>
      </c>
      <c r="S152" s="79">
        <f t="shared" si="41"/>
        <v>0.63</v>
      </c>
      <c r="T152" s="40">
        <f t="shared" si="41"/>
        <v>120</v>
      </c>
      <c r="U152" s="13">
        <f t="shared" si="40"/>
        <v>0.24411764705882344</v>
      </c>
      <c r="V152" s="81">
        <v>0</v>
      </c>
      <c r="W152" s="79">
        <f t="shared" si="42"/>
        <v>2.625</v>
      </c>
      <c r="X152" s="135">
        <f t="shared" si="43"/>
        <v>2.3808823529411764</v>
      </c>
      <c r="Y152" s="136">
        <f t="shared" si="44"/>
        <v>2.3808823529411764</v>
      </c>
      <c r="Z152" s="11" t="str">
        <f t="shared" si="48"/>
        <v>available</v>
      </c>
    </row>
    <row r="153" spans="1:26" s="12" customFormat="1" ht="11.25">
      <c r="A153" s="82">
        <v>101</v>
      </c>
      <c r="B153" s="92" t="s">
        <v>181</v>
      </c>
      <c r="C153" s="81" t="s">
        <v>7</v>
      </c>
      <c r="D153" s="108">
        <v>0.22</v>
      </c>
      <c r="E153" s="81">
        <v>0.47</v>
      </c>
      <c r="F153" s="81">
        <v>120</v>
      </c>
      <c r="G153" s="81">
        <f t="shared" si="38"/>
        <v>-0.24999999999999997</v>
      </c>
      <c r="H153" s="81">
        <v>0</v>
      </c>
      <c r="I153" s="81">
        <f>1.6*1.05</f>
        <v>1.6800000000000002</v>
      </c>
      <c r="J153" s="81">
        <f t="shared" si="39"/>
        <v>1.9300000000000002</v>
      </c>
      <c r="K153" s="81">
        <f t="shared" si="49"/>
        <v>1.9300000000000002</v>
      </c>
      <c r="L153" s="80" t="str">
        <f t="shared" si="47"/>
        <v>available</v>
      </c>
      <c r="M153" s="57"/>
      <c r="N153" s="82">
        <v>101</v>
      </c>
      <c r="O153" s="34" t="s">
        <v>181</v>
      </c>
      <c r="P153" s="81" t="s">
        <v>7</v>
      </c>
      <c r="Q153" s="13">
        <v>0.012941176470588235</v>
      </c>
      <c r="R153" s="41">
        <f t="shared" si="45"/>
        <v>0.23294117647058823</v>
      </c>
      <c r="S153" s="79">
        <f t="shared" si="41"/>
        <v>0.47</v>
      </c>
      <c r="T153" s="40">
        <f t="shared" si="41"/>
        <v>120</v>
      </c>
      <c r="U153" s="13">
        <f t="shared" si="40"/>
        <v>-0.23705882352941174</v>
      </c>
      <c r="V153" s="81">
        <v>0</v>
      </c>
      <c r="W153" s="79">
        <f t="shared" si="42"/>
        <v>1.6800000000000002</v>
      </c>
      <c r="X153" s="135">
        <f t="shared" si="43"/>
        <v>1.917058823529412</v>
      </c>
      <c r="Y153" s="136">
        <f t="shared" si="44"/>
        <v>1.917058823529412</v>
      </c>
      <c r="Z153" s="11" t="str">
        <f t="shared" si="48"/>
        <v>available</v>
      </c>
    </row>
    <row r="154" spans="1:26" s="12" customFormat="1" ht="11.25">
      <c r="A154" s="82">
        <v>102</v>
      </c>
      <c r="B154" s="92" t="s">
        <v>182</v>
      </c>
      <c r="C154" s="81" t="s">
        <v>5</v>
      </c>
      <c r="D154" s="108">
        <v>0.24</v>
      </c>
      <c r="E154" s="81">
        <v>0</v>
      </c>
      <c r="F154" s="81" t="s">
        <v>45</v>
      </c>
      <c r="G154" s="81">
        <f t="shared" si="38"/>
        <v>0.24</v>
      </c>
      <c r="H154" s="81">
        <v>0</v>
      </c>
      <c r="I154" s="14">
        <f aca="true" t="shared" si="50" ref="I154:I161">2.5*1.05</f>
        <v>2.625</v>
      </c>
      <c r="J154" s="14">
        <f t="shared" si="39"/>
        <v>2.385</v>
      </c>
      <c r="K154" s="14">
        <f t="shared" si="49"/>
        <v>2.385</v>
      </c>
      <c r="L154" s="80" t="str">
        <f t="shared" si="47"/>
        <v>available</v>
      </c>
      <c r="M154" s="57"/>
      <c r="N154" s="82">
        <v>102</v>
      </c>
      <c r="O154" s="34" t="s">
        <v>182</v>
      </c>
      <c r="P154" s="81" t="s">
        <v>5</v>
      </c>
      <c r="Q154" s="13">
        <v>0.007058823529411765</v>
      </c>
      <c r="R154" s="41">
        <f t="shared" si="45"/>
        <v>0.24705882352941175</v>
      </c>
      <c r="S154" s="79">
        <f t="shared" si="41"/>
        <v>0</v>
      </c>
      <c r="T154" s="40"/>
      <c r="U154" s="13">
        <f t="shared" si="40"/>
        <v>0.24705882352941175</v>
      </c>
      <c r="V154" s="81">
        <v>0</v>
      </c>
      <c r="W154" s="79">
        <f t="shared" si="42"/>
        <v>2.625</v>
      </c>
      <c r="X154" s="135">
        <f t="shared" si="43"/>
        <v>2.3779411764705882</v>
      </c>
      <c r="Y154" s="136">
        <f t="shared" si="44"/>
        <v>2.3779411764705882</v>
      </c>
      <c r="Z154" s="11" t="str">
        <f t="shared" si="48"/>
        <v>available</v>
      </c>
    </row>
    <row r="155" spans="1:26" s="12" customFormat="1" ht="22.5">
      <c r="A155" s="82">
        <v>103</v>
      </c>
      <c r="B155" s="92" t="s">
        <v>183</v>
      </c>
      <c r="C155" s="81" t="s">
        <v>5</v>
      </c>
      <c r="D155" s="108">
        <v>0.67</v>
      </c>
      <c r="E155" s="81">
        <v>0.67</v>
      </c>
      <c r="F155" s="81">
        <v>120</v>
      </c>
      <c r="G155" s="81">
        <f t="shared" si="38"/>
        <v>0</v>
      </c>
      <c r="H155" s="81">
        <v>0</v>
      </c>
      <c r="I155" s="14">
        <f t="shared" si="50"/>
        <v>2.625</v>
      </c>
      <c r="J155" s="14">
        <f t="shared" si="39"/>
        <v>2.625</v>
      </c>
      <c r="K155" s="14">
        <f t="shared" si="49"/>
        <v>2.625</v>
      </c>
      <c r="L155" s="80" t="str">
        <f t="shared" si="47"/>
        <v>available</v>
      </c>
      <c r="M155" s="57"/>
      <c r="N155" s="82">
        <v>103</v>
      </c>
      <c r="O155" s="34" t="s">
        <v>183</v>
      </c>
      <c r="P155" s="81" t="s">
        <v>5</v>
      </c>
      <c r="Q155" s="13">
        <v>0.04588235294117647</v>
      </c>
      <c r="R155" s="41">
        <f t="shared" si="45"/>
        <v>0.7158823529411765</v>
      </c>
      <c r="S155" s="79">
        <f t="shared" si="41"/>
        <v>0.67</v>
      </c>
      <c r="T155" s="40">
        <f t="shared" si="41"/>
        <v>120</v>
      </c>
      <c r="U155" s="13">
        <f t="shared" si="40"/>
        <v>0.045882352941176485</v>
      </c>
      <c r="V155" s="81">
        <v>0</v>
      </c>
      <c r="W155" s="79">
        <f t="shared" si="42"/>
        <v>2.625</v>
      </c>
      <c r="X155" s="135">
        <f t="shared" si="43"/>
        <v>2.5791176470588235</v>
      </c>
      <c r="Y155" s="136">
        <f t="shared" si="44"/>
        <v>2.5791176470588235</v>
      </c>
      <c r="Z155" s="11" t="str">
        <f t="shared" si="48"/>
        <v>available</v>
      </c>
    </row>
    <row r="156" spans="1:26" s="12" customFormat="1" ht="11.25">
      <c r="A156" s="82">
        <v>104</v>
      </c>
      <c r="B156" s="92" t="s">
        <v>184</v>
      </c>
      <c r="C156" s="81" t="s">
        <v>7</v>
      </c>
      <c r="D156" s="108">
        <v>0.35</v>
      </c>
      <c r="E156" s="81">
        <v>0.37</v>
      </c>
      <c r="F156" s="81">
        <v>120</v>
      </c>
      <c r="G156" s="81">
        <f t="shared" si="38"/>
        <v>-0.020000000000000018</v>
      </c>
      <c r="H156" s="81">
        <v>0</v>
      </c>
      <c r="I156" s="81">
        <f>1.6*1.05</f>
        <v>1.6800000000000002</v>
      </c>
      <c r="J156" s="81">
        <f t="shared" si="39"/>
        <v>1.7000000000000002</v>
      </c>
      <c r="K156" s="81">
        <f t="shared" si="49"/>
        <v>1.7000000000000002</v>
      </c>
      <c r="L156" s="80" t="str">
        <f t="shared" si="47"/>
        <v>available</v>
      </c>
      <c r="M156" s="57"/>
      <c r="N156" s="82">
        <v>104</v>
      </c>
      <c r="O156" s="34" t="s">
        <v>184</v>
      </c>
      <c r="P156" s="81" t="s">
        <v>7</v>
      </c>
      <c r="Q156" s="13">
        <v>0.007058823529411765</v>
      </c>
      <c r="R156" s="41">
        <f t="shared" si="45"/>
        <v>0.35705882352941176</v>
      </c>
      <c r="S156" s="79">
        <f t="shared" si="41"/>
        <v>0.37</v>
      </c>
      <c r="T156" s="40">
        <f t="shared" si="41"/>
        <v>120</v>
      </c>
      <c r="U156" s="13">
        <f t="shared" si="40"/>
        <v>-0.012941176470588234</v>
      </c>
      <c r="V156" s="81">
        <v>0</v>
      </c>
      <c r="W156" s="79">
        <f t="shared" si="42"/>
        <v>1.6800000000000002</v>
      </c>
      <c r="X156" s="135">
        <f t="shared" si="43"/>
        <v>1.6929411764705884</v>
      </c>
      <c r="Y156" s="136">
        <f t="shared" si="44"/>
        <v>1.6929411764705884</v>
      </c>
      <c r="Z156" s="11" t="str">
        <f t="shared" si="48"/>
        <v>available</v>
      </c>
    </row>
    <row r="157" spans="1:26" s="12" customFormat="1" ht="11.25">
      <c r="A157" s="82">
        <v>105</v>
      </c>
      <c r="B157" s="92" t="s">
        <v>185</v>
      </c>
      <c r="C157" s="81" t="s">
        <v>5</v>
      </c>
      <c r="D157" s="108">
        <v>0.44</v>
      </c>
      <c r="E157" s="81">
        <v>0.69</v>
      </c>
      <c r="F157" s="81">
        <v>120</v>
      </c>
      <c r="G157" s="81">
        <f t="shared" si="38"/>
        <v>-0.24999999999999994</v>
      </c>
      <c r="H157" s="81">
        <v>0</v>
      </c>
      <c r="I157" s="14">
        <f t="shared" si="50"/>
        <v>2.625</v>
      </c>
      <c r="J157" s="14">
        <f t="shared" si="39"/>
        <v>2.875</v>
      </c>
      <c r="K157" s="14">
        <f t="shared" si="49"/>
        <v>2.875</v>
      </c>
      <c r="L157" s="80" t="str">
        <f t="shared" si="47"/>
        <v>available</v>
      </c>
      <c r="M157" s="57"/>
      <c r="N157" s="82">
        <v>105</v>
      </c>
      <c r="O157" s="34" t="s">
        <v>185</v>
      </c>
      <c r="P157" s="81" t="s">
        <v>5</v>
      </c>
      <c r="Q157" s="13">
        <v>0.029411764705882356</v>
      </c>
      <c r="R157" s="13">
        <f t="shared" si="45"/>
        <v>0.46941176470588236</v>
      </c>
      <c r="S157" s="79">
        <f t="shared" si="41"/>
        <v>0.69</v>
      </c>
      <c r="T157" s="40">
        <f t="shared" si="41"/>
        <v>120</v>
      </c>
      <c r="U157" s="13">
        <f t="shared" si="40"/>
        <v>-0.22058823529411759</v>
      </c>
      <c r="V157" s="81">
        <v>0</v>
      </c>
      <c r="W157" s="79">
        <f t="shared" si="42"/>
        <v>2.625</v>
      </c>
      <c r="X157" s="135">
        <f t="shared" si="43"/>
        <v>2.8455882352941178</v>
      </c>
      <c r="Y157" s="136">
        <f t="shared" si="44"/>
        <v>2.8455882352941178</v>
      </c>
      <c r="Z157" s="11" t="str">
        <f t="shared" si="48"/>
        <v>available</v>
      </c>
    </row>
    <row r="158" spans="1:26" s="12" customFormat="1" ht="11.25">
      <c r="A158" s="82">
        <v>106</v>
      </c>
      <c r="B158" s="92" t="s">
        <v>186</v>
      </c>
      <c r="C158" s="81" t="s">
        <v>7</v>
      </c>
      <c r="D158" s="108">
        <v>0.28</v>
      </c>
      <c r="E158" s="81">
        <v>0</v>
      </c>
      <c r="F158" s="81" t="s">
        <v>45</v>
      </c>
      <c r="G158" s="81">
        <f t="shared" si="38"/>
        <v>0.28</v>
      </c>
      <c r="H158" s="81">
        <v>0</v>
      </c>
      <c r="I158" s="81">
        <f>1.6*1.05</f>
        <v>1.6800000000000002</v>
      </c>
      <c r="J158" s="81">
        <f t="shared" si="39"/>
        <v>1.4000000000000001</v>
      </c>
      <c r="K158" s="81">
        <f t="shared" si="49"/>
        <v>1.4000000000000001</v>
      </c>
      <c r="L158" s="80" t="str">
        <f t="shared" si="47"/>
        <v>available</v>
      </c>
      <c r="M158" s="57"/>
      <c r="N158" s="82">
        <v>106</v>
      </c>
      <c r="O158" s="34" t="s">
        <v>186</v>
      </c>
      <c r="P158" s="81" t="s">
        <v>7</v>
      </c>
      <c r="Q158" s="13">
        <v>0.042352941176470586</v>
      </c>
      <c r="R158" s="13">
        <f t="shared" si="45"/>
        <v>0.3223529411764706</v>
      </c>
      <c r="S158" s="79">
        <f t="shared" si="41"/>
        <v>0</v>
      </c>
      <c r="T158" s="40"/>
      <c r="U158" s="13">
        <f t="shared" si="40"/>
        <v>0.3223529411764706</v>
      </c>
      <c r="V158" s="81">
        <v>0</v>
      </c>
      <c r="W158" s="79">
        <f t="shared" si="42"/>
        <v>1.6800000000000002</v>
      </c>
      <c r="X158" s="135">
        <f t="shared" si="43"/>
        <v>1.3576470588235297</v>
      </c>
      <c r="Y158" s="136">
        <f t="shared" si="44"/>
        <v>1.3576470588235297</v>
      </c>
      <c r="Z158" s="11" t="str">
        <f t="shared" si="48"/>
        <v>available</v>
      </c>
    </row>
    <row r="159" spans="1:26" s="12" customFormat="1" ht="11.25">
      <c r="A159" s="82">
        <v>107</v>
      </c>
      <c r="B159" s="92" t="s">
        <v>187</v>
      </c>
      <c r="C159" s="81" t="s">
        <v>40</v>
      </c>
      <c r="D159" s="108">
        <v>0.23</v>
      </c>
      <c r="E159" s="81">
        <v>0.25</v>
      </c>
      <c r="F159" s="81">
        <v>120</v>
      </c>
      <c r="G159" s="81">
        <f t="shared" si="38"/>
        <v>-0.01999999999999999</v>
      </c>
      <c r="H159" s="81">
        <v>0</v>
      </c>
      <c r="I159" s="81">
        <f>1*1.05</f>
        <v>1.05</v>
      </c>
      <c r="J159" s="81">
        <f t="shared" si="39"/>
        <v>1.07</v>
      </c>
      <c r="K159" s="81">
        <f t="shared" si="49"/>
        <v>1.07</v>
      </c>
      <c r="L159" s="80" t="str">
        <f t="shared" si="47"/>
        <v>available</v>
      </c>
      <c r="M159" s="57"/>
      <c r="N159" s="82">
        <v>107</v>
      </c>
      <c r="O159" s="34" t="s">
        <v>187</v>
      </c>
      <c r="P159" s="81" t="s">
        <v>40</v>
      </c>
      <c r="Q159" s="13">
        <v>0</v>
      </c>
      <c r="R159" s="13">
        <f t="shared" si="45"/>
        <v>0.23</v>
      </c>
      <c r="S159" s="79">
        <f t="shared" si="41"/>
        <v>0.25</v>
      </c>
      <c r="T159" s="40">
        <f t="shared" si="41"/>
        <v>120</v>
      </c>
      <c r="U159" s="13">
        <f t="shared" si="40"/>
        <v>-0.01999999999999999</v>
      </c>
      <c r="V159" s="81">
        <v>0</v>
      </c>
      <c r="W159" s="79">
        <f t="shared" si="42"/>
        <v>1.05</v>
      </c>
      <c r="X159" s="135">
        <f t="shared" si="43"/>
        <v>1.07</v>
      </c>
      <c r="Y159" s="136">
        <f t="shared" si="44"/>
        <v>1.07</v>
      </c>
      <c r="Z159" s="11" t="str">
        <f t="shared" si="48"/>
        <v>available</v>
      </c>
    </row>
    <row r="160" spans="1:26" s="12" customFormat="1" ht="11.25">
      <c r="A160" s="82">
        <v>108</v>
      </c>
      <c r="B160" s="92" t="s">
        <v>188</v>
      </c>
      <c r="C160" s="81" t="s">
        <v>19</v>
      </c>
      <c r="D160" s="108">
        <v>0.92</v>
      </c>
      <c r="E160" s="81">
        <v>0.69</v>
      </c>
      <c r="F160" s="81">
        <v>120</v>
      </c>
      <c r="G160" s="81">
        <f t="shared" si="38"/>
        <v>0.2300000000000001</v>
      </c>
      <c r="H160" s="81">
        <v>0</v>
      </c>
      <c r="I160" s="14">
        <f t="shared" si="50"/>
        <v>2.625</v>
      </c>
      <c r="J160" s="14">
        <f t="shared" si="39"/>
        <v>2.395</v>
      </c>
      <c r="K160" s="14">
        <f t="shared" si="49"/>
        <v>2.395</v>
      </c>
      <c r="L160" s="80" t="str">
        <f t="shared" si="47"/>
        <v>available</v>
      </c>
      <c r="M160" s="57"/>
      <c r="N160" s="82">
        <v>108</v>
      </c>
      <c r="O160" s="34" t="s">
        <v>188</v>
      </c>
      <c r="P160" s="81" t="s">
        <v>19</v>
      </c>
      <c r="Q160" s="13">
        <v>0.3623529411764706</v>
      </c>
      <c r="R160" s="13">
        <f t="shared" si="45"/>
        <v>1.2823529411764707</v>
      </c>
      <c r="S160" s="79">
        <f t="shared" si="41"/>
        <v>0.69</v>
      </c>
      <c r="T160" s="40">
        <f t="shared" si="41"/>
        <v>120</v>
      </c>
      <c r="U160" s="13">
        <f t="shared" si="40"/>
        <v>0.5923529411764707</v>
      </c>
      <c r="V160" s="81">
        <v>0</v>
      </c>
      <c r="W160" s="79">
        <f t="shared" si="42"/>
        <v>2.625</v>
      </c>
      <c r="X160" s="135">
        <f t="shared" si="43"/>
        <v>2.032647058823529</v>
      </c>
      <c r="Y160" s="136">
        <f t="shared" si="44"/>
        <v>2.032647058823529</v>
      </c>
      <c r="Z160" s="11" t="str">
        <f t="shared" si="48"/>
        <v>available</v>
      </c>
    </row>
    <row r="161" spans="1:26" s="12" customFormat="1" ht="11.25">
      <c r="A161" s="82">
        <v>109</v>
      </c>
      <c r="B161" s="92" t="s">
        <v>189</v>
      </c>
      <c r="C161" s="81" t="s">
        <v>15</v>
      </c>
      <c r="D161" s="108">
        <v>0.81</v>
      </c>
      <c r="E161" s="81">
        <v>0.76</v>
      </c>
      <c r="F161" s="81">
        <v>120</v>
      </c>
      <c r="G161" s="81">
        <f t="shared" si="38"/>
        <v>0.050000000000000044</v>
      </c>
      <c r="H161" s="81">
        <v>0</v>
      </c>
      <c r="I161" s="14">
        <f t="shared" si="50"/>
        <v>2.625</v>
      </c>
      <c r="J161" s="14">
        <f t="shared" si="39"/>
        <v>2.575</v>
      </c>
      <c r="K161" s="14">
        <f t="shared" si="49"/>
        <v>2.575</v>
      </c>
      <c r="L161" s="80" t="str">
        <f t="shared" si="47"/>
        <v>available</v>
      </c>
      <c r="M161" s="57"/>
      <c r="N161" s="82">
        <v>109</v>
      </c>
      <c r="O161" s="34" t="s">
        <v>189</v>
      </c>
      <c r="P161" s="81" t="s">
        <v>15</v>
      </c>
      <c r="Q161" s="13">
        <v>0.06941176470588235</v>
      </c>
      <c r="R161" s="13">
        <f t="shared" si="45"/>
        <v>0.8794117647058824</v>
      </c>
      <c r="S161" s="79">
        <f t="shared" si="41"/>
        <v>0.76</v>
      </c>
      <c r="T161" s="40">
        <f t="shared" si="41"/>
        <v>120</v>
      </c>
      <c r="U161" s="13">
        <f t="shared" si="40"/>
        <v>0.11941176470588244</v>
      </c>
      <c r="V161" s="81">
        <v>0</v>
      </c>
      <c r="W161" s="79">
        <f t="shared" si="42"/>
        <v>2.625</v>
      </c>
      <c r="X161" s="135">
        <f t="shared" si="43"/>
        <v>2.5055882352941174</v>
      </c>
      <c r="Y161" s="136">
        <f t="shared" si="44"/>
        <v>2.5055882352941174</v>
      </c>
      <c r="Z161" s="11" t="str">
        <f t="shared" si="48"/>
        <v>available</v>
      </c>
    </row>
    <row r="162" spans="1:26" s="12" customFormat="1" ht="11.25">
      <c r="A162" s="82">
        <v>110</v>
      </c>
      <c r="B162" s="92" t="s">
        <v>190</v>
      </c>
      <c r="C162" s="81" t="s">
        <v>7</v>
      </c>
      <c r="D162" s="108">
        <v>0.16</v>
      </c>
      <c r="E162" s="81">
        <v>0</v>
      </c>
      <c r="F162" s="81" t="s">
        <v>45</v>
      </c>
      <c r="G162" s="81">
        <f t="shared" si="38"/>
        <v>0.16</v>
      </c>
      <c r="H162" s="81">
        <v>0</v>
      </c>
      <c r="I162" s="81">
        <f>1.6*1.05</f>
        <v>1.6800000000000002</v>
      </c>
      <c r="J162" s="81">
        <f t="shared" si="39"/>
        <v>1.5200000000000002</v>
      </c>
      <c r="K162" s="81">
        <f t="shared" si="49"/>
        <v>1.5200000000000002</v>
      </c>
      <c r="L162" s="80" t="str">
        <f t="shared" si="47"/>
        <v>available</v>
      </c>
      <c r="M162" s="57"/>
      <c r="N162" s="82">
        <v>110</v>
      </c>
      <c r="O162" s="34" t="s">
        <v>190</v>
      </c>
      <c r="P162" s="81" t="s">
        <v>7</v>
      </c>
      <c r="Q162" s="13">
        <v>0.031764705882352945</v>
      </c>
      <c r="R162" s="13">
        <f t="shared" si="45"/>
        <v>0.19176470588235295</v>
      </c>
      <c r="S162" s="79">
        <f t="shared" si="41"/>
        <v>0</v>
      </c>
      <c r="T162" s="40"/>
      <c r="U162" s="13">
        <f t="shared" si="40"/>
        <v>0.19176470588235295</v>
      </c>
      <c r="V162" s="81">
        <v>0</v>
      </c>
      <c r="W162" s="79">
        <f t="shared" si="42"/>
        <v>1.6800000000000002</v>
      </c>
      <c r="X162" s="135">
        <f t="shared" si="43"/>
        <v>1.488235294117647</v>
      </c>
      <c r="Y162" s="136">
        <f t="shared" si="44"/>
        <v>1.488235294117647</v>
      </c>
      <c r="Z162" s="11" t="str">
        <f t="shared" si="48"/>
        <v>available</v>
      </c>
    </row>
    <row r="163" spans="1:26" s="12" customFormat="1" ht="22.5">
      <c r="A163" s="188">
        <v>111</v>
      </c>
      <c r="B163" s="92" t="s">
        <v>191</v>
      </c>
      <c r="C163" s="81" t="s">
        <v>41</v>
      </c>
      <c r="D163" s="81">
        <v>7.300000000000001</v>
      </c>
      <c r="E163" s="81">
        <f>E164+E165</f>
        <v>3.65</v>
      </c>
      <c r="F163" s="81">
        <v>120</v>
      </c>
      <c r="G163" s="81">
        <f t="shared" si="38"/>
        <v>3.650000000000001</v>
      </c>
      <c r="H163" s="81">
        <v>0</v>
      </c>
      <c r="I163" s="81">
        <f>10*1.05</f>
        <v>10.5</v>
      </c>
      <c r="J163" s="81">
        <f t="shared" si="39"/>
        <v>6.85</v>
      </c>
      <c r="K163" s="189">
        <f>MIN(J163:J165)</f>
        <v>6.85</v>
      </c>
      <c r="L163" s="190" t="str">
        <f t="shared" si="47"/>
        <v>available</v>
      </c>
      <c r="M163" s="57"/>
      <c r="N163" s="188">
        <v>111</v>
      </c>
      <c r="O163" s="34" t="s">
        <v>191</v>
      </c>
      <c r="P163" s="81" t="s">
        <v>41</v>
      </c>
      <c r="Q163" s="41">
        <f>Q164+Q165</f>
        <v>0.35529411764705887</v>
      </c>
      <c r="R163" s="13">
        <f>R164+R165</f>
        <v>7.655294117647059</v>
      </c>
      <c r="S163" s="79">
        <f t="shared" si="41"/>
        <v>3.65</v>
      </c>
      <c r="T163" s="40">
        <f t="shared" si="41"/>
        <v>120</v>
      </c>
      <c r="U163" s="13">
        <f t="shared" si="40"/>
        <v>4.005294117647059</v>
      </c>
      <c r="V163" s="81">
        <v>0</v>
      </c>
      <c r="W163" s="79">
        <f t="shared" si="42"/>
        <v>10.5</v>
      </c>
      <c r="X163" s="135">
        <f t="shared" si="43"/>
        <v>6.494705882352941</v>
      </c>
      <c r="Y163" s="194">
        <f t="shared" si="44"/>
        <v>6.494705882352941</v>
      </c>
      <c r="Z163" s="167" t="str">
        <f t="shared" si="48"/>
        <v>available</v>
      </c>
    </row>
    <row r="164" spans="1:26" s="12" customFormat="1" ht="11.25">
      <c r="A164" s="188"/>
      <c r="B164" s="92" t="s">
        <v>84</v>
      </c>
      <c r="C164" s="81" t="s">
        <v>41</v>
      </c>
      <c r="D164" s="109">
        <v>2.47</v>
      </c>
      <c r="E164" s="81">
        <v>2.05</v>
      </c>
      <c r="F164" s="81">
        <v>120</v>
      </c>
      <c r="G164" s="81">
        <f t="shared" si="38"/>
        <v>0.4200000000000004</v>
      </c>
      <c r="H164" s="81">
        <v>0</v>
      </c>
      <c r="I164" s="81">
        <f>10*1.05</f>
        <v>10.5</v>
      </c>
      <c r="J164" s="81">
        <f t="shared" si="39"/>
        <v>10.08</v>
      </c>
      <c r="K164" s="189"/>
      <c r="L164" s="190"/>
      <c r="M164" s="57"/>
      <c r="N164" s="188"/>
      <c r="O164" s="34" t="s">
        <v>84</v>
      </c>
      <c r="P164" s="81" t="s">
        <v>41</v>
      </c>
      <c r="Q164" s="127">
        <f>Q204+Q208</f>
        <v>0.29647058823529415</v>
      </c>
      <c r="R164" s="13">
        <f t="shared" si="45"/>
        <v>2.7664705882352942</v>
      </c>
      <c r="S164" s="79">
        <f t="shared" si="41"/>
        <v>2.05</v>
      </c>
      <c r="T164" s="40">
        <f t="shared" si="41"/>
        <v>120</v>
      </c>
      <c r="U164" s="13">
        <f t="shared" si="40"/>
        <v>0.7164705882352944</v>
      </c>
      <c r="V164" s="81">
        <v>0</v>
      </c>
      <c r="W164" s="79">
        <f t="shared" si="42"/>
        <v>10.5</v>
      </c>
      <c r="X164" s="135">
        <f t="shared" si="43"/>
        <v>9.783529411764706</v>
      </c>
      <c r="Y164" s="195"/>
      <c r="Z164" s="168"/>
    </row>
    <row r="165" spans="1:26" s="12" customFormat="1" ht="11.25">
      <c r="A165" s="188"/>
      <c r="B165" s="92" t="s">
        <v>85</v>
      </c>
      <c r="C165" s="81" t="s">
        <v>41</v>
      </c>
      <c r="D165" s="109">
        <v>4.83</v>
      </c>
      <c r="E165" s="81">
        <v>1.6</v>
      </c>
      <c r="F165" s="81">
        <v>120</v>
      </c>
      <c r="G165" s="81">
        <f t="shared" si="38"/>
        <v>3.23</v>
      </c>
      <c r="H165" s="81">
        <v>0</v>
      </c>
      <c r="I165" s="81">
        <f>10*1.05</f>
        <v>10.5</v>
      </c>
      <c r="J165" s="81">
        <f t="shared" si="39"/>
        <v>7.27</v>
      </c>
      <c r="K165" s="189"/>
      <c r="L165" s="190"/>
      <c r="M165" s="57"/>
      <c r="N165" s="188"/>
      <c r="O165" s="34" t="s">
        <v>85</v>
      </c>
      <c r="P165" s="81" t="s">
        <v>41</v>
      </c>
      <c r="Q165" s="41">
        <v>0.05882352941176471</v>
      </c>
      <c r="R165" s="13">
        <f t="shared" si="45"/>
        <v>4.888823529411765</v>
      </c>
      <c r="S165" s="79">
        <f aca="true" t="shared" si="51" ref="S165:T208">E165</f>
        <v>1.6</v>
      </c>
      <c r="T165" s="40">
        <f t="shared" si="51"/>
        <v>120</v>
      </c>
      <c r="U165" s="13">
        <f t="shared" si="40"/>
        <v>3.2888235294117645</v>
      </c>
      <c r="V165" s="81">
        <v>0</v>
      </c>
      <c r="W165" s="79">
        <f t="shared" si="42"/>
        <v>10.5</v>
      </c>
      <c r="X165" s="135">
        <f t="shared" si="43"/>
        <v>7.211176470588235</v>
      </c>
      <c r="Y165" s="196"/>
      <c r="Z165" s="169"/>
    </row>
    <row r="166" spans="1:26" s="12" customFormat="1" ht="22.5">
      <c r="A166" s="188">
        <v>112</v>
      </c>
      <c r="B166" s="92" t="s">
        <v>192</v>
      </c>
      <c r="C166" s="81" t="s">
        <v>16</v>
      </c>
      <c r="D166" s="109">
        <v>10.32</v>
      </c>
      <c r="E166" s="81">
        <f>E167+E168</f>
        <v>0.3</v>
      </c>
      <c r="F166" s="81" t="s">
        <v>45</v>
      </c>
      <c r="G166" s="81">
        <f t="shared" si="38"/>
        <v>10.02</v>
      </c>
      <c r="H166" s="81">
        <v>0</v>
      </c>
      <c r="I166" s="81">
        <f>40*1.05</f>
        <v>42</v>
      </c>
      <c r="J166" s="81">
        <f t="shared" si="39"/>
        <v>31.98</v>
      </c>
      <c r="K166" s="189">
        <f>MIN(J166:J168)</f>
        <v>31.98</v>
      </c>
      <c r="L166" s="190" t="str">
        <f>IF(K166&lt;0,"unavailable","available")</f>
        <v>available</v>
      </c>
      <c r="M166" s="57"/>
      <c r="N166" s="188">
        <v>112</v>
      </c>
      <c r="O166" s="34" t="s">
        <v>192</v>
      </c>
      <c r="P166" s="81" t="s">
        <v>16</v>
      </c>
      <c r="Q166" s="41">
        <f>Q167+Q168</f>
        <v>0.01411764705882353</v>
      </c>
      <c r="R166" s="13">
        <f>R167+R168</f>
        <v>10.334117647058823</v>
      </c>
      <c r="S166" s="79">
        <f t="shared" si="51"/>
        <v>0.3</v>
      </c>
      <c r="T166" s="40"/>
      <c r="U166" s="13">
        <f t="shared" si="40"/>
        <v>10.034117647058823</v>
      </c>
      <c r="V166" s="81">
        <v>0</v>
      </c>
      <c r="W166" s="79">
        <f t="shared" si="42"/>
        <v>42</v>
      </c>
      <c r="X166" s="135">
        <f t="shared" si="43"/>
        <v>31.96588235294118</v>
      </c>
      <c r="Y166" s="194">
        <f>X166</f>
        <v>31.96588235294118</v>
      </c>
      <c r="Z166" s="167" t="str">
        <f>IF(Y166&lt;0,"unavailable","available")</f>
        <v>available</v>
      </c>
    </row>
    <row r="167" spans="1:26" s="12" customFormat="1" ht="11.25">
      <c r="A167" s="188"/>
      <c r="B167" s="92" t="s">
        <v>84</v>
      </c>
      <c r="C167" s="81" t="s">
        <v>16</v>
      </c>
      <c r="D167" s="109">
        <v>0.38</v>
      </c>
      <c r="E167" s="81">
        <v>0.3</v>
      </c>
      <c r="F167" s="81" t="s">
        <v>45</v>
      </c>
      <c r="G167" s="81">
        <f t="shared" si="38"/>
        <v>0.08000000000000002</v>
      </c>
      <c r="H167" s="81">
        <v>0</v>
      </c>
      <c r="I167" s="81">
        <f>40*1.05</f>
        <v>42</v>
      </c>
      <c r="J167" s="81">
        <f t="shared" si="39"/>
        <v>41.92</v>
      </c>
      <c r="K167" s="189"/>
      <c r="L167" s="190"/>
      <c r="M167" s="57"/>
      <c r="N167" s="188"/>
      <c r="O167" s="34" t="s">
        <v>84</v>
      </c>
      <c r="P167" s="81" t="s">
        <v>16</v>
      </c>
      <c r="Q167" s="127">
        <f>Q199</f>
        <v>0.01411764705882353</v>
      </c>
      <c r="R167" s="13">
        <f t="shared" si="45"/>
        <v>0.3941176470588235</v>
      </c>
      <c r="S167" s="79">
        <f t="shared" si="51"/>
        <v>0.3</v>
      </c>
      <c r="T167" s="40"/>
      <c r="U167" s="13">
        <f t="shared" si="40"/>
        <v>0.09411764705882353</v>
      </c>
      <c r="V167" s="81">
        <v>0</v>
      </c>
      <c r="W167" s="79">
        <f t="shared" si="42"/>
        <v>42</v>
      </c>
      <c r="X167" s="135">
        <f t="shared" si="43"/>
        <v>41.90588235294118</v>
      </c>
      <c r="Y167" s="195"/>
      <c r="Z167" s="168"/>
    </row>
    <row r="168" spans="1:26" s="12" customFormat="1" ht="11.25">
      <c r="A168" s="188"/>
      <c r="B168" s="92" t="s">
        <v>85</v>
      </c>
      <c r="C168" s="81" t="s">
        <v>16</v>
      </c>
      <c r="D168" s="109">
        <v>9.94</v>
      </c>
      <c r="E168" s="81">
        <v>0</v>
      </c>
      <c r="F168" s="81" t="s">
        <v>45</v>
      </c>
      <c r="G168" s="81">
        <f t="shared" si="38"/>
        <v>9.94</v>
      </c>
      <c r="H168" s="81">
        <v>0</v>
      </c>
      <c r="I168" s="81">
        <f>40*1.05</f>
        <v>42</v>
      </c>
      <c r="J168" s="81">
        <f t="shared" si="39"/>
        <v>32.06</v>
      </c>
      <c r="K168" s="189"/>
      <c r="L168" s="190"/>
      <c r="M168" s="57"/>
      <c r="N168" s="188"/>
      <c r="O168" s="34" t="s">
        <v>85</v>
      </c>
      <c r="P168" s="81" t="s">
        <v>16</v>
      </c>
      <c r="Q168" s="41">
        <v>0</v>
      </c>
      <c r="R168" s="13">
        <f t="shared" si="45"/>
        <v>9.94</v>
      </c>
      <c r="S168" s="79">
        <f t="shared" si="51"/>
        <v>0</v>
      </c>
      <c r="T168" s="40"/>
      <c r="U168" s="13">
        <f t="shared" si="40"/>
        <v>9.94</v>
      </c>
      <c r="V168" s="81">
        <v>0</v>
      </c>
      <c r="W168" s="79">
        <f t="shared" si="42"/>
        <v>42</v>
      </c>
      <c r="X168" s="135">
        <f t="shared" si="43"/>
        <v>32.06</v>
      </c>
      <c r="Y168" s="196"/>
      <c r="Z168" s="169"/>
    </row>
    <row r="169" spans="1:26" s="12" customFormat="1" ht="11.25">
      <c r="A169" s="188">
        <v>113</v>
      </c>
      <c r="B169" s="92" t="s">
        <v>193</v>
      </c>
      <c r="C169" s="81" t="s">
        <v>41</v>
      </c>
      <c r="D169" s="109">
        <v>4.83</v>
      </c>
      <c r="E169" s="81">
        <v>3.38</v>
      </c>
      <c r="F169" s="81">
        <v>120</v>
      </c>
      <c r="G169" s="81">
        <f t="shared" si="38"/>
        <v>1.4500000000000002</v>
      </c>
      <c r="H169" s="81">
        <v>0</v>
      </c>
      <c r="I169" s="81">
        <f>10*1.05</f>
        <v>10.5</v>
      </c>
      <c r="J169" s="81">
        <f t="shared" si="39"/>
        <v>9.05</v>
      </c>
      <c r="K169" s="189">
        <f>MIN(J169:J171)</f>
        <v>8.78</v>
      </c>
      <c r="L169" s="190" t="str">
        <f>IF(K169&lt;0,"unavailable","available")</f>
        <v>available</v>
      </c>
      <c r="M169" s="57"/>
      <c r="N169" s="188">
        <v>113</v>
      </c>
      <c r="O169" s="34" t="s">
        <v>193</v>
      </c>
      <c r="P169" s="81" t="s">
        <v>41</v>
      </c>
      <c r="Q169" s="41">
        <f>Q170+Q171</f>
        <v>0.514764705882353</v>
      </c>
      <c r="R169" s="13">
        <f>R170+R171</f>
        <v>5.344764705882353</v>
      </c>
      <c r="S169" s="79">
        <f t="shared" si="51"/>
        <v>3.38</v>
      </c>
      <c r="T169" s="40">
        <f t="shared" si="51"/>
        <v>120</v>
      </c>
      <c r="U169" s="13">
        <f t="shared" si="40"/>
        <v>1.9647647058823532</v>
      </c>
      <c r="V169" s="81">
        <v>0</v>
      </c>
      <c r="W169" s="79">
        <f t="shared" si="42"/>
        <v>10.5</v>
      </c>
      <c r="X169" s="135">
        <f t="shared" si="43"/>
        <v>8.535235294117648</v>
      </c>
      <c r="Y169" s="194">
        <f>X171</f>
        <v>8.322882352941177</v>
      </c>
      <c r="Z169" s="167" t="str">
        <f>IF(Y169&lt;0,"unavailable","available")</f>
        <v>available</v>
      </c>
    </row>
    <row r="170" spans="1:26" s="12" customFormat="1" ht="11.25">
      <c r="A170" s="188"/>
      <c r="B170" s="92" t="s">
        <v>84</v>
      </c>
      <c r="C170" s="81" t="s">
        <v>41</v>
      </c>
      <c r="D170" s="109">
        <v>2.11</v>
      </c>
      <c r="E170" s="81">
        <v>2.38</v>
      </c>
      <c r="F170" s="81">
        <v>120</v>
      </c>
      <c r="G170" s="81">
        <f t="shared" si="38"/>
        <v>-0.27</v>
      </c>
      <c r="H170" s="81">
        <v>0</v>
      </c>
      <c r="I170" s="81">
        <f>10*1.05</f>
        <v>10.5</v>
      </c>
      <c r="J170" s="81">
        <f t="shared" si="39"/>
        <v>10.77</v>
      </c>
      <c r="K170" s="189"/>
      <c r="L170" s="190"/>
      <c r="M170" s="57"/>
      <c r="N170" s="188"/>
      <c r="O170" s="34" t="s">
        <v>84</v>
      </c>
      <c r="P170" s="81" t="s">
        <v>41</v>
      </c>
      <c r="Q170" s="126">
        <f>Q207+Q190+Q59</f>
        <v>0.05764705882352941</v>
      </c>
      <c r="R170" s="13">
        <f t="shared" si="45"/>
        <v>2.1676470588235293</v>
      </c>
      <c r="S170" s="79">
        <f t="shared" si="51"/>
        <v>2.38</v>
      </c>
      <c r="T170" s="40">
        <f t="shared" si="51"/>
        <v>120</v>
      </c>
      <c r="U170" s="13">
        <f t="shared" si="40"/>
        <v>-0.21235294117647063</v>
      </c>
      <c r="V170" s="81">
        <v>0</v>
      </c>
      <c r="W170" s="79">
        <f t="shared" si="42"/>
        <v>10.5</v>
      </c>
      <c r="X170" s="135">
        <f t="shared" si="43"/>
        <v>10.712352941176471</v>
      </c>
      <c r="Y170" s="195"/>
      <c r="Z170" s="168"/>
    </row>
    <row r="171" spans="1:26" s="12" customFormat="1" ht="11.25">
      <c r="A171" s="188"/>
      <c r="B171" s="92" t="s">
        <v>85</v>
      </c>
      <c r="C171" s="81" t="s">
        <v>41</v>
      </c>
      <c r="D171" s="109">
        <v>2.72</v>
      </c>
      <c r="E171" s="81">
        <v>1</v>
      </c>
      <c r="F171" s="81">
        <v>120</v>
      </c>
      <c r="G171" s="81">
        <f t="shared" si="38"/>
        <v>1.7200000000000002</v>
      </c>
      <c r="H171" s="81">
        <v>0</v>
      </c>
      <c r="I171" s="81">
        <f aca="true" t="shared" si="52" ref="I171:I185">10*1.05</f>
        <v>10.5</v>
      </c>
      <c r="J171" s="81">
        <f t="shared" si="39"/>
        <v>8.78</v>
      </c>
      <c r="K171" s="189"/>
      <c r="L171" s="190"/>
      <c r="M171" s="57"/>
      <c r="N171" s="188"/>
      <c r="O171" s="34" t="s">
        <v>85</v>
      </c>
      <c r="P171" s="81" t="s">
        <v>41</v>
      </c>
      <c r="Q171" s="41">
        <v>0.4571176470588236</v>
      </c>
      <c r="R171" s="13">
        <f t="shared" si="45"/>
        <v>3.177117647058824</v>
      </c>
      <c r="S171" s="79">
        <f t="shared" si="51"/>
        <v>1</v>
      </c>
      <c r="T171" s="40">
        <f t="shared" si="51"/>
        <v>120</v>
      </c>
      <c r="U171" s="13">
        <f t="shared" si="40"/>
        <v>2.177117647058824</v>
      </c>
      <c r="V171" s="81">
        <v>0</v>
      </c>
      <c r="W171" s="79">
        <f t="shared" si="42"/>
        <v>10.5</v>
      </c>
      <c r="X171" s="135">
        <f t="shared" si="43"/>
        <v>8.322882352941177</v>
      </c>
      <c r="Y171" s="196"/>
      <c r="Z171" s="169"/>
    </row>
    <row r="172" spans="1:26" s="12" customFormat="1" ht="22.5">
      <c r="A172" s="188">
        <v>114</v>
      </c>
      <c r="B172" s="92" t="s">
        <v>194</v>
      </c>
      <c r="C172" s="81" t="s">
        <v>17</v>
      </c>
      <c r="D172" s="109">
        <v>4.6</v>
      </c>
      <c r="E172" s="81">
        <f>E173+E174</f>
        <v>2.79</v>
      </c>
      <c r="F172" s="81">
        <v>120</v>
      </c>
      <c r="G172" s="81">
        <f t="shared" si="38"/>
        <v>1.8099999999999996</v>
      </c>
      <c r="H172" s="81">
        <v>0</v>
      </c>
      <c r="I172" s="81">
        <f t="shared" si="52"/>
        <v>10.5</v>
      </c>
      <c r="J172" s="81">
        <f t="shared" si="39"/>
        <v>8.690000000000001</v>
      </c>
      <c r="K172" s="189">
        <f>MIN(J172:J174)</f>
        <v>8.690000000000001</v>
      </c>
      <c r="L172" s="190" t="str">
        <f>IF(K172&lt;0,"unavailable","available")</f>
        <v>available</v>
      </c>
      <c r="M172" s="57"/>
      <c r="N172" s="188">
        <v>114</v>
      </c>
      <c r="O172" s="34" t="s">
        <v>194</v>
      </c>
      <c r="P172" s="81" t="s">
        <v>17</v>
      </c>
      <c r="Q172" s="41">
        <f>Q173+Q174</f>
        <v>0.28823529411764703</v>
      </c>
      <c r="R172" s="13">
        <f>R173+R174</f>
        <v>4.8882352941176475</v>
      </c>
      <c r="S172" s="79">
        <f t="shared" si="51"/>
        <v>2.79</v>
      </c>
      <c r="T172" s="40">
        <f t="shared" si="51"/>
        <v>120</v>
      </c>
      <c r="U172" s="13">
        <f t="shared" si="40"/>
        <v>2.0982352941176474</v>
      </c>
      <c r="V172" s="81">
        <v>0</v>
      </c>
      <c r="W172" s="79">
        <f t="shared" si="42"/>
        <v>10.5</v>
      </c>
      <c r="X172" s="135">
        <f t="shared" si="43"/>
        <v>8.401764705882353</v>
      </c>
      <c r="Y172" s="194">
        <f>X174</f>
        <v>8.856470588235293</v>
      </c>
      <c r="Z172" s="167" t="str">
        <f>IF(Y172&lt;0,"unavailable","available")</f>
        <v>available</v>
      </c>
    </row>
    <row r="173" spans="1:26" s="12" customFormat="1" ht="11.25">
      <c r="A173" s="188"/>
      <c r="B173" s="92" t="s">
        <v>84</v>
      </c>
      <c r="C173" s="81" t="s">
        <v>17</v>
      </c>
      <c r="D173" s="109">
        <v>2.75</v>
      </c>
      <c r="E173" s="81">
        <v>2.46</v>
      </c>
      <c r="F173" s="81">
        <v>120</v>
      </c>
      <c r="G173" s="81">
        <f t="shared" si="38"/>
        <v>0.29000000000000004</v>
      </c>
      <c r="H173" s="81">
        <v>0</v>
      </c>
      <c r="I173" s="81">
        <f t="shared" si="52"/>
        <v>10.5</v>
      </c>
      <c r="J173" s="81">
        <f t="shared" si="39"/>
        <v>10.21</v>
      </c>
      <c r="K173" s="189"/>
      <c r="L173" s="190"/>
      <c r="M173" s="57"/>
      <c r="N173" s="188"/>
      <c r="O173" s="34" t="s">
        <v>84</v>
      </c>
      <c r="P173" s="81" t="s">
        <v>17</v>
      </c>
      <c r="Q173" s="139">
        <f>Q193+Q197+Q60+Q55+Q205</f>
        <v>0.16470588235294117</v>
      </c>
      <c r="R173" s="13">
        <f t="shared" si="45"/>
        <v>2.914705882352941</v>
      </c>
      <c r="S173" s="79">
        <f t="shared" si="51"/>
        <v>2.46</v>
      </c>
      <c r="T173" s="40">
        <f t="shared" si="51"/>
        <v>120</v>
      </c>
      <c r="U173" s="13">
        <f t="shared" si="40"/>
        <v>0.45470588235294107</v>
      </c>
      <c r="V173" s="81">
        <v>0</v>
      </c>
      <c r="W173" s="79">
        <f t="shared" si="42"/>
        <v>10.5</v>
      </c>
      <c r="X173" s="135">
        <f t="shared" si="43"/>
        <v>10.045294117647058</v>
      </c>
      <c r="Y173" s="195"/>
      <c r="Z173" s="168"/>
    </row>
    <row r="174" spans="1:26" s="12" customFormat="1" ht="11.25">
      <c r="A174" s="188"/>
      <c r="B174" s="92" t="s">
        <v>85</v>
      </c>
      <c r="C174" s="81" t="s">
        <v>17</v>
      </c>
      <c r="D174" s="109">
        <v>1.85</v>
      </c>
      <c r="E174" s="81">
        <v>0.33</v>
      </c>
      <c r="F174" s="81">
        <v>120</v>
      </c>
      <c r="G174" s="81">
        <f t="shared" si="38"/>
        <v>1.52</v>
      </c>
      <c r="H174" s="81">
        <v>0</v>
      </c>
      <c r="I174" s="81">
        <f t="shared" si="52"/>
        <v>10.5</v>
      </c>
      <c r="J174" s="81">
        <f t="shared" si="39"/>
        <v>8.98</v>
      </c>
      <c r="K174" s="189"/>
      <c r="L174" s="190"/>
      <c r="M174" s="57"/>
      <c r="N174" s="188"/>
      <c r="O174" s="34" t="s">
        <v>85</v>
      </c>
      <c r="P174" s="81" t="s">
        <v>17</v>
      </c>
      <c r="Q174" s="41">
        <v>0.12352941176470589</v>
      </c>
      <c r="R174" s="13">
        <f t="shared" si="45"/>
        <v>1.973529411764706</v>
      </c>
      <c r="S174" s="79">
        <f t="shared" si="51"/>
        <v>0.33</v>
      </c>
      <c r="T174" s="40">
        <f t="shared" si="51"/>
        <v>120</v>
      </c>
      <c r="U174" s="13">
        <f t="shared" si="40"/>
        <v>1.643529411764706</v>
      </c>
      <c r="V174" s="81">
        <v>0</v>
      </c>
      <c r="W174" s="79">
        <f t="shared" si="42"/>
        <v>10.5</v>
      </c>
      <c r="X174" s="135">
        <f t="shared" si="43"/>
        <v>8.856470588235293</v>
      </c>
      <c r="Y174" s="196"/>
      <c r="Z174" s="169"/>
    </row>
    <row r="175" spans="1:26" s="12" customFormat="1" ht="11.25">
      <c r="A175" s="188">
        <v>115</v>
      </c>
      <c r="B175" s="92" t="s">
        <v>195</v>
      </c>
      <c r="C175" s="81" t="s">
        <v>4</v>
      </c>
      <c r="D175" s="109">
        <v>4.18</v>
      </c>
      <c r="E175" s="81">
        <f>E176+E177</f>
        <v>1.54</v>
      </c>
      <c r="F175" s="81">
        <v>120</v>
      </c>
      <c r="G175" s="81">
        <f t="shared" si="38"/>
        <v>2.6399999999999997</v>
      </c>
      <c r="H175" s="81">
        <v>0</v>
      </c>
      <c r="I175" s="81">
        <f t="shared" si="52"/>
        <v>10.5</v>
      </c>
      <c r="J175" s="81">
        <f t="shared" si="39"/>
        <v>7.86</v>
      </c>
      <c r="K175" s="189">
        <f>MIN(J175:J177)</f>
        <v>7.86</v>
      </c>
      <c r="L175" s="190" t="str">
        <f>IF(K175&lt;0,"unavailable","available")</f>
        <v>available</v>
      </c>
      <c r="M175" s="57"/>
      <c r="N175" s="188">
        <v>115</v>
      </c>
      <c r="O175" s="34" t="s">
        <v>195</v>
      </c>
      <c r="P175" s="81" t="s">
        <v>4</v>
      </c>
      <c r="Q175" s="41">
        <f>Q176+Q177</f>
        <v>0</v>
      </c>
      <c r="R175" s="13">
        <f>R176+R177</f>
        <v>4.18</v>
      </c>
      <c r="S175" s="79">
        <f t="shared" si="51"/>
        <v>1.54</v>
      </c>
      <c r="T175" s="40">
        <f t="shared" si="51"/>
        <v>120</v>
      </c>
      <c r="U175" s="13">
        <f t="shared" si="40"/>
        <v>2.6399999999999997</v>
      </c>
      <c r="V175" s="81">
        <v>0</v>
      </c>
      <c r="W175" s="79">
        <f t="shared" si="42"/>
        <v>10.5</v>
      </c>
      <c r="X175" s="135">
        <f t="shared" si="43"/>
        <v>7.86</v>
      </c>
      <c r="Y175" s="194">
        <f>X175</f>
        <v>7.86</v>
      </c>
      <c r="Z175" s="167" t="str">
        <f>IF(Y175&lt;0,"unavailable","available")</f>
        <v>available</v>
      </c>
    </row>
    <row r="176" spans="1:26" s="12" customFormat="1" ht="11.25">
      <c r="A176" s="188"/>
      <c r="B176" s="92" t="s">
        <v>84</v>
      </c>
      <c r="C176" s="81" t="s">
        <v>4</v>
      </c>
      <c r="D176" s="109">
        <v>1.54</v>
      </c>
      <c r="E176" s="81">
        <v>1.29</v>
      </c>
      <c r="F176" s="81">
        <v>120</v>
      </c>
      <c r="G176" s="81">
        <f t="shared" si="38"/>
        <v>0.25</v>
      </c>
      <c r="H176" s="81">
        <v>0</v>
      </c>
      <c r="I176" s="81">
        <f t="shared" si="52"/>
        <v>10.5</v>
      </c>
      <c r="J176" s="81">
        <f t="shared" si="39"/>
        <v>10.25</v>
      </c>
      <c r="K176" s="189"/>
      <c r="L176" s="190"/>
      <c r="M176" s="57"/>
      <c r="N176" s="188"/>
      <c r="O176" s="34" t="s">
        <v>84</v>
      </c>
      <c r="P176" s="81" t="s">
        <v>4</v>
      </c>
      <c r="Q176" s="126">
        <f>Q201+Q56+Q58+Q53</f>
        <v>0</v>
      </c>
      <c r="R176" s="13">
        <f t="shared" si="45"/>
        <v>1.54</v>
      </c>
      <c r="S176" s="79">
        <f t="shared" si="51"/>
        <v>1.29</v>
      </c>
      <c r="T176" s="40">
        <f t="shared" si="51"/>
        <v>120</v>
      </c>
      <c r="U176" s="13">
        <f t="shared" si="40"/>
        <v>0.25</v>
      </c>
      <c r="V176" s="81">
        <v>0</v>
      </c>
      <c r="W176" s="79">
        <f t="shared" si="42"/>
        <v>10.5</v>
      </c>
      <c r="X176" s="135">
        <f t="shared" si="43"/>
        <v>10.25</v>
      </c>
      <c r="Y176" s="195"/>
      <c r="Z176" s="168"/>
    </row>
    <row r="177" spans="1:26" s="12" customFormat="1" ht="11.25">
      <c r="A177" s="188"/>
      <c r="B177" s="92" t="s">
        <v>85</v>
      </c>
      <c r="C177" s="81" t="s">
        <v>4</v>
      </c>
      <c r="D177" s="109">
        <v>2.64</v>
      </c>
      <c r="E177" s="81">
        <v>0.25</v>
      </c>
      <c r="F177" s="81">
        <v>120</v>
      </c>
      <c r="G177" s="81">
        <f t="shared" si="38"/>
        <v>2.39</v>
      </c>
      <c r="H177" s="81">
        <v>0</v>
      </c>
      <c r="I177" s="81">
        <f t="shared" si="52"/>
        <v>10.5</v>
      </c>
      <c r="J177" s="81">
        <f t="shared" si="39"/>
        <v>8.11</v>
      </c>
      <c r="K177" s="189"/>
      <c r="L177" s="190"/>
      <c r="M177" s="57"/>
      <c r="N177" s="188"/>
      <c r="O177" s="34" t="s">
        <v>85</v>
      </c>
      <c r="P177" s="81" t="s">
        <v>4</v>
      </c>
      <c r="Q177" s="41">
        <v>0</v>
      </c>
      <c r="R177" s="13">
        <f t="shared" si="45"/>
        <v>2.64</v>
      </c>
      <c r="S177" s="79">
        <f t="shared" si="51"/>
        <v>0.25</v>
      </c>
      <c r="T177" s="40">
        <f t="shared" si="51"/>
        <v>120</v>
      </c>
      <c r="U177" s="13">
        <f t="shared" si="40"/>
        <v>2.39</v>
      </c>
      <c r="V177" s="81">
        <v>0</v>
      </c>
      <c r="W177" s="79">
        <f t="shared" si="42"/>
        <v>10.5</v>
      </c>
      <c r="X177" s="135">
        <f t="shared" si="43"/>
        <v>8.11</v>
      </c>
      <c r="Y177" s="196"/>
      <c r="Z177" s="169"/>
    </row>
    <row r="178" spans="1:26" s="12" customFormat="1" ht="22.5">
      <c r="A178" s="188">
        <v>116</v>
      </c>
      <c r="B178" s="92" t="s">
        <v>196</v>
      </c>
      <c r="C178" s="81" t="s">
        <v>4</v>
      </c>
      <c r="D178" s="109">
        <v>5.52</v>
      </c>
      <c r="E178" s="81">
        <f>E179+E180</f>
        <v>2.84</v>
      </c>
      <c r="F178" s="81">
        <v>120</v>
      </c>
      <c r="G178" s="81">
        <f t="shared" si="38"/>
        <v>2.6799999999999997</v>
      </c>
      <c r="H178" s="81">
        <v>0</v>
      </c>
      <c r="I178" s="81">
        <f t="shared" si="52"/>
        <v>10.5</v>
      </c>
      <c r="J178" s="81">
        <f t="shared" si="39"/>
        <v>7.82</v>
      </c>
      <c r="K178" s="189">
        <f>MIN(J178:J180)</f>
        <v>7.82</v>
      </c>
      <c r="L178" s="190" t="str">
        <f>IF(K178&lt;0,"unavailable","available")</f>
        <v>available</v>
      </c>
      <c r="M178" s="57"/>
      <c r="N178" s="188">
        <v>116</v>
      </c>
      <c r="O178" s="34" t="s">
        <v>196</v>
      </c>
      <c r="P178" s="81" t="s">
        <v>4</v>
      </c>
      <c r="Q178" s="41">
        <f>Q179+Q180</f>
        <v>2.253294117647059</v>
      </c>
      <c r="R178" s="13">
        <f>R179+R180</f>
        <v>7.773294117647059</v>
      </c>
      <c r="S178" s="79">
        <f t="shared" si="51"/>
        <v>2.84</v>
      </c>
      <c r="T178" s="40">
        <f t="shared" si="51"/>
        <v>120</v>
      </c>
      <c r="U178" s="13">
        <f t="shared" si="40"/>
        <v>4.933294117647059</v>
      </c>
      <c r="V178" s="81">
        <v>0</v>
      </c>
      <c r="W178" s="79">
        <f t="shared" si="42"/>
        <v>10.5</v>
      </c>
      <c r="X178" s="135">
        <f t="shared" si="43"/>
        <v>5.566705882352941</v>
      </c>
      <c r="Y178" s="194">
        <f>X178</f>
        <v>5.566705882352941</v>
      </c>
      <c r="Z178" s="167" t="str">
        <f>IF(Y178&lt;0,"unavailable","available")</f>
        <v>available</v>
      </c>
    </row>
    <row r="179" spans="1:26" s="12" customFormat="1" ht="11.25">
      <c r="A179" s="188"/>
      <c r="B179" s="92" t="s">
        <v>84</v>
      </c>
      <c r="C179" s="81" t="s">
        <v>4</v>
      </c>
      <c r="D179" s="109">
        <v>2.73</v>
      </c>
      <c r="E179" s="81">
        <v>2.12</v>
      </c>
      <c r="F179" s="81">
        <v>120</v>
      </c>
      <c r="G179" s="81">
        <f t="shared" si="38"/>
        <v>0.6099999999999999</v>
      </c>
      <c r="H179" s="81">
        <v>0</v>
      </c>
      <c r="I179" s="81">
        <f t="shared" si="52"/>
        <v>10.5</v>
      </c>
      <c r="J179" s="81">
        <f t="shared" si="39"/>
        <v>9.89</v>
      </c>
      <c r="K179" s="189"/>
      <c r="L179" s="190"/>
      <c r="M179" s="57"/>
      <c r="N179" s="188"/>
      <c r="O179" s="34" t="s">
        <v>84</v>
      </c>
      <c r="P179" s="81" t="s">
        <v>4</v>
      </c>
      <c r="Q179" s="126">
        <f>Q188+Q192+Q52</f>
        <v>0.16529411764705884</v>
      </c>
      <c r="R179" s="13">
        <f t="shared" si="45"/>
        <v>2.895294117647059</v>
      </c>
      <c r="S179" s="79">
        <f t="shared" si="51"/>
        <v>2.12</v>
      </c>
      <c r="T179" s="40">
        <f t="shared" si="51"/>
        <v>120</v>
      </c>
      <c r="U179" s="13">
        <f t="shared" si="40"/>
        <v>0.7752941176470589</v>
      </c>
      <c r="V179" s="81">
        <v>0</v>
      </c>
      <c r="W179" s="79">
        <f t="shared" si="42"/>
        <v>10.5</v>
      </c>
      <c r="X179" s="135">
        <f t="shared" si="43"/>
        <v>9.724705882352941</v>
      </c>
      <c r="Y179" s="195"/>
      <c r="Z179" s="168"/>
    </row>
    <row r="180" spans="1:26" s="12" customFormat="1" ht="11.25">
      <c r="A180" s="188"/>
      <c r="B180" s="92" t="s">
        <v>85</v>
      </c>
      <c r="C180" s="81" t="s">
        <v>4</v>
      </c>
      <c r="D180" s="109">
        <v>2.79</v>
      </c>
      <c r="E180" s="81">
        <v>0.72</v>
      </c>
      <c r="F180" s="81">
        <v>120</v>
      </c>
      <c r="G180" s="81">
        <f t="shared" si="38"/>
        <v>2.0700000000000003</v>
      </c>
      <c r="H180" s="81">
        <v>0</v>
      </c>
      <c r="I180" s="81">
        <f t="shared" si="52"/>
        <v>10.5</v>
      </c>
      <c r="J180" s="81">
        <f t="shared" si="39"/>
        <v>8.43</v>
      </c>
      <c r="K180" s="189"/>
      <c r="L180" s="190"/>
      <c r="M180" s="57"/>
      <c r="N180" s="188"/>
      <c r="O180" s="34" t="s">
        <v>85</v>
      </c>
      <c r="P180" s="81" t="s">
        <v>4</v>
      </c>
      <c r="Q180" s="41">
        <v>2.088</v>
      </c>
      <c r="R180" s="13">
        <f t="shared" si="45"/>
        <v>4.878</v>
      </c>
      <c r="S180" s="79">
        <f t="shared" si="51"/>
        <v>0.72</v>
      </c>
      <c r="T180" s="40">
        <f t="shared" si="51"/>
        <v>120</v>
      </c>
      <c r="U180" s="13">
        <f t="shared" si="40"/>
        <v>4.158</v>
      </c>
      <c r="V180" s="81">
        <v>0</v>
      </c>
      <c r="W180" s="79">
        <f t="shared" si="42"/>
        <v>10.5</v>
      </c>
      <c r="X180" s="135">
        <f t="shared" si="43"/>
        <v>6.342</v>
      </c>
      <c r="Y180" s="196"/>
      <c r="Z180" s="169"/>
    </row>
    <row r="181" spans="1:26" s="12" customFormat="1" ht="22.5">
      <c r="A181" s="188">
        <v>117</v>
      </c>
      <c r="B181" s="92" t="s">
        <v>197</v>
      </c>
      <c r="C181" s="81" t="s">
        <v>29</v>
      </c>
      <c r="D181" s="109">
        <v>27.05</v>
      </c>
      <c r="E181" s="81">
        <f>E182+E183</f>
        <v>13.39</v>
      </c>
      <c r="F181" s="81">
        <v>120</v>
      </c>
      <c r="G181" s="81">
        <f t="shared" si="38"/>
        <v>13.66</v>
      </c>
      <c r="H181" s="81">
        <v>0</v>
      </c>
      <c r="I181" s="81">
        <f>25*1.05</f>
        <v>26.25</v>
      </c>
      <c r="J181" s="81">
        <f t="shared" si="39"/>
        <v>12.59</v>
      </c>
      <c r="K181" s="189">
        <f>MIN(J181:J183)</f>
        <v>12.59</v>
      </c>
      <c r="L181" s="190" t="str">
        <f>IF(K181&lt;0,"unavailable","available")</f>
        <v>available</v>
      </c>
      <c r="M181" s="57"/>
      <c r="N181" s="188">
        <v>117</v>
      </c>
      <c r="O181" s="34" t="s">
        <v>197</v>
      </c>
      <c r="P181" s="81" t="s">
        <v>29</v>
      </c>
      <c r="Q181" s="41">
        <f>Q182+Q183</f>
        <v>2.3685882352941174</v>
      </c>
      <c r="R181" s="13">
        <f>R182+R183</f>
        <v>29.418588235294116</v>
      </c>
      <c r="S181" s="79">
        <f t="shared" si="51"/>
        <v>13.39</v>
      </c>
      <c r="T181" s="40">
        <f t="shared" si="51"/>
        <v>120</v>
      </c>
      <c r="U181" s="13">
        <f t="shared" si="40"/>
        <v>16.028588235294116</v>
      </c>
      <c r="V181" s="81">
        <v>0</v>
      </c>
      <c r="W181" s="79">
        <f t="shared" si="42"/>
        <v>26.25</v>
      </c>
      <c r="X181" s="135">
        <f t="shared" si="43"/>
        <v>10.221411764705884</v>
      </c>
      <c r="Y181" s="194">
        <f>X181</f>
        <v>10.221411764705884</v>
      </c>
      <c r="Z181" s="167" t="str">
        <f>IF(Y181&lt;0,"unavailable","available")</f>
        <v>available</v>
      </c>
    </row>
    <row r="182" spans="1:26" s="12" customFormat="1" ht="11.25">
      <c r="A182" s="188"/>
      <c r="B182" s="92" t="s">
        <v>84</v>
      </c>
      <c r="C182" s="81" t="s">
        <v>29</v>
      </c>
      <c r="D182" s="109">
        <v>19.55</v>
      </c>
      <c r="E182" s="81">
        <v>10.84</v>
      </c>
      <c r="F182" s="81">
        <v>120</v>
      </c>
      <c r="G182" s="81">
        <f t="shared" si="38"/>
        <v>8.71</v>
      </c>
      <c r="H182" s="81">
        <v>0</v>
      </c>
      <c r="I182" s="81">
        <f>25*1.05</f>
        <v>26.25</v>
      </c>
      <c r="J182" s="81">
        <f t="shared" si="39"/>
        <v>17.54</v>
      </c>
      <c r="K182" s="189"/>
      <c r="L182" s="190"/>
      <c r="M182" s="57"/>
      <c r="N182" s="188"/>
      <c r="O182" s="34" t="s">
        <v>84</v>
      </c>
      <c r="P182" s="81" t="s">
        <v>29</v>
      </c>
      <c r="Q182" s="127">
        <f>1.95+Q202+Q195+Q196+Q194+Q191+Q198+Q189+Q206+Q61</f>
        <v>2.3685882352941174</v>
      </c>
      <c r="R182" s="13">
        <f t="shared" si="45"/>
        <v>21.918588235294116</v>
      </c>
      <c r="S182" s="79">
        <f t="shared" si="51"/>
        <v>10.84</v>
      </c>
      <c r="T182" s="40">
        <f t="shared" si="51"/>
        <v>120</v>
      </c>
      <c r="U182" s="13">
        <f t="shared" si="40"/>
        <v>11.078588235294117</v>
      </c>
      <c r="V182" s="81">
        <v>0</v>
      </c>
      <c r="W182" s="79">
        <f t="shared" si="42"/>
        <v>26.25</v>
      </c>
      <c r="X182" s="135">
        <f t="shared" si="43"/>
        <v>15.171411764705883</v>
      </c>
      <c r="Y182" s="195"/>
      <c r="Z182" s="168"/>
    </row>
    <row r="183" spans="1:26" s="12" customFormat="1" ht="11.25">
      <c r="A183" s="188"/>
      <c r="B183" s="92" t="s">
        <v>85</v>
      </c>
      <c r="C183" s="81" t="s">
        <v>29</v>
      </c>
      <c r="D183" s="109">
        <v>7.5</v>
      </c>
      <c r="E183" s="81">
        <v>2.55</v>
      </c>
      <c r="F183" s="81">
        <v>120</v>
      </c>
      <c r="G183" s="81">
        <f t="shared" si="38"/>
        <v>4.95</v>
      </c>
      <c r="H183" s="81">
        <v>0</v>
      </c>
      <c r="I183" s="81">
        <f>25*1.05</f>
        <v>26.25</v>
      </c>
      <c r="J183" s="81">
        <f t="shared" si="39"/>
        <v>21.3</v>
      </c>
      <c r="K183" s="189"/>
      <c r="L183" s="190"/>
      <c r="M183" s="57"/>
      <c r="N183" s="188"/>
      <c r="O183" s="34" t="s">
        <v>85</v>
      </c>
      <c r="P183" s="81" t="s">
        <v>29</v>
      </c>
      <c r="Q183" s="41">
        <v>0</v>
      </c>
      <c r="R183" s="13">
        <f t="shared" si="45"/>
        <v>7.5</v>
      </c>
      <c r="S183" s="79">
        <f t="shared" si="51"/>
        <v>2.55</v>
      </c>
      <c r="T183" s="40">
        <f t="shared" si="51"/>
        <v>120</v>
      </c>
      <c r="U183" s="13">
        <f t="shared" si="40"/>
        <v>4.95</v>
      </c>
      <c r="V183" s="81">
        <v>0</v>
      </c>
      <c r="W183" s="79">
        <f t="shared" si="42"/>
        <v>26.25</v>
      </c>
      <c r="X183" s="135">
        <f t="shared" si="43"/>
        <v>21.3</v>
      </c>
      <c r="Y183" s="196"/>
      <c r="Z183" s="169"/>
    </row>
    <row r="184" spans="1:26" s="12" customFormat="1" ht="11.25">
      <c r="A184" s="82">
        <v>118</v>
      </c>
      <c r="B184" s="92" t="s">
        <v>198</v>
      </c>
      <c r="C184" s="81" t="s">
        <v>9</v>
      </c>
      <c r="D184" s="109">
        <v>9.76</v>
      </c>
      <c r="E184" s="81">
        <v>0</v>
      </c>
      <c r="F184" s="81" t="s">
        <v>45</v>
      </c>
      <c r="G184" s="81">
        <f t="shared" si="38"/>
        <v>9.76</v>
      </c>
      <c r="H184" s="81">
        <v>0</v>
      </c>
      <c r="I184" s="81">
        <f>16*1.05</f>
        <v>16.8</v>
      </c>
      <c r="J184" s="81">
        <f t="shared" si="39"/>
        <v>7.040000000000001</v>
      </c>
      <c r="K184" s="81">
        <f>J184</f>
        <v>7.040000000000001</v>
      </c>
      <c r="L184" s="80" t="str">
        <f aca="true" t="shared" si="53" ref="L184:L208">IF(K184&lt;0,"unavailable","available")</f>
        <v>available</v>
      </c>
      <c r="M184" s="57"/>
      <c r="N184" s="82">
        <v>118</v>
      </c>
      <c r="O184" s="34" t="s">
        <v>198</v>
      </c>
      <c r="P184" s="81" t="s">
        <v>9</v>
      </c>
      <c r="Q184" s="13">
        <v>0</v>
      </c>
      <c r="R184" s="13">
        <f t="shared" si="45"/>
        <v>9.76</v>
      </c>
      <c r="S184" s="79">
        <f t="shared" si="51"/>
        <v>0</v>
      </c>
      <c r="T184" s="40"/>
      <c r="U184" s="13">
        <f t="shared" si="40"/>
        <v>9.76</v>
      </c>
      <c r="V184" s="81">
        <v>0</v>
      </c>
      <c r="W184" s="79">
        <f t="shared" si="42"/>
        <v>16.8</v>
      </c>
      <c r="X184" s="135">
        <f t="shared" si="43"/>
        <v>7.040000000000001</v>
      </c>
      <c r="Y184" s="136">
        <f t="shared" si="44"/>
        <v>7.040000000000001</v>
      </c>
      <c r="Z184" s="11" t="str">
        <f aca="true" t="shared" si="54" ref="Z184:Z208">IF(Y184&lt;0,"unavailable","available")</f>
        <v>available</v>
      </c>
    </row>
    <row r="185" spans="1:26" s="12" customFormat="1" ht="11.25">
      <c r="A185" s="82">
        <v>119</v>
      </c>
      <c r="B185" s="92" t="s">
        <v>199</v>
      </c>
      <c r="C185" s="81" t="s">
        <v>4</v>
      </c>
      <c r="D185" s="109">
        <v>5.02</v>
      </c>
      <c r="E185" s="81">
        <v>0</v>
      </c>
      <c r="F185" s="81" t="s">
        <v>45</v>
      </c>
      <c r="G185" s="81">
        <f t="shared" si="38"/>
        <v>5.02</v>
      </c>
      <c r="H185" s="81">
        <v>0</v>
      </c>
      <c r="I185" s="81">
        <f t="shared" si="52"/>
        <v>10.5</v>
      </c>
      <c r="J185" s="81">
        <f t="shared" si="39"/>
        <v>5.48</v>
      </c>
      <c r="K185" s="81">
        <f aca="true" t="shared" si="55" ref="K185:K208">J185</f>
        <v>5.48</v>
      </c>
      <c r="L185" s="80" t="str">
        <f t="shared" si="53"/>
        <v>available</v>
      </c>
      <c r="M185" s="57"/>
      <c r="N185" s="82">
        <v>119</v>
      </c>
      <c r="O185" s="34" t="s">
        <v>199</v>
      </c>
      <c r="P185" s="81" t="s">
        <v>4</v>
      </c>
      <c r="Q185" s="13">
        <v>1.411764705882353</v>
      </c>
      <c r="R185" s="13">
        <f t="shared" si="45"/>
        <v>6.431764705882353</v>
      </c>
      <c r="S185" s="79">
        <f t="shared" si="51"/>
        <v>0</v>
      </c>
      <c r="T185" s="40"/>
      <c r="U185" s="13">
        <f t="shared" si="40"/>
        <v>6.431764705882353</v>
      </c>
      <c r="V185" s="81">
        <v>0</v>
      </c>
      <c r="W185" s="79">
        <f t="shared" si="42"/>
        <v>10.5</v>
      </c>
      <c r="X185" s="135">
        <f t="shared" si="43"/>
        <v>4.068235294117647</v>
      </c>
      <c r="Y185" s="136">
        <f t="shared" si="44"/>
        <v>4.068235294117647</v>
      </c>
      <c r="Z185" s="11" t="str">
        <f t="shared" si="54"/>
        <v>available</v>
      </c>
    </row>
    <row r="186" spans="1:26" s="12" customFormat="1" ht="11.25">
      <c r="A186" s="82">
        <v>120</v>
      </c>
      <c r="B186" s="92" t="s">
        <v>200</v>
      </c>
      <c r="C186" s="81" t="s">
        <v>8</v>
      </c>
      <c r="D186" s="109">
        <v>0.99</v>
      </c>
      <c r="E186" s="81">
        <v>1.85</v>
      </c>
      <c r="F186" s="81">
        <v>120</v>
      </c>
      <c r="G186" s="81">
        <f t="shared" si="38"/>
        <v>-0.8600000000000001</v>
      </c>
      <c r="H186" s="81">
        <v>0</v>
      </c>
      <c r="I186" s="14">
        <f>6.3*1.05</f>
        <v>6.615</v>
      </c>
      <c r="J186" s="14">
        <f t="shared" si="39"/>
        <v>7.4750000000000005</v>
      </c>
      <c r="K186" s="14">
        <f t="shared" si="55"/>
        <v>7.4750000000000005</v>
      </c>
      <c r="L186" s="80" t="str">
        <f t="shared" si="53"/>
        <v>available</v>
      </c>
      <c r="M186" s="57"/>
      <c r="N186" s="82">
        <v>120</v>
      </c>
      <c r="O186" s="34" t="s">
        <v>200</v>
      </c>
      <c r="P186" s="81" t="s">
        <v>8</v>
      </c>
      <c r="Q186" s="13">
        <v>0.04</v>
      </c>
      <c r="R186" s="13">
        <f t="shared" si="45"/>
        <v>1.03</v>
      </c>
      <c r="S186" s="79">
        <f t="shared" si="51"/>
        <v>1.85</v>
      </c>
      <c r="T186" s="40">
        <f t="shared" si="51"/>
        <v>120</v>
      </c>
      <c r="U186" s="13">
        <f t="shared" si="40"/>
        <v>-0.8200000000000001</v>
      </c>
      <c r="V186" s="81">
        <v>0</v>
      </c>
      <c r="W186" s="79">
        <f t="shared" si="42"/>
        <v>6.615</v>
      </c>
      <c r="X186" s="135">
        <f t="shared" si="43"/>
        <v>7.4350000000000005</v>
      </c>
      <c r="Y186" s="136">
        <f t="shared" si="44"/>
        <v>7.4350000000000005</v>
      </c>
      <c r="Z186" s="11" t="str">
        <f t="shared" si="54"/>
        <v>available</v>
      </c>
    </row>
    <row r="187" spans="1:26" s="12" customFormat="1" ht="11.25">
      <c r="A187" s="82">
        <v>121</v>
      </c>
      <c r="B187" s="92" t="s">
        <v>201</v>
      </c>
      <c r="C187" s="81" t="s">
        <v>42</v>
      </c>
      <c r="D187" s="109">
        <v>1.34</v>
      </c>
      <c r="E187" s="81">
        <v>0.29</v>
      </c>
      <c r="F187" s="81">
        <v>120</v>
      </c>
      <c r="G187" s="81">
        <f t="shared" si="38"/>
        <v>1.05</v>
      </c>
      <c r="H187" s="81">
        <v>0</v>
      </c>
      <c r="I187" s="81">
        <f>5.6*1.05</f>
        <v>5.88</v>
      </c>
      <c r="J187" s="81">
        <f t="shared" si="39"/>
        <v>4.83</v>
      </c>
      <c r="K187" s="81">
        <f t="shared" si="55"/>
        <v>4.83</v>
      </c>
      <c r="L187" s="80" t="str">
        <f t="shared" si="53"/>
        <v>available</v>
      </c>
      <c r="M187" s="57"/>
      <c r="N187" s="82">
        <v>121</v>
      </c>
      <c r="O187" s="34" t="s">
        <v>201</v>
      </c>
      <c r="P187" s="81" t="s">
        <v>42</v>
      </c>
      <c r="Q187" s="13">
        <v>0.03882352941176471</v>
      </c>
      <c r="R187" s="13">
        <f t="shared" si="45"/>
        <v>1.3788235294117648</v>
      </c>
      <c r="S187" s="79">
        <f t="shared" si="51"/>
        <v>0.29</v>
      </c>
      <c r="T187" s="40">
        <f t="shared" si="51"/>
        <v>120</v>
      </c>
      <c r="U187" s="13">
        <f t="shared" si="40"/>
        <v>1.0888235294117647</v>
      </c>
      <c r="V187" s="81">
        <v>0</v>
      </c>
      <c r="W187" s="79">
        <f t="shared" si="42"/>
        <v>5.88</v>
      </c>
      <c r="X187" s="135">
        <f t="shared" si="43"/>
        <v>4.791176470588235</v>
      </c>
      <c r="Y187" s="136">
        <f t="shared" si="44"/>
        <v>4.791176470588235</v>
      </c>
      <c r="Z187" s="11" t="str">
        <f t="shared" si="54"/>
        <v>available</v>
      </c>
    </row>
    <row r="188" spans="1:26" s="12" customFormat="1" ht="11.25">
      <c r="A188" s="82">
        <v>122</v>
      </c>
      <c r="B188" s="92" t="s">
        <v>202</v>
      </c>
      <c r="C188" s="81" t="s">
        <v>7</v>
      </c>
      <c r="D188" s="109">
        <v>0.67</v>
      </c>
      <c r="E188" s="81">
        <v>0.13</v>
      </c>
      <c r="F188" s="81">
        <v>120</v>
      </c>
      <c r="G188" s="81">
        <f t="shared" si="38"/>
        <v>0.54</v>
      </c>
      <c r="H188" s="81">
        <v>0</v>
      </c>
      <c r="I188" s="81">
        <f>1.6*1.05</f>
        <v>1.6800000000000002</v>
      </c>
      <c r="J188" s="81">
        <f t="shared" si="39"/>
        <v>1.1400000000000001</v>
      </c>
      <c r="K188" s="81">
        <f t="shared" si="55"/>
        <v>1.1400000000000001</v>
      </c>
      <c r="L188" s="80" t="str">
        <f t="shared" si="53"/>
        <v>available</v>
      </c>
      <c r="M188" s="57"/>
      <c r="N188" s="82">
        <v>122</v>
      </c>
      <c r="O188" s="34" t="s">
        <v>202</v>
      </c>
      <c r="P188" s="81" t="s">
        <v>7</v>
      </c>
      <c r="Q188" s="13">
        <v>0.05470588235294118</v>
      </c>
      <c r="R188" s="13">
        <f t="shared" si="45"/>
        <v>0.7247058823529412</v>
      </c>
      <c r="S188" s="79">
        <f t="shared" si="51"/>
        <v>0.13</v>
      </c>
      <c r="T188" s="40">
        <f t="shared" si="51"/>
        <v>120</v>
      </c>
      <c r="U188" s="13">
        <f t="shared" si="40"/>
        <v>0.5947058823529412</v>
      </c>
      <c r="V188" s="81">
        <v>0</v>
      </c>
      <c r="W188" s="79">
        <f t="shared" si="42"/>
        <v>1.6800000000000002</v>
      </c>
      <c r="X188" s="135">
        <f t="shared" si="43"/>
        <v>1.085294117647059</v>
      </c>
      <c r="Y188" s="136">
        <f t="shared" si="44"/>
        <v>1.085294117647059</v>
      </c>
      <c r="Z188" s="11" t="str">
        <f t="shared" si="54"/>
        <v>available</v>
      </c>
    </row>
    <row r="189" spans="1:26" s="12" customFormat="1" ht="11.25">
      <c r="A189" s="82">
        <v>123</v>
      </c>
      <c r="B189" s="92" t="s">
        <v>203</v>
      </c>
      <c r="C189" s="81" t="s">
        <v>5</v>
      </c>
      <c r="D189" s="109">
        <v>1.33</v>
      </c>
      <c r="E189" s="81">
        <v>0.65</v>
      </c>
      <c r="F189" s="81">
        <v>120</v>
      </c>
      <c r="G189" s="81">
        <f t="shared" si="38"/>
        <v>0.68</v>
      </c>
      <c r="H189" s="81">
        <v>0</v>
      </c>
      <c r="I189" s="14">
        <f>2.5*1.05</f>
        <v>2.625</v>
      </c>
      <c r="J189" s="14">
        <f t="shared" si="39"/>
        <v>1.9449999999999998</v>
      </c>
      <c r="K189" s="14">
        <f t="shared" si="55"/>
        <v>1.9449999999999998</v>
      </c>
      <c r="L189" s="80" t="str">
        <f t="shared" si="53"/>
        <v>available</v>
      </c>
      <c r="M189" s="57"/>
      <c r="N189" s="82">
        <v>123</v>
      </c>
      <c r="O189" s="34" t="s">
        <v>203</v>
      </c>
      <c r="P189" s="81" t="s">
        <v>5</v>
      </c>
      <c r="Q189" s="13">
        <v>0.06</v>
      </c>
      <c r="R189" s="13">
        <f t="shared" si="45"/>
        <v>1.3900000000000001</v>
      </c>
      <c r="S189" s="79">
        <f t="shared" si="51"/>
        <v>0.65</v>
      </c>
      <c r="T189" s="40">
        <f t="shared" si="51"/>
        <v>120</v>
      </c>
      <c r="U189" s="13">
        <f t="shared" si="40"/>
        <v>0.7400000000000001</v>
      </c>
      <c r="V189" s="81">
        <v>0</v>
      </c>
      <c r="W189" s="79">
        <f t="shared" si="42"/>
        <v>2.625</v>
      </c>
      <c r="X189" s="135">
        <f t="shared" si="43"/>
        <v>1.8849999999999998</v>
      </c>
      <c r="Y189" s="136">
        <f t="shared" si="44"/>
        <v>1.8849999999999998</v>
      </c>
      <c r="Z189" s="11" t="str">
        <f t="shared" si="54"/>
        <v>available</v>
      </c>
    </row>
    <row r="190" spans="1:26" s="12" customFormat="1" ht="11.25">
      <c r="A190" s="82">
        <v>124</v>
      </c>
      <c r="B190" s="92" t="s">
        <v>204</v>
      </c>
      <c r="C190" s="81" t="s">
        <v>15</v>
      </c>
      <c r="D190" s="109">
        <v>0.46</v>
      </c>
      <c r="E190" s="81">
        <v>0.43</v>
      </c>
      <c r="F190" s="81">
        <v>120</v>
      </c>
      <c r="G190" s="81">
        <f t="shared" si="38"/>
        <v>0.030000000000000027</v>
      </c>
      <c r="H190" s="81">
        <v>0</v>
      </c>
      <c r="I190" s="14">
        <f>2.5*1.05</f>
        <v>2.625</v>
      </c>
      <c r="J190" s="14">
        <f aca="true" t="shared" si="56" ref="J190:J208">I190-H190-G190</f>
        <v>2.5949999999999998</v>
      </c>
      <c r="K190" s="14">
        <f t="shared" si="55"/>
        <v>2.5949999999999998</v>
      </c>
      <c r="L190" s="80" t="str">
        <f t="shared" si="53"/>
        <v>available</v>
      </c>
      <c r="M190" s="57"/>
      <c r="N190" s="82">
        <v>124</v>
      </c>
      <c r="O190" s="34" t="s">
        <v>204</v>
      </c>
      <c r="P190" s="81" t="s">
        <v>15</v>
      </c>
      <c r="Q190" s="13">
        <v>0.00823529411764706</v>
      </c>
      <c r="R190" s="13">
        <f t="shared" si="45"/>
        <v>0.4682352941176471</v>
      </c>
      <c r="S190" s="79">
        <f t="shared" si="51"/>
        <v>0.43</v>
      </c>
      <c r="T190" s="40">
        <f t="shared" si="51"/>
        <v>120</v>
      </c>
      <c r="U190" s="13">
        <f aca="true" t="shared" si="57" ref="U190:U208">R190-S190</f>
        <v>0.03823529411764709</v>
      </c>
      <c r="V190" s="81">
        <v>0</v>
      </c>
      <c r="W190" s="79">
        <f t="shared" si="42"/>
        <v>2.625</v>
      </c>
      <c r="X190" s="135">
        <f t="shared" si="43"/>
        <v>2.586764705882353</v>
      </c>
      <c r="Y190" s="136">
        <f t="shared" si="44"/>
        <v>2.586764705882353</v>
      </c>
      <c r="Z190" s="11" t="str">
        <f t="shared" si="54"/>
        <v>available</v>
      </c>
    </row>
    <row r="191" spans="1:26" s="12" customFormat="1" ht="11.25">
      <c r="A191" s="82">
        <v>125</v>
      </c>
      <c r="B191" s="92" t="s">
        <v>205</v>
      </c>
      <c r="C191" s="81" t="s">
        <v>30</v>
      </c>
      <c r="D191" s="109">
        <v>0.55</v>
      </c>
      <c r="E191" s="81">
        <v>0.56</v>
      </c>
      <c r="F191" s="81">
        <v>120</v>
      </c>
      <c r="G191" s="81">
        <f aca="true" t="shared" si="58" ref="G191:G208">D191-E191</f>
        <v>-0.010000000000000009</v>
      </c>
      <c r="H191" s="81">
        <v>0</v>
      </c>
      <c r="I191" s="81">
        <f>1.6*1.05</f>
        <v>1.6800000000000002</v>
      </c>
      <c r="J191" s="81">
        <f t="shared" si="56"/>
        <v>1.6900000000000002</v>
      </c>
      <c r="K191" s="81">
        <f t="shared" si="55"/>
        <v>1.6900000000000002</v>
      </c>
      <c r="L191" s="80" t="str">
        <f t="shared" si="53"/>
        <v>available</v>
      </c>
      <c r="M191" s="57"/>
      <c r="N191" s="82">
        <v>125</v>
      </c>
      <c r="O191" s="34" t="s">
        <v>205</v>
      </c>
      <c r="P191" s="81" t="s">
        <v>30</v>
      </c>
      <c r="Q191" s="13">
        <v>0.0058823529411764705</v>
      </c>
      <c r="R191" s="13">
        <f t="shared" si="45"/>
        <v>0.5558823529411765</v>
      </c>
      <c r="S191" s="79">
        <f t="shared" si="51"/>
        <v>0.56</v>
      </c>
      <c r="T191" s="40">
        <f t="shared" si="51"/>
        <v>120</v>
      </c>
      <c r="U191" s="13">
        <f t="shared" si="57"/>
        <v>-0.004117647058823559</v>
      </c>
      <c r="V191" s="81">
        <v>0</v>
      </c>
      <c r="W191" s="79">
        <f t="shared" si="42"/>
        <v>1.6800000000000002</v>
      </c>
      <c r="X191" s="135">
        <f t="shared" si="43"/>
        <v>1.6841176470588237</v>
      </c>
      <c r="Y191" s="136">
        <f t="shared" si="44"/>
        <v>1.6841176470588237</v>
      </c>
      <c r="Z191" s="11" t="str">
        <f t="shared" si="54"/>
        <v>available</v>
      </c>
    </row>
    <row r="192" spans="1:26" s="12" customFormat="1" ht="11.25">
      <c r="A192" s="82">
        <v>126</v>
      </c>
      <c r="B192" s="92" t="s">
        <v>206</v>
      </c>
      <c r="C192" s="81" t="s">
        <v>15</v>
      </c>
      <c r="D192" s="109">
        <v>1.44</v>
      </c>
      <c r="E192" s="81">
        <v>0</v>
      </c>
      <c r="F192" s="81" t="s">
        <v>45</v>
      </c>
      <c r="G192" s="81">
        <f t="shared" si="58"/>
        <v>1.44</v>
      </c>
      <c r="H192" s="81">
        <v>0</v>
      </c>
      <c r="I192" s="14">
        <f>2.5*1.05</f>
        <v>2.625</v>
      </c>
      <c r="J192" s="14">
        <f t="shared" si="56"/>
        <v>1.185</v>
      </c>
      <c r="K192" s="14">
        <f t="shared" si="55"/>
        <v>1.185</v>
      </c>
      <c r="L192" s="80" t="str">
        <f t="shared" si="53"/>
        <v>available</v>
      </c>
      <c r="M192" s="57"/>
      <c r="N192" s="82">
        <v>126</v>
      </c>
      <c r="O192" s="34" t="s">
        <v>206</v>
      </c>
      <c r="P192" s="81" t="s">
        <v>15</v>
      </c>
      <c r="Q192" s="13">
        <v>0.11058823529411765</v>
      </c>
      <c r="R192" s="13">
        <f t="shared" si="45"/>
        <v>1.5505882352941176</v>
      </c>
      <c r="S192" s="79">
        <f t="shared" si="51"/>
        <v>0</v>
      </c>
      <c r="T192" s="40"/>
      <c r="U192" s="13">
        <f t="shared" si="57"/>
        <v>1.5505882352941176</v>
      </c>
      <c r="V192" s="81">
        <v>0</v>
      </c>
      <c r="W192" s="79">
        <f aca="true" t="shared" si="59" ref="W192:W208">I192</f>
        <v>2.625</v>
      </c>
      <c r="X192" s="135">
        <f aca="true" t="shared" si="60" ref="X192:X208">W192-V192-U192</f>
        <v>1.0744117647058824</v>
      </c>
      <c r="Y192" s="136">
        <f t="shared" si="44"/>
        <v>1.0744117647058824</v>
      </c>
      <c r="Z192" s="11" t="str">
        <f t="shared" si="54"/>
        <v>available</v>
      </c>
    </row>
    <row r="193" spans="1:26" s="12" customFormat="1" ht="11.25">
      <c r="A193" s="82">
        <v>127</v>
      </c>
      <c r="B193" s="92" t="s">
        <v>207</v>
      </c>
      <c r="C193" s="81" t="s">
        <v>8</v>
      </c>
      <c r="D193" s="109">
        <v>1.03</v>
      </c>
      <c r="E193" s="81">
        <v>0.39</v>
      </c>
      <c r="F193" s="81">
        <v>120</v>
      </c>
      <c r="G193" s="81">
        <f t="shared" si="58"/>
        <v>0.64</v>
      </c>
      <c r="H193" s="81">
        <v>0</v>
      </c>
      <c r="I193" s="14">
        <f>6.3*1.05</f>
        <v>6.615</v>
      </c>
      <c r="J193" s="14">
        <f t="shared" si="56"/>
        <v>5.9750000000000005</v>
      </c>
      <c r="K193" s="14">
        <f t="shared" si="55"/>
        <v>5.9750000000000005</v>
      </c>
      <c r="L193" s="80" t="str">
        <f t="shared" si="53"/>
        <v>available</v>
      </c>
      <c r="M193" s="57"/>
      <c r="N193" s="82">
        <v>127</v>
      </c>
      <c r="O193" s="34" t="s">
        <v>207</v>
      </c>
      <c r="P193" s="81" t="s">
        <v>8</v>
      </c>
      <c r="Q193" s="13">
        <v>0.01764705882352941</v>
      </c>
      <c r="R193" s="13">
        <f t="shared" si="45"/>
        <v>1.0476470588235294</v>
      </c>
      <c r="S193" s="79">
        <f t="shared" si="51"/>
        <v>0.39</v>
      </c>
      <c r="T193" s="40">
        <f t="shared" si="51"/>
        <v>120</v>
      </c>
      <c r="U193" s="13">
        <f t="shared" si="57"/>
        <v>0.6576470588235294</v>
      </c>
      <c r="V193" s="81">
        <v>0</v>
      </c>
      <c r="W193" s="79">
        <f t="shared" si="59"/>
        <v>6.615</v>
      </c>
      <c r="X193" s="135">
        <f t="shared" si="60"/>
        <v>5.957352941176471</v>
      </c>
      <c r="Y193" s="136">
        <f t="shared" si="44"/>
        <v>5.957352941176471</v>
      </c>
      <c r="Z193" s="11" t="str">
        <f t="shared" si="54"/>
        <v>available</v>
      </c>
    </row>
    <row r="194" spans="1:26" s="12" customFormat="1" ht="11.25">
      <c r="A194" s="82">
        <v>128</v>
      </c>
      <c r="B194" s="92" t="s">
        <v>208</v>
      </c>
      <c r="C194" s="81" t="s">
        <v>5</v>
      </c>
      <c r="D194" s="109">
        <v>1.84</v>
      </c>
      <c r="E194" s="81">
        <v>0.87</v>
      </c>
      <c r="F194" s="81">
        <v>120</v>
      </c>
      <c r="G194" s="81">
        <f t="shared" si="58"/>
        <v>0.9700000000000001</v>
      </c>
      <c r="H194" s="81">
        <v>0</v>
      </c>
      <c r="I194" s="81">
        <f>2.5*1.05</f>
        <v>2.625</v>
      </c>
      <c r="J194" s="81">
        <f t="shared" si="56"/>
        <v>1.6549999999999998</v>
      </c>
      <c r="K194" s="81">
        <f t="shared" si="55"/>
        <v>1.6549999999999998</v>
      </c>
      <c r="L194" s="80" t="str">
        <f t="shared" si="53"/>
        <v>available</v>
      </c>
      <c r="M194" s="57"/>
      <c r="N194" s="82">
        <v>128</v>
      </c>
      <c r="O194" s="34" t="s">
        <v>208</v>
      </c>
      <c r="P194" s="81" t="s">
        <v>5</v>
      </c>
      <c r="Q194" s="13">
        <v>0.07647058823529412</v>
      </c>
      <c r="R194" s="13">
        <f t="shared" si="45"/>
        <v>1.9164705882352941</v>
      </c>
      <c r="S194" s="79">
        <f t="shared" si="51"/>
        <v>0.87</v>
      </c>
      <c r="T194" s="40">
        <f t="shared" si="51"/>
        <v>120</v>
      </c>
      <c r="U194" s="13">
        <f t="shared" si="57"/>
        <v>1.046470588235294</v>
      </c>
      <c r="V194" s="81">
        <v>0</v>
      </c>
      <c r="W194" s="79">
        <f t="shared" si="59"/>
        <v>2.625</v>
      </c>
      <c r="X194" s="135">
        <f t="shared" si="60"/>
        <v>1.578529411764706</v>
      </c>
      <c r="Y194" s="136">
        <f t="shared" si="44"/>
        <v>1.578529411764706</v>
      </c>
      <c r="Z194" s="11" t="str">
        <f t="shared" si="54"/>
        <v>available</v>
      </c>
    </row>
    <row r="195" spans="1:26" s="12" customFormat="1" ht="11.25">
      <c r="A195" s="82">
        <v>129</v>
      </c>
      <c r="B195" s="92" t="s">
        <v>209</v>
      </c>
      <c r="C195" s="81" t="s">
        <v>20</v>
      </c>
      <c r="D195" s="109">
        <v>2.13</v>
      </c>
      <c r="E195" s="81">
        <v>1.11</v>
      </c>
      <c r="F195" s="81">
        <v>80</v>
      </c>
      <c r="G195" s="81">
        <f t="shared" si="58"/>
        <v>1.0199999999999998</v>
      </c>
      <c r="H195" s="81">
        <v>0</v>
      </c>
      <c r="I195" s="81">
        <f>4*1.05</f>
        <v>4.2</v>
      </c>
      <c r="J195" s="81">
        <f t="shared" si="56"/>
        <v>3.1800000000000006</v>
      </c>
      <c r="K195" s="81">
        <f t="shared" si="55"/>
        <v>3.1800000000000006</v>
      </c>
      <c r="L195" s="80" t="str">
        <f t="shared" si="53"/>
        <v>available</v>
      </c>
      <c r="M195" s="57"/>
      <c r="N195" s="82">
        <v>129</v>
      </c>
      <c r="O195" s="34" t="s">
        <v>209</v>
      </c>
      <c r="P195" s="81" t="s">
        <v>20</v>
      </c>
      <c r="Q195" s="13">
        <v>0.12588235294117647</v>
      </c>
      <c r="R195" s="13">
        <f t="shared" si="45"/>
        <v>2.2558823529411764</v>
      </c>
      <c r="S195" s="79">
        <f t="shared" si="51"/>
        <v>1.11</v>
      </c>
      <c r="T195" s="40">
        <f t="shared" si="51"/>
        <v>80</v>
      </c>
      <c r="U195" s="13">
        <f t="shared" si="57"/>
        <v>1.1458823529411764</v>
      </c>
      <c r="V195" s="81">
        <v>0</v>
      </c>
      <c r="W195" s="79">
        <f t="shared" si="59"/>
        <v>4.2</v>
      </c>
      <c r="X195" s="135">
        <f t="shared" si="60"/>
        <v>3.054117647058824</v>
      </c>
      <c r="Y195" s="136">
        <f t="shared" si="44"/>
        <v>3.054117647058824</v>
      </c>
      <c r="Z195" s="11" t="str">
        <f t="shared" si="54"/>
        <v>available</v>
      </c>
    </row>
    <row r="196" spans="1:26" s="12" customFormat="1" ht="11.25">
      <c r="A196" s="82">
        <v>130</v>
      </c>
      <c r="B196" s="92" t="s">
        <v>210</v>
      </c>
      <c r="C196" s="81" t="s">
        <v>7</v>
      </c>
      <c r="D196" s="109">
        <v>0.11</v>
      </c>
      <c r="E196" s="81">
        <v>0</v>
      </c>
      <c r="F196" s="81" t="s">
        <v>45</v>
      </c>
      <c r="G196" s="81">
        <f t="shared" si="58"/>
        <v>0.11</v>
      </c>
      <c r="H196" s="81">
        <v>0</v>
      </c>
      <c r="I196" s="81">
        <f>1.6*1.05</f>
        <v>1.6800000000000002</v>
      </c>
      <c r="J196" s="81">
        <f t="shared" si="56"/>
        <v>1.57</v>
      </c>
      <c r="K196" s="81">
        <f t="shared" si="55"/>
        <v>1.57</v>
      </c>
      <c r="L196" s="80" t="str">
        <f t="shared" si="53"/>
        <v>available</v>
      </c>
      <c r="M196" s="57"/>
      <c r="N196" s="82">
        <v>130</v>
      </c>
      <c r="O196" s="34" t="s">
        <v>210</v>
      </c>
      <c r="P196" s="81" t="s">
        <v>7</v>
      </c>
      <c r="Q196" s="13">
        <v>0</v>
      </c>
      <c r="R196" s="13">
        <f t="shared" si="45"/>
        <v>0.11</v>
      </c>
      <c r="S196" s="79">
        <f t="shared" si="51"/>
        <v>0</v>
      </c>
      <c r="T196" s="40"/>
      <c r="U196" s="13">
        <f t="shared" si="57"/>
        <v>0.11</v>
      </c>
      <c r="V196" s="81">
        <v>0</v>
      </c>
      <c r="W196" s="79">
        <f t="shared" si="59"/>
        <v>1.6800000000000002</v>
      </c>
      <c r="X196" s="135">
        <f t="shared" si="60"/>
        <v>1.57</v>
      </c>
      <c r="Y196" s="136">
        <f t="shared" si="44"/>
        <v>1.57</v>
      </c>
      <c r="Z196" s="11" t="str">
        <f t="shared" si="54"/>
        <v>available</v>
      </c>
    </row>
    <row r="197" spans="1:26" s="12" customFormat="1" ht="11.25">
      <c r="A197" s="82">
        <v>131</v>
      </c>
      <c r="B197" s="92" t="s">
        <v>211</v>
      </c>
      <c r="C197" s="81" t="s">
        <v>5</v>
      </c>
      <c r="D197" s="109">
        <v>0.46</v>
      </c>
      <c r="E197" s="81">
        <v>0.39</v>
      </c>
      <c r="F197" s="81" t="s">
        <v>45</v>
      </c>
      <c r="G197" s="81">
        <f t="shared" si="58"/>
        <v>0.07</v>
      </c>
      <c r="H197" s="81">
        <v>0</v>
      </c>
      <c r="I197" s="14">
        <f aca="true" t="shared" si="61" ref="I197:I203">2.5*1.05</f>
        <v>2.625</v>
      </c>
      <c r="J197" s="14">
        <f t="shared" si="56"/>
        <v>2.555</v>
      </c>
      <c r="K197" s="14">
        <f t="shared" si="55"/>
        <v>2.555</v>
      </c>
      <c r="L197" s="80" t="str">
        <f t="shared" si="53"/>
        <v>available</v>
      </c>
      <c r="M197" s="57"/>
      <c r="N197" s="82">
        <v>131</v>
      </c>
      <c r="O197" s="34" t="s">
        <v>211</v>
      </c>
      <c r="P197" s="81" t="s">
        <v>5</v>
      </c>
      <c r="Q197" s="13">
        <v>0.009411764705882354</v>
      </c>
      <c r="R197" s="13">
        <f t="shared" si="45"/>
        <v>0.46941176470588236</v>
      </c>
      <c r="S197" s="79">
        <f t="shared" si="51"/>
        <v>0.39</v>
      </c>
      <c r="T197" s="40"/>
      <c r="U197" s="13">
        <f t="shared" si="57"/>
        <v>0.07941176470588235</v>
      </c>
      <c r="V197" s="81">
        <v>0</v>
      </c>
      <c r="W197" s="79">
        <f t="shared" si="59"/>
        <v>2.625</v>
      </c>
      <c r="X197" s="135">
        <f t="shared" si="60"/>
        <v>2.5455882352941175</v>
      </c>
      <c r="Y197" s="136">
        <f aca="true" t="shared" si="62" ref="Y197:Y208">X197</f>
        <v>2.5455882352941175</v>
      </c>
      <c r="Z197" s="11" t="str">
        <f t="shared" si="54"/>
        <v>available</v>
      </c>
    </row>
    <row r="198" spans="1:26" s="12" customFormat="1" ht="11.25">
      <c r="A198" s="82">
        <v>132</v>
      </c>
      <c r="B198" s="92" t="s">
        <v>212</v>
      </c>
      <c r="C198" s="81" t="s">
        <v>43</v>
      </c>
      <c r="D198" s="109">
        <v>1.48</v>
      </c>
      <c r="E198" s="81">
        <v>0.54</v>
      </c>
      <c r="F198" s="81">
        <v>80</v>
      </c>
      <c r="G198" s="81">
        <f t="shared" si="58"/>
        <v>0.94</v>
      </c>
      <c r="H198" s="81">
        <v>0</v>
      </c>
      <c r="I198" s="14">
        <f t="shared" si="61"/>
        <v>2.625</v>
      </c>
      <c r="J198" s="14">
        <f t="shared" si="56"/>
        <v>1.685</v>
      </c>
      <c r="K198" s="14">
        <f t="shared" si="55"/>
        <v>1.685</v>
      </c>
      <c r="L198" s="80" t="str">
        <f t="shared" si="53"/>
        <v>available</v>
      </c>
      <c r="M198" s="57"/>
      <c r="N198" s="82">
        <v>132</v>
      </c>
      <c r="O198" s="34" t="s">
        <v>212</v>
      </c>
      <c r="P198" s="81" t="s">
        <v>43</v>
      </c>
      <c r="Q198" s="13">
        <v>0.052941176470588235</v>
      </c>
      <c r="R198" s="13">
        <f t="shared" si="45"/>
        <v>1.5329411764705883</v>
      </c>
      <c r="S198" s="79">
        <f t="shared" si="51"/>
        <v>0.54</v>
      </c>
      <c r="T198" s="40">
        <f t="shared" si="51"/>
        <v>80</v>
      </c>
      <c r="U198" s="13">
        <f t="shared" si="57"/>
        <v>0.9929411764705882</v>
      </c>
      <c r="V198" s="81">
        <v>0</v>
      </c>
      <c r="W198" s="79">
        <f t="shared" si="59"/>
        <v>2.625</v>
      </c>
      <c r="X198" s="135">
        <f t="shared" si="60"/>
        <v>1.6320588235294118</v>
      </c>
      <c r="Y198" s="136">
        <f t="shared" si="62"/>
        <v>1.6320588235294118</v>
      </c>
      <c r="Z198" s="11" t="str">
        <f t="shared" si="54"/>
        <v>available</v>
      </c>
    </row>
    <row r="199" spans="1:26" s="12" customFormat="1" ht="11.25">
      <c r="A199" s="82">
        <v>133</v>
      </c>
      <c r="B199" s="92" t="s">
        <v>213</v>
      </c>
      <c r="C199" s="81" t="s">
        <v>44</v>
      </c>
      <c r="D199" s="109">
        <v>0.38</v>
      </c>
      <c r="E199" s="81">
        <v>1.67</v>
      </c>
      <c r="F199" s="81">
        <v>120</v>
      </c>
      <c r="G199" s="81">
        <f t="shared" si="58"/>
        <v>-1.29</v>
      </c>
      <c r="H199" s="81">
        <v>0</v>
      </c>
      <c r="I199" s="81">
        <f>3.2*1.05</f>
        <v>3.3600000000000003</v>
      </c>
      <c r="J199" s="81">
        <f t="shared" si="56"/>
        <v>4.65</v>
      </c>
      <c r="K199" s="81">
        <f t="shared" si="55"/>
        <v>4.65</v>
      </c>
      <c r="L199" s="80" t="str">
        <f t="shared" si="53"/>
        <v>available</v>
      </c>
      <c r="M199" s="57"/>
      <c r="N199" s="82">
        <v>133</v>
      </c>
      <c r="O199" s="34" t="s">
        <v>213</v>
      </c>
      <c r="P199" s="81" t="s">
        <v>44</v>
      </c>
      <c r="Q199" s="13">
        <v>0.01411764705882353</v>
      </c>
      <c r="R199" s="13">
        <f t="shared" si="45"/>
        <v>0.3941176470588235</v>
      </c>
      <c r="S199" s="79">
        <f t="shared" si="51"/>
        <v>1.67</v>
      </c>
      <c r="T199" s="40">
        <f t="shared" si="51"/>
        <v>120</v>
      </c>
      <c r="U199" s="13">
        <f t="shared" si="57"/>
        <v>-1.2758823529411765</v>
      </c>
      <c r="V199" s="81">
        <v>0</v>
      </c>
      <c r="W199" s="79">
        <f t="shared" si="59"/>
        <v>3.3600000000000003</v>
      </c>
      <c r="X199" s="135">
        <f t="shared" si="60"/>
        <v>4.635882352941177</v>
      </c>
      <c r="Y199" s="136">
        <f t="shared" si="62"/>
        <v>4.635882352941177</v>
      </c>
      <c r="Z199" s="11" t="str">
        <f t="shared" si="54"/>
        <v>available</v>
      </c>
    </row>
    <row r="200" spans="1:26" s="12" customFormat="1" ht="11.25">
      <c r="A200" s="83">
        <v>134</v>
      </c>
      <c r="B200" s="94" t="s">
        <v>214</v>
      </c>
      <c r="C200" s="16" t="s">
        <v>14</v>
      </c>
      <c r="D200" s="16">
        <v>5.35</v>
      </c>
      <c r="E200" s="16">
        <v>0</v>
      </c>
      <c r="F200" s="16"/>
      <c r="G200" s="16">
        <f t="shared" si="58"/>
        <v>5.35</v>
      </c>
      <c r="H200" s="16">
        <v>0</v>
      </c>
      <c r="I200" s="16">
        <f>4*1.05</f>
        <v>4.2</v>
      </c>
      <c r="J200" s="16">
        <f t="shared" si="56"/>
        <v>-1.1499999999999995</v>
      </c>
      <c r="K200" s="16">
        <f t="shared" si="55"/>
        <v>-1.1499999999999995</v>
      </c>
      <c r="L200" s="86" t="str">
        <f t="shared" si="53"/>
        <v>unavailable</v>
      </c>
      <c r="M200" s="57"/>
      <c r="N200" s="83">
        <v>134</v>
      </c>
      <c r="O200" s="35" t="s">
        <v>214</v>
      </c>
      <c r="P200" s="16" t="s">
        <v>14</v>
      </c>
      <c r="Q200" s="19">
        <v>0</v>
      </c>
      <c r="R200" s="19">
        <f t="shared" si="45"/>
        <v>5.35</v>
      </c>
      <c r="S200" s="85">
        <f t="shared" si="51"/>
        <v>0</v>
      </c>
      <c r="T200" s="39"/>
      <c r="U200" s="19">
        <f t="shared" si="57"/>
        <v>5.35</v>
      </c>
      <c r="V200" s="16">
        <v>0</v>
      </c>
      <c r="W200" s="86">
        <f t="shared" si="59"/>
        <v>4.2</v>
      </c>
      <c r="X200" s="137">
        <f t="shared" si="60"/>
        <v>-1.1499999999999995</v>
      </c>
      <c r="Y200" s="138">
        <f t="shared" si="62"/>
        <v>-1.1499999999999995</v>
      </c>
      <c r="Z200" s="36" t="str">
        <f t="shared" si="54"/>
        <v>unavailable</v>
      </c>
    </row>
    <row r="201" spans="1:26" s="12" customFormat="1" ht="11.25">
      <c r="A201" s="84">
        <v>135</v>
      </c>
      <c r="B201" s="92" t="s">
        <v>215</v>
      </c>
      <c r="C201" s="81" t="s">
        <v>5</v>
      </c>
      <c r="D201" s="109">
        <v>0.43</v>
      </c>
      <c r="E201" s="81">
        <v>0.25</v>
      </c>
      <c r="F201" s="81">
        <v>120</v>
      </c>
      <c r="G201" s="81">
        <f t="shared" si="58"/>
        <v>0.18</v>
      </c>
      <c r="H201" s="81">
        <v>0</v>
      </c>
      <c r="I201" s="14">
        <f t="shared" si="61"/>
        <v>2.625</v>
      </c>
      <c r="J201" s="14">
        <f t="shared" si="56"/>
        <v>2.445</v>
      </c>
      <c r="K201" s="14">
        <f t="shared" si="55"/>
        <v>2.445</v>
      </c>
      <c r="L201" s="80" t="str">
        <f t="shared" si="53"/>
        <v>available</v>
      </c>
      <c r="M201" s="57"/>
      <c r="N201" s="84">
        <v>135</v>
      </c>
      <c r="O201" s="34" t="s">
        <v>215</v>
      </c>
      <c r="P201" s="81" t="s">
        <v>5</v>
      </c>
      <c r="Q201" s="13">
        <v>0</v>
      </c>
      <c r="R201" s="13">
        <f aca="true" t="shared" si="63" ref="R201:R208">Q201+D201</f>
        <v>0.43</v>
      </c>
      <c r="S201" s="79">
        <f t="shared" si="51"/>
        <v>0.25</v>
      </c>
      <c r="T201" s="40">
        <f t="shared" si="51"/>
        <v>120</v>
      </c>
      <c r="U201" s="13">
        <f t="shared" si="57"/>
        <v>0.18</v>
      </c>
      <c r="V201" s="81">
        <v>0</v>
      </c>
      <c r="W201" s="79">
        <f t="shared" si="59"/>
        <v>2.625</v>
      </c>
      <c r="X201" s="135">
        <f t="shared" si="60"/>
        <v>2.445</v>
      </c>
      <c r="Y201" s="136">
        <f t="shared" si="62"/>
        <v>2.445</v>
      </c>
      <c r="Z201" s="11" t="str">
        <f t="shared" si="54"/>
        <v>available</v>
      </c>
    </row>
    <row r="202" spans="1:26" s="12" customFormat="1" ht="11.25">
      <c r="A202" s="82">
        <v>136</v>
      </c>
      <c r="B202" s="92" t="s">
        <v>216</v>
      </c>
      <c r="C202" s="81" t="s">
        <v>5</v>
      </c>
      <c r="D202" s="109">
        <v>1.44</v>
      </c>
      <c r="E202" s="81">
        <v>0.7</v>
      </c>
      <c r="F202" s="81">
        <v>80</v>
      </c>
      <c r="G202" s="81">
        <f t="shared" si="58"/>
        <v>0.74</v>
      </c>
      <c r="H202" s="81">
        <v>0</v>
      </c>
      <c r="I202" s="14">
        <f t="shared" si="61"/>
        <v>2.625</v>
      </c>
      <c r="J202" s="14">
        <f t="shared" si="56"/>
        <v>1.885</v>
      </c>
      <c r="K202" s="14">
        <f t="shared" si="55"/>
        <v>1.885</v>
      </c>
      <c r="L202" s="80" t="str">
        <f t="shared" si="53"/>
        <v>available</v>
      </c>
      <c r="M202" s="57"/>
      <c r="N202" s="82">
        <v>136</v>
      </c>
      <c r="O202" s="34" t="s">
        <v>216</v>
      </c>
      <c r="P202" s="81" t="s">
        <v>5</v>
      </c>
      <c r="Q202" s="13">
        <v>0.04</v>
      </c>
      <c r="R202" s="13">
        <f t="shared" si="63"/>
        <v>1.48</v>
      </c>
      <c r="S202" s="79">
        <f t="shared" si="51"/>
        <v>0.7</v>
      </c>
      <c r="T202" s="40">
        <f t="shared" si="51"/>
        <v>80</v>
      </c>
      <c r="U202" s="13">
        <f t="shared" si="57"/>
        <v>0.78</v>
      </c>
      <c r="V202" s="81">
        <v>0</v>
      </c>
      <c r="W202" s="79">
        <f t="shared" si="59"/>
        <v>2.625</v>
      </c>
      <c r="X202" s="135">
        <f t="shared" si="60"/>
        <v>1.845</v>
      </c>
      <c r="Y202" s="136">
        <f t="shared" si="62"/>
        <v>1.845</v>
      </c>
      <c r="Z202" s="11" t="str">
        <f t="shared" si="54"/>
        <v>available</v>
      </c>
    </row>
    <row r="203" spans="1:26" s="12" customFormat="1" ht="11.25">
      <c r="A203" s="82">
        <v>137</v>
      </c>
      <c r="B203" s="92" t="s">
        <v>217</v>
      </c>
      <c r="C203" s="81" t="s">
        <v>15</v>
      </c>
      <c r="D203" s="109">
        <v>1.24</v>
      </c>
      <c r="E203" s="81">
        <v>1.5</v>
      </c>
      <c r="F203" s="81">
        <v>120</v>
      </c>
      <c r="G203" s="81">
        <f t="shared" si="58"/>
        <v>-0.26</v>
      </c>
      <c r="H203" s="81">
        <v>0</v>
      </c>
      <c r="I203" s="14">
        <f t="shared" si="61"/>
        <v>2.625</v>
      </c>
      <c r="J203" s="14">
        <f t="shared" si="56"/>
        <v>2.885</v>
      </c>
      <c r="K203" s="14">
        <f t="shared" si="55"/>
        <v>2.885</v>
      </c>
      <c r="L203" s="80" t="str">
        <f t="shared" si="53"/>
        <v>available</v>
      </c>
      <c r="M203" s="57"/>
      <c r="N203" s="82">
        <v>137</v>
      </c>
      <c r="O203" s="34" t="s">
        <v>217</v>
      </c>
      <c r="P203" s="81" t="s">
        <v>15</v>
      </c>
      <c r="Q203" s="13">
        <v>0.5888235294117646</v>
      </c>
      <c r="R203" s="13">
        <f t="shared" si="63"/>
        <v>1.8288235294117645</v>
      </c>
      <c r="S203" s="79">
        <f t="shared" si="51"/>
        <v>1.5</v>
      </c>
      <c r="T203" s="40">
        <f t="shared" si="51"/>
        <v>120</v>
      </c>
      <c r="U203" s="13">
        <f t="shared" si="57"/>
        <v>0.3288235294117645</v>
      </c>
      <c r="V203" s="81">
        <v>0</v>
      </c>
      <c r="W203" s="79">
        <f t="shared" si="59"/>
        <v>2.625</v>
      </c>
      <c r="X203" s="135">
        <f t="shared" si="60"/>
        <v>2.2961764705882355</v>
      </c>
      <c r="Y203" s="136">
        <f t="shared" si="62"/>
        <v>2.2961764705882355</v>
      </c>
      <c r="Z203" s="11" t="str">
        <f t="shared" si="54"/>
        <v>available</v>
      </c>
    </row>
    <row r="204" spans="1:26" s="12" customFormat="1" ht="11.25">
      <c r="A204" s="82">
        <v>138</v>
      </c>
      <c r="B204" s="92" t="s">
        <v>218</v>
      </c>
      <c r="C204" s="81" t="s">
        <v>7</v>
      </c>
      <c r="D204" s="109">
        <v>0.59</v>
      </c>
      <c r="E204" s="81">
        <v>0.33</v>
      </c>
      <c r="F204" s="81">
        <v>120</v>
      </c>
      <c r="G204" s="81">
        <f t="shared" si="58"/>
        <v>0.25999999999999995</v>
      </c>
      <c r="H204" s="81">
        <v>0</v>
      </c>
      <c r="I204" s="81">
        <f>1.6*1.05</f>
        <v>1.6800000000000002</v>
      </c>
      <c r="J204" s="81">
        <f t="shared" si="56"/>
        <v>1.4200000000000002</v>
      </c>
      <c r="K204" s="81">
        <f t="shared" si="55"/>
        <v>1.4200000000000002</v>
      </c>
      <c r="L204" s="80" t="str">
        <f t="shared" si="53"/>
        <v>available</v>
      </c>
      <c r="M204" s="57"/>
      <c r="N204" s="102">
        <v>138</v>
      </c>
      <c r="O204" s="42" t="s">
        <v>218</v>
      </c>
      <c r="P204" s="30" t="s">
        <v>7</v>
      </c>
      <c r="Q204" s="13">
        <v>0.0035294117647058825</v>
      </c>
      <c r="R204" s="41">
        <f t="shared" si="63"/>
        <v>0.5935294117647059</v>
      </c>
      <c r="S204" s="101">
        <f t="shared" si="51"/>
        <v>0.33</v>
      </c>
      <c r="T204" s="40">
        <f t="shared" si="51"/>
        <v>120</v>
      </c>
      <c r="U204" s="41">
        <f t="shared" si="57"/>
        <v>0.26352941176470585</v>
      </c>
      <c r="V204" s="30">
        <v>0</v>
      </c>
      <c r="W204" s="101">
        <f t="shared" si="59"/>
        <v>1.6800000000000002</v>
      </c>
      <c r="X204" s="135">
        <f t="shared" si="60"/>
        <v>1.4164705882352944</v>
      </c>
      <c r="Y204" s="136">
        <f t="shared" si="62"/>
        <v>1.4164705882352944</v>
      </c>
      <c r="Z204" s="54" t="str">
        <f t="shared" si="54"/>
        <v>available</v>
      </c>
    </row>
    <row r="205" spans="1:26" s="12" customFormat="1" ht="11.25">
      <c r="A205" s="82">
        <v>139</v>
      </c>
      <c r="B205" s="92" t="s">
        <v>219</v>
      </c>
      <c r="C205" s="81" t="s">
        <v>13</v>
      </c>
      <c r="D205" s="109">
        <v>0.34</v>
      </c>
      <c r="E205" s="81">
        <v>0</v>
      </c>
      <c r="F205" s="81">
        <v>120</v>
      </c>
      <c r="G205" s="81">
        <f t="shared" si="58"/>
        <v>0.34</v>
      </c>
      <c r="H205" s="81">
        <v>0</v>
      </c>
      <c r="I205" s="81">
        <f>1.6*1.05</f>
        <v>1.6800000000000002</v>
      </c>
      <c r="J205" s="81">
        <f t="shared" si="56"/>
        <v>1.34</v>
      </c>
      <c r="K205" s="81">
        <f t="shared" si="55"/>
        <v>1.34</v>
      </c>
      <c r="L205" s="80" t="str">
        <f t="shared" si="53"/>
        <v>available</v>
      </c>
      <c r="M205" s="57"/>
      <c r="N205" s="82">
        <v>139</v>
      </c>
      <c r="O205" s="34" t="s">
        <v>219</v>
      </c>
      <c r="P205" s="81" t="s">
        <v>13</v>
      </c>
      <c r="Q205" s="13">
        <v>0.01764705882352941</v>
      </c>
      <c r="R205" s="13">
        <f t="shared" si="63"/>
        <v>0.35764705882352943</v>
      </c>
      <c r="S205" s="79">
        <f t="shared" si="51"/>
        <v>0</v>
      </c>
      <c r="T205" s="40"/>
      <c r="U205" s="13">
        <f t="shared" si="57"/>
        <v>0.35764705882352943</v>
      </c>
      <c r="V205" s="81">
        <v>0</v>
      </c>
      <c r="W205" s="79">
        <f t="shared" si="59"/>
        <v>1.6800000000000002</v>
      </c>
      <c r="X205" s="135">
        <f t="shared" si="60"/>
        <v>1.3223529411764707</v>
      </c>
      <c r="Y205" s="136">
        <f t="shared" si="62"/>
        <v>1.3223529411764707</v>
      </c>
      <c r="Z205" s="11" t="str">
        <f t="shared" si="54"/>
        <v>available</v>
      </c>
    </row>
    <row r="206" spans="1:26" s="12" customFormat="1" ht="11.25">
      <c r="A206" s="82">
        <v>140</v>
      </c>
      <c r="B206" s="93" t="s">
        <v>220</v>
      </c>
      <c r="C206" s="30" t="s">
        <v>7</v>
      </c>
      <c r="D206" s="109">
        <v>0.09</v>
      </c>
      <c r="E206" s="30">
        <v>0</v>
      </c>
      <c r="F206" s="30" t="s">
        <v>46</v>
      </c>
      <c r="G206" s="81">
        <f t="shared" si="58"/>
        <v>0.09</v>
      </c>
      <c r="H206" s="30">
        <v>0</v>
      </c>
      <c r="I206" s="81">
        <f>1.6*1.05</f>
        <v>1.6800000000000002</v>
      </c>
      <c r="J206" s="81">
        <f t="shared" si="56"/>
        <v>1.59</v>
      </c>
      <c r="K206" s="30">
        <f t="shared" si="55"/>
        <v>1.59</v>
      </c>
      <c r="L206" s="87" t="str">
        <f t="shared" si="53"/>
        <v>available</v>
      </c>
      <c r="M206" s="57"/>
      <c r="N206" s="82">
        <v>140</v>
      </c>
      <c r="O206" s="42" t="s">
        <v>220</v>
      </c>
      <c r="P206" s="30" t="s">
        <v>7</v>
      </c>
      <c r="Q206" s="13">
        <v>0</v>
      </c>
      <c r="R206" s="41">
        <f t="shared" si="63"/>
        <v>0.09</v>
      </c>
      <c r="S206" s="79">
        <f t="shared" si="51"/>
        <v>0</v>
      </c>
      <c r="T206" s="40" t="s">
        <v>46</v>
      </c>
      <c r="U206" s="13">
        <f t="shared" si="57"/>
        <v>0.09</v>
      </c>
      <c r="V206" s="30">
        <v>0</v>
      </c>
      <c r="W206" s="79">
        <f t="shared" si="59"/>
        <v>1.6800000000000002</v>
      </c>
      <c r="X206" s="135">
        <f t="shared" si="60"/>
        <v>1.59</v>
      </c>
      <c r="Y206" s="134">
        <f t="shared" si="62"/>
        <v>1.59</v>
      </c>
      <c r="Z206" s="54" t="str">
        <f t="shared" si="54"/>
        <v>available</v>
      </c>
    </row>
    <row r="207" spans="1:26" s="12" customFormat="1" ht="11.25">
      <c r="A207" s="82">
        <v>141</v>
      </c>
      <c r="B207" s="92" t="s">
        <v>221</v>
      </c>
      <c r="C207" s="81" t="s">
        <v>7</v>
      </c>
      <c r="D207" s="109">
        <v>1.08</v>
      </c>
      <c r="E207" s="81">
        <v>0.52</v>
      </c>
      <c r="F207" s="81">
        <v>20</v>
      </c>
      <c r="G207" s="81">
        <f t="shared" si="58"/>
        <v>0.56</v>
      </c>
      <c r="H207" s="81">
        <v>0</v>
      </c>
      <c r="I207" s="81">
        <f>1.6*1.05</f>
        <v>1.6800000000000002</v>
      </c>
      <c r="J207" s="81">
        <f t="shared" si="56"/>
        <v>1.12</v>
      </c>
      <c r="K207" s="81">
        <f t="shared" si="55"/>
        <v>1.12</v>
      </c>
      <c r="L207" s="80" t="str">
        <f t="shared" si="53"/>
        <v>available</v>
      </c>
      <c r="M207" s="57"/>
      <c r="N207" s="82">
        <v>141</v>
      </c>
      <c r="O207" s="34" t="s">
        <v>221</v>
      </c>
      <c r="P207" s="81" t="s">
        <v>7</v>
      </c>
      <c r="Q207" s="13">
        <v>0.029411764705882356</v>
      </c>
      <c r="R207" s="13">
        <f t="shared" si="63"/>
        <v>1.1094117647058823</v>
      </c>
      <c r="S207" s="79">
        <f t="shared" si="51"/>
        <v>0.52</v>
      </c>
      <c r="T207" s="40">
        <f t="shared" si="51"/>
        <v>20</v>
      </c>
      <c r="U207" s="13">
        <f t="shared" si="57"/>
        <v>0.5894117647058823</v>
      </c>
      <c r="V207" s="81">
        <v>0</v>
      </c>
      <c r="W207" s="79">
        <f t="shared" si="59"/>
        <v>1.6800000000000002</v>
      </c>
      <c r="X207" s="135">
        <f t="shared" si="60"/>
        <v>1.0905882352941179</v>
      </c>
      <c r="Y207" s="136">
        <f t="shared" si="62"/>
        <v>1.0905882352941179</v>
      </c>
      <c r="Z207" s="11" t="str">
        <f t="shared" si="54"/>
        <v>available</v>
      </c>
    </row>
    <row r="208" spans="1:26" s="12" customFormat="1" ht="11.25">
      <c r="A208" s="82">
        <v>142</v>
      </c>
      <c r="B208" s="92" t="s">
        <v>222</v>
      </c>
      <c r="C208" s="81" t="s">
        <v>14</v>
      </c>
      <c r="D208" s="109">
        <v>1.89</v>
      </c>
      <c r="E208" s="81">
        <v>0.31</v>
      </c>
      <c r="F208" s="81">
        <v>80</v>
      </c>
      <c r="G208" s="81">
        <f t="shared" si="58"/>
        <v>1.5799999999999998</v>
      </c>
      <c r="H208" s="81">
        <v>0</v>
      </c>
      <c r="I208" s="81">
        <f>4*1.05</f>
        <v>4.2</v>
      </c>
      <c r="J208" s="81">
        <f t="shared" si="56"/>
        <v>2.62</v>
      </c>
      <c r="K208" s="81">
        <f t="shared" si="55"/>
        <v>2.62</v>
      </c>
      <c r="L208" s="80" t="str">
        <f t="shared" si="53"/>
        <v>available</v>
      </c>
      <c r="M208" s="57"/>
      <c r="N208" s="82">
        <v>142</v>
      </c>
      <c r="O208" s="34" t="s">
        <v>222</v>
      </c>
      <c r="P208" s="81" t="s">
        <v>14</v>
      </c>
      <c r="Q208" s="13">
        <v>0.29294117647058826</v>
      </c>
      <c r="R208" s="13">
        <f t="shared" si="63"/>
        <v>2.182941176470588</v>
      </c>
      <c r="S208" s="79">
        <f t="shared" si="51"/>
        <v>0.31</v>
      </c>
      <c r="T208" s="40">
        <f t="shared" si="51"/>
        <v>80</v>
      </c>
      <c r="U208" s="13">
        <f t="shared" si="57"/>
        <v>1.8729411764705879</v>
      </c>
      <c r="V208" s="81">
        <v>0</v>
      </c>
      <c r="W208" s="79">
        <f t="shared" si="59"/>
        <v>4.2</v>
      </c>
      <c r="X208" s="135">
        <f t="shared" si="60"/>
        <v>2.3270588235294123</v>
      </c>
      <c r="Y208" s="136">
        <f t="shared" si="62"/>
        <v>2.3270588235294123</v>
      </c>
      <c r="Z208" s="11" t="str">
        <f t="shared" si="54"/>
        <v>available</v>
      </c>
    </row>
    <row r="209" spans="1:26" s="12" customFormat="1" ht="17.25" customHeight="1">
      <c r="A209" s="90"/>
      <c r="B209" s="95" t="s">
        <v>223</v>
      </c>
      <c r="C209" s="21"/>
      <c r="D209" s="21"/>
      <c r="E209" s="33"/>
      <c r="F209" s="33"/>
      <c r="G209" s="21"/>
      <c r="H209" s="21"/>
      <c r="I209" s="21"/>
      <c r="J209" s="21"/>
      <c r="K209" s="21"/>
      <c r="L209" s="17"/>
      <c r="M209" s="57"/>
      <c r="N209" s="97"/>
      <c r="O209" s="20" t="s">
        <v>223</v>
      </c>
      <c r="P209" s="21"/>
      <c r="Q209" s="128">
        <f>SUM(Q8:Q208)</f>
        <v>115.40172941176469</v>
      </c>
      <c r="R209" s="45">
        <f>SUM(R8:R208)</f>
        <v>666.8006117647056</v>
      </c>
      <c r="S209" s="17"/>
      <c r="T209" s="17"/>
      <c r="U209" s="17"/>
      <c r="V209" s="17"/>
      <c r="W209" s="17"/>
      <c r="X209" s="17"/>
      <c r="Y209" s="17"/>
      <c r="Z209" s="17"/>
    </row>
    <row r="210" spans="1:26" s="12" customFormat="1" ht="18.75" customHeight="1">
      <c r="A210" s="90"/>
      <c r="B210" s="96" t="s">
        <v>224</v>
      </c>
      <c r="C210" s="21"/>
      <c r="D210" s="21"/>
      <c r="E210" s="21"/>
      <c r="F210" s="21"/>
      <c r="G210" s="21"/>
      <c r="H210" s="21"/>
      <c r="I210" s="21"/>
      <c r="J210" s="21"/>
      <c r="K210" s="52">
        <f>K18+K25+K34+K46+K200</f>
        <v>-1.9499999999999993</v>
      </c>
      <c r="L210" s="17"/>
      <c r="M210" s="57"/>
      <c r="N210" s="97"/>
      <c r="O210" s="17" t="s">
        <v>224</v>
      </c>
      <c r="P210" s="21"/>
      <c r="Q210" s="129"/>
      <c r="R210" s="17"/>
      <c r="S210" s="17"/>
      <c r="T210" s="17"/>
      <c r="U210" s="17"/>
      <c r="V210" s="17"/>
      <c r="W210" s="17"/>
      <c r="X210" s="17"/>
      <c r="Y210" s="23">
        <f>Y15+Y18+Y25+Y33+Y34+Y46+Y70+Y200+Y79</f>
        <v>-9.491882352941175</v>
      </c>
      <c r="Z210" s="17"/>
    </row>
    <row r="211" spans="1:26" s="12" customFormat="1" ht="11.25">
      <c r="A211" s="90"/>
      <c r="B211" s="96" t="s">
        <v>225</v>
      </c>
      <c r="C211" s="21"/>
      <c r="D211" s="21"/>
      <c r="E211" s="21"/>
      <c r="F211" s="21"/>
      <c r="G211" s="21"/>
      <c r="H211" s="21"/>
      <c r="I211" s="21"/>
      <c r="J211" s="21"/>
      <c r="K211" s="43">
        <f>SUM(K8:K17)+SUM(K21:K33)+SUM(K35:K45)+SUM(K49:K199)+SUM(K201:K208)</f>
        <v>628.3499999999999</v>
      </c>
      <c r="L211" s="17"/>
      <c r="M211" s="57"/>
      <c r="N211" s="97"/>
      <c r="O211" s="17" t="s">
        <v>225</v>
      </c>
      <c r="P211" s="21"/>
      <c r="Q211" s="129"/>
      <c r="R211" s="17"/>
      <c r="S211" s="17"/>
      <c r="T211" s="17"/>
      <c r="U211" s="17"/>
      <c r="V211" s="17"/>
      <c r="W211" s="17"/>
      <c r="X211" s="17"/>
      <c r="Y211" s="22">
        <f>SUM(Y8:Y14)+SUM(Y21:Y24)+SUM(Y28:Y32)+SUM(Y35:Y45)+SUM(Y49:Y69)+Y71+Y72+Y75+Y76+Y77+Y79+Y80+Y84+Y87+SUM(Y88:Y99)+SUM(Y101:Y125)+SUM(Y127:Y199)+SUM(Y201:Y208)</f>
        <v>493.5042117647059</v>
      </c>
      <c r="Z211" s="17"/>
    </row>
    <row r="212" spans="1:25" ht="15">
      <c r="A212" s="3"/>
      <c r="B212" s="1"/>
      <c r="C212" s="28"/>
      <c r="D212" s="28"/>
      <c r="E212" s="28"/>
      <c r="F212" s="28"/>
      <c r="G212" s="3"/>
      <c r="H212" s="3"/>
      <c r="I212" s="3"/>
      <c r="J212" s="29"/>
      <c r="K212" s="44"/>
      <c r="L212" s="1"/>
      <c r="M212" s="58"/>
      <c r="Y212" s="46"/>
    </row>
    <row r="213" spans="1:13" ht="15">
      <c r="A213" s="32" t="s">
        <v>47</v>
      </c>
      <c r="B213" s="212" t="s">
        <v>226</v>
      </c>
      <c r="C213" s="212"/>
      <c r="D213" s="212"/>
      <c r="E213" s="212"/>
      <c r="F213" s="212"/>
      <c r="G213" s="212"/>
      <c r="H213" s="212"/>
      <c r="I213" s="212"/>
      <c r="J213" s="212"/>
      <c r="K213" s="212"/>
      <c r="M213" s="58"/>
    </row>
    <row r="214" spans="2:13" ht="15">
      <c r="B214" s="212" t="s">
        <v>227</v>
      </c>
      <c r="C214" s="212"/>
      <c r="D214" s="212"/>
      <c r="E214" s="212"/>
      <c r="F214" s="212"/>
      <c r="G214" s="212"/>
      <c r="H214" s="212"/>
      <c r="I214" s="212"/>
      <c r="J214" s="212"/>
      <c r="K214" s="212"/>
      <c r="M214" s="58"/>
    </row>
    <row r="215" ht="15">
      <c r="M215" s="59"/>
    </row>
  </sheetData>
  <sheetProtection/>
  <mergeCells count="204">
    <mergeCell ref="B213:K213"/>
    <mergeCell ref="B214:K214"/>
    <mergeCell ref="A181:A183"/>
    <mergeCell ref="K181:K183"/>
    <mergeCell ref="L181:L183"/>
    <mergeCell ref="N181:N183"/>
    <mergeCell ref="Y181:Y183"/>
    <mergeCell ref="Z181:Z183"/>
    <mergeCell ref="A178:A180"/>
    <mergeCell ref="K178:K180"/>
    <mergeCell ref="L178:L180"/>
    <mergeCell ref="N178:N180"/>
    <mergeCell ref="Y178:Y180"/>
    <mergeCell ref="Z178:Z180"/>
    <mergeCell ref="A175:A177"/>
    <mergeCell ref="K175:K177"/>
    <mergeCell ref="L175:L177"/>
    <mergeCell ref="N175:N177"/>
    <mergeCell ref="Y175:Y177"/>
    <mergeCell ref="Z175:Z177"/>
    <mergeCell ref="A172:A174"/>
    <mergeCell ref="K172:K174"/>
    <mergeCell ref="L172:L174"/>
    <mergeCell ref="N172:N174"/>
    <mergeCell ref="Y172:Y174"/>
    <mergeCell ref="Z172:Z174"/>
    <mergeCell ref="A169:A171"/>
    <mergeCell ref="K169:K171"/>
    <mergeCell ref="L169:L171"/>
    <mergeCell ref="N169:N171"/>
    <mergeCell ref="Y169:Y171"/>
    <mergeCell ref="Z169:Z171"/>
    <mergeCell ref="A166:A168"/>
    <mergeCell ref="K166:K168"/>
    <mergeCell ref="L166:L168"/>
    <mergeCell ref="N166:N168"/>
    <mergeCell ref="Y166:Y168"/>
    <mergeCell ref="Z166:Z168"/>
    <mergeCell ref="A163:A165"/>
    <mergeCell ref="K163:K165"/>
    <mergeCell ref="L163:L165"/>
    <mergeCell ref="N163:N165"/>
    <mergeCell ref="Y163:Y165"/>
    <mergeCell ref="Z163:Z165"/>
    <mergeCell ref="A144:A146"/>
    <mergeCell ref="K144:K146"/>
    <mergeCell ref="L144:L146"/>
    <mergeCell ref="N144:N146"/>
    <mergeCell ref="Y144:Y146"/>
    <mergeCell ref="Z144:Z146"/>
    <mergeCell ref="A141:A143"/>
    <mergeCell ref="K141:K143"/>
    <mergeCell ref="L141:L143"/>
    <mergeCell ref="N141:N143"/>
    <mergeCell ref="Y141:Y143"/>
    <mergeCell ref="Z141:Z143"/>
    <mergeCell ref="A138:A140"/>
    <mergeCell ref="K138:K140"/>
    <mergeCell ref="L138:L140"/>
    <mergeCell ref="N138:N140"/>
    <mergeCell ref="Y138:Y140"/>
    <mergeCell ref="Z138:Z140"/>
    <mergeCell ref="A134:A136"/>
    <mergeCell ref="K134:K136"/>
    <mergeCell ref="L134:L136"/>
    <mergeCell ref="N134:N136"/>
    <mergeCell ref="Y134:Y136"/>
    <mergeCell ref="Z134:Z136"/>
    <mergeCell ref="A130:A132"/>
    <mergeCell ref="K130:K132"/>
    <mergeCell ref="L130:L132"/>
    <mergeCell ref="N130:N132"/>
    <mergeCell ref="Y130:Y132"/>
    <mergeCell ref="Z130:Z132"/>
    <mergeCell ref="A127:A129"/>
    <mergeCell ref="K127:K129"/>
    <mergeCell ref="L127:L129"/>
    <mergeCell ref="N127:N129"/>
    <mergeCell ref="Y127:Y129"/>
    <mergeCell ref="Z127:Z129"/>
    <mergeCell ref="A120:A122"/>
    <mergeCell ref="K120:K122"/>
    <mergeCell ref="L120:L122"/>
    <mergeCell ref="N120:N122"/>
    <mergeCell ref="Y120:Y122"/>
    <mergeCell ref="Z120:Z122"/>
    <mergeCell ref="A117:A119"/>
    <mergeCell ref="K117:K119"/>
    <mergeCell ref="L117:L119"/>
    <mergeCell ref="N117:N119"/>
    <mergeCell ref="Y117:Y119"/>
    <mergeCell ref="Z117:Z119"/>
    <mergeCell ref="A106:A109"/>
    <mergeCell ref="K106:K109"/>
    <mergeCell ref="L106:L109"/>
    <mergeCell ref="N106:N109"/>
    <mergeCell ref="Y106:Y109"/>
    <mergeCell ref="Z106:Z109"/>
    <mergeCell ref="A102:A104"/>
    <mergeCell ref="K102:K104"/>
    <mergeCell ref="L102:L104"/>
    <mergeCell ref="N102:N104"/>
    <mergeCell ref="Y102:Y104"/>
    <mergeCell ref="Z102:Z104"/>
    <mergeCell ref="A94:A96"/>
    <mergeCell ref="K94:K96"/>
    <mergeCell ref="L94:L96"/>
    <mergeCell ref="N94:N96"/>
    <mergeCell ref="Y94:Y96"/>
    <mergeCell ref="Z94:Z96"/>
    <mergeCell ref="A84:A86"/>
    <mergeCell ref="K84:K86"/>
    <mergeCell ref="L84:L86"/>
    <mergeCell ref="N84:N86"/>
    <mergeCell ref="Y84:Y86"/>
    <mergeCell ref="Z84:Z86"/>
    <mergeCell ref="A81:A83"/>
    <mergeCell ref="K81:K83"/>
    <mergeCell ref="L81:L83"/>
    <mergeCell ref="N81:N83"/>
    <mergeCell ref="Y81:Y83"/>
    <mergeCell ref="Z81:Z83"/>
    <mergeCell ref="A72:A74"/>
    <mergeCell ref="K72:K74"/>
    <mergeCell ref="L72:L74"/>
    <mergeCell ref="N72:N74"/>
    <mergeCell ref="Y72:Y74"/>
    <mergeCell ref="Z72:Z74"/>
    <mergeCell ref="A65:A67"/>
    <mergeCell ref="K65:K67"/>
    <mergeCell ref="L65:L67"/>
    <mergeCell ref="N65:N67"/>
    <mergeCell ref="Y65:Y67"/>
    <mergeCell ref="Z65:Z67"/>
    <mergeCell ref="A49:A51"/>
    <mergeCell ref="K49:K51"/>
    <mergeCell ref="L49:L51"/>
    <mergeCell ref="N49:N51"/>
    <mergeCell ref="Y49:Y51"/>
    <mergeCell ref="Z49:Z51"/>
    <mergeCell ref="A46:A48"/>
    <mergeCell ref="K46:K48"/>
    <mergeCell ref="L46:L48"/>
    <mergeCell ref="N46:N48"/>
    <mergeCell ref="Y46:Y48"/>
    <mergeCell ref="Z46:Z48"/>
    <mergeCell ref="A43:A45"/>
    <mergeCell ref="K43:K45"/>
    <mergeCell ref="L43:L45"/>
    <mergeCell ref="N43:N45"/>
    <mergeCell ref="Y43:Y45"/>
    <mergeCell ref="Z43:Z45"/>
    <mergeCell ref="A30:A32"/>
    <mergeCell ref="K30:K32"/>
    <mergeCell ref="L30:L32"/>
    <mergeCell ref="N30:N32"/>
    <mergeCell ref="Y30:Y32"/>
    <mergeCell ref="Z30:Z32"/>
    <mergeCell ref="Z4:Z6"/>
    <mergeCell ref="A25:A27"/>
    <mergeCell ref="K25:K27"/>
    <mergeCell ref="L25:L27"/>
    <mergeCell ref="N25:N27"/>
    <mergeCell ref="Y25:Y27"/>
    <mergeCell ref="Z25:Z27"/>
    <mergeCell ref="Z15:Z17"/>
    <mergeCell ref="A18:A20"/>
    <mergeCell ref="K18:K20"/>
    <mergeCell ref="L18:L20"/>
    <mergeCell ref="N18:N20"/>
    <mergeCell ref="Y18:Y20"/>
    <mergeCell ref="Z18:Z20"/>
    <mergeCell ref="A15:A17"/>
    <mergeCell ref="K15:K17"/>
    <mergeCell ref="L15:L17"/>
    <mergeCell ref="N15:N17"/>
    <mergeCell ref="Y15:Y17"/>
    <mergeCell ref="V5:V6"/>
    <mergeCell ref="Y8:Y10"/>
    <mergeCell ref="Y11:Y13"/>
    <mergeCell ref="A2:L2"/>
    <mergeCell ref="A4:A6"/>
    <mergeCell ref="B4:B6"/>
    <mergeCell ref="C4:K4"/>
    <mergeCell ref="L4:L6"/>
    <mergeCell ref="P5:P6"/>
    <mergeCell ref="Q5:Q6"/>
    <mergeCell ref="R5:R6"/>
    <mergeCell ref="S5:T5"/>
    <mergeCell ref="O4:O6"/>
    <mergeCell ref="P4:Y4"/>
    <mergeCell ref="N4:N6"/>
    <mergeCell ref="K5:K6"/>
    <mergeCell ref="W5:W6"/>
    <mergeCell ref="X5:X6"/>
    <mergeCell ref="Y5:Y6"/>
    <mergeCell ref="C5:C6"/>
    <mergeCell ref="D5:D6"/>
    <mergeCell ref="E5:F5"/>
    <mergeCell ref="G5:G6"/>
    <mergeCell ref="H5:H6"/>
    <mergeCell ref="I5:I6"/>
    <mergeCell ref="J5:J6"/>
    <mergeCell ref="U5:U6"/>
  </mergeCells>
  <printOptions/>
  <pageMargins left="0.2362204724409449" right="0.1968503937007874" top="0.28" bottom="0.28" header="0.18" footer="0.18"/>
  <pageSetup fitToHeight="80" horizontalDpi="600" verticalDpi="600" orientation="portrait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3.421875" style="0" customWidth="1"/>
    <col min="2" max="2" width="49.28125" style="0" customWidth="1"/>
    <col min="3" max="3" width="8.28125" style="0" customWidth="1"/>
    <col min="4" max="4" width="16.7109375" style="0" hidden="1" customWidth="1"/>
    <col min="5" max="9" width="9.140625" style="0" hidden="1" customWidth="1"/>
    <col min="10" max="10" width="7.7109375" style="0" customWidth="1"/>
  </cols>
  <sheetData>
    <row r="1" spans="1:10" ht="47.25" customHeight="1">
      <c r="A1" s="227" t="s">
        <v>228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s="4" customFormat="1" ht="15" customHeight="1">
      <c r="A2" s="215" t="s">
        <v>229</v>
      </c>
      <c r="B2" s="221" t="s">
        <v>58</v>
      </c>
      <c r="C2" s="222"/>
      <c r="D2" s="111"/>
      <c r="E2" s="111"/>
      <c r="F2" s="111"/>
      <c r="G2" s="111"/>
      <c r="H2" s="111"/>
      <c r="I2" s="111"/>
      <c r="J2" s="218" t="s">
        <v>230</v>
      </c>
    </row>
    <row r="3" spans="1:10" s="4" customFormat="1" ht="15" customHeight="1">
      <c r="A3" s="216"/>
      <c r="B3" s="223"/>
      <c r="C3" s="224"/>
      <c r="D3" s="111"/>
      <c r="E3" s="111"/>
      <c r="F3" s="111"/>
      <c r="G3" s="111"/>
      <c r="H3" s="111"/>
      <c r="I3" s="111"/>
      <c r="J3" s="219"/>
    </row>
    <row r="4" spans="1:10" s="4" customFormat="1" ht="194.25" customHeight="1">
      <c r="A4" s="217"/>
      <c r="B4" s="225"/>
      <c r="C4" s="226"/>
      <c r="D4" s="111"/>
      <c r="E4" s="111"/>
      <c r="F4" s="111"/>
      <c r="G4" s="111"/>
      <c r="H4" s="111"/>
      <c r="I4" s="111"/>
      <c r="J4" s="220"/>
    </row>
    <row r="5" spans="1:10" s="8" customFormat="1" ht="15" customHeight="1">
      <c r="A5" s="228" t="s">
        <v>231</v>
      </c>
      <c r="B5" s="229"/>
      <c r="C5" s="229"/>
      <c r="D5" s="229"/>
      <c r="E5" s="229"/>
      <c r="F5" s="229"/>
      <c r="G5" s="229"/>
      <c r="H5" s="229"/>
      <c r="I5" s="229"/>
      <c r="J5" s="230"/>
    </row>
    <row r="6" spans="1:10" s="8" customFormat="1" ht="15">
      <c r="A6" s="233">
        <v>1</v>
      </c>
      <c r="B6" s="112" t="s">
        <v>232</v>
      </c>
      <c r="C6" s="30">
        <v>16</v>
      </c>
      <c r="D6" s="98"/>
      <c r="E6" s="98"/>
      <c r="F6" s="162"/>
      <c r="G6" s="162"/>
      <c r="H6" s="162"/>
      <c r="I6" s="98"/>
      <c r="J6" s="231">
        <f>'[1]Orel'!$K$18</f>
        <v>-0.3999999999999999</v>
      </c>
    </row>
    <row r="7" spans="1:10" s="8" customFormat="1" ht="15">
      <c r="A7" s="234"/>
      <c r="B7" s="112" t="s">
        <v>84</v>
      </c>
      <c r="C7" s="30">
        <v>16</v>
      </c>
      <c r="D7" s="98"/>
      <c r="E7" s="98"/>
      <c r="F7" s="162"/>
      <c r="G7" s="162"/>
      <c r="H7" s="162"/>
      <c r="I7" s="98"/>
      <c r="J7" s="232"/>
    </row>
    <row r="8" spans="1:10" s="8" customFormat="1" ht="15">
      <c r="A8" s="235"/>
      <c r="B8" s="112" t="s">
        <v>85</v>
      </c>
      <c r="C8" s="30">
        <v>16</v>
      </c>
      <c r="D8" s="98"/>
      <c r="E8" s="98"/>
      <c r="F8" s="162"/>
      <c r="G8" s="162"/>
      <c r="H8" s="162"/>
      <c r="I8" s="98"/>
      <c r="J8" s="232"/>
    </row>
    <row r="9" spans="1:10" s="8" customFormat="1" ht="15">
      <c r="A9" s="233">
        <v>2</v>
      </c>
      <c r="B9" s="112" t="s">
        <v>91</v>
      </c>
      <c r="C9" s="30">
        <v>16</v>
      </c>
      <c r="D9" s="98"/>
      <c r="E9" s="98"/>
      <c r="F9" s="162"/>
      <c r="G9" s="162"/>
      <c r="H9" s="162"/>
      <c r="I9" s="98"/>
      <c r="J9" s="231">
        <f>'[1]Orel'!$K$25</f>
        <v>-0.020000000000000018</v>
      </c>
    </row>
    <row r="10" spans="1:10" s="8" customFormat="1" ht="15">
      <c r="A10" s="234"/>
      <c r="B10" s="112" t="s">
        <v>84</v>
      </c>
      <c r="C10" s="30">
        <v>16</v>
      </c>
      <c r="D10" s="98"/>
      <c r="E10" s="98"/>
      <c r="F10" s="162"/>
      <c r="G10" s="162"/>
      <c r="H10" s="162"/>
      <c r="I10" s="98"/>
      <c r="J10" s="232"/>
    </row>
    <row r="11" spans="1:10" s="8" customFormat="1" ht="15">
      <c r="A11" s="235"/>
      <c r="B11" s="112" t="s">
        <v>85</v>
      </c>
      <c r="C11" s="30">
        <v>16</v>
      </c>
      <c r="D11" s="98"/>
      <c r="E11" s="98"/>
      <c r="F11" s="162"/>
      <c r="G11" s="162"/>
      <c r="H11" s="162"/>
      <c r="I11" s="98"/>
      <c r="J11" s="232"/>
    </row>
    <row r="12" spans="1:10" s="8" customFormat="1" ht="15">
      <c r="A12" s="161">
        <v>3</v>
      </c>
      <c r="B12" s="49" t="str">
        <f>'[2]Orel'!B34</f>
        <v>SS 110/10 kV  Telchye</v>
      </c>
      <c r="C12" s="6">
        <f>'[1]Orel'!C34</f>
        <v>3.2</v>
      </c>
      <c r="D12" s="6" t="e">
        <f>#REF!</f>
        <v>#REF!</v>
      </c>
      <c r="E12" s="6" t="e">
        <f>#REF!</f>
        <v>#REF!</v>
      </c>
      <c r="F12" s="6" t="e">
        <f>#REF!</f>
        <v>#REF!</v>
      </c>
      <c r="G12" s="6" t="e">
        <f>#REF!</f>
        <v>#REF!</v>
      </c>
      <c r="H12" s="6" t="e">
        <f>#REF!</f>
        <v>#REF!</v>
      </c>
      <c r="I12" s="6" t="e">
        <f>#REF!</f>
        <v>#REF!</v>
      </c>
      <c r="J12" s="6">
        <f>'[1]Orel'!$K$34</f>
        <v>-0.16999999999999993</v>
      </c>
    </row>
    <row r="13" spans="1:10" s="8" customFormat="1" ht="15">
      <c r="A13" s="161">
        <v>4</v>
      </c>
      <c r="B13" s="112" t="s">
        <v>214</v>
      </c>
      <c r="C13" s="30" t="s">
        <v>14</v>
      </c>
      <c r="D13" s="48" t="e">
        <f>#REF!</f>
        <v>#REF!</v>
      </c>
      <c r="E13" s="48" t="e">
        <f>#REF!</f>
        <v>#REF!</v>
      </c>
      <c r="F13" s="48" t="e">
        <f>#REF!</f>
        <v>#REF!</v>
      </c>
      <c r="G13" s="48" t="e">
        <f>#REF!</f>
        <v>#REF!</v>
      </c>
      <c r="H13" s="48" t="e">
        <f>#REF!</f>
        <v>#REF!</v>
      </c>
      <c r="I13" s="48" t="e">
        <f>#REF!</f>
        <v>#REF!</v>
      </c>
      <c r="J13" s="30">
        <f>'[1]Orel'!$K$200</f>
        <v>-1.1499999999999995</v>
      </c>
    </row>
    <row r="14" spans="1:10" s="8" customFormat="1" ht="15">
      <c r="A14" s="233">
        <v>5</v>
      </c>
      <c r="B14" s="50" t="str">
        <f>'[2]Orel'!B46</f>
        <v>SS 110/35/10 kV Shatilovo</v>
      </c>
      <c r="C14" s="48">
        <f>'[1]Orel'!C46</f>
        <v>10</v>
      </c>
      <c r="D14" s="48" t="e">
        <f>#REF!</f>
        <v>#REF!</v>
      </c>
      <c r="E14" s="48" t="e">
        <f>#REF!</f>
        <v>#REF!</v>
      </c>
      <c r="F14" s="48" t="e">
        <f>#REF!</f>
        <v>#REF!</v>
      </c>
      <c r="G14" s="48" t="e">
        <f>#REF!</f>
        <v>#REF!</v>
      </c>
      <c r="H14" s="48" t="e">
        <f>#REF!</f>
        <v>#REF!</v>
      </c>
      <c r="I14" s="48" t="e">
        <f>#REF!</f>
        <v>#REF!</v>
      </c>
      <c r="J14" s="231">
        <f>'[1]Orel'!$K$46</f>
        <v>-0.20999999999999985</v>
      </c>
    </row>
    <row r="15" spans="1:10" s="8" customFormat="1" ht="15">
      <c r="A15" s="234"/>
      <c r="B15" s="50" t="s">
        <v>84</v>
      </c>
      <c r="C15" s="48">
        <f>'[1]Orel'!C47</f>
        <v>10</v>
      </c>
      <c r="D15" s="48" t="e">
        <f>#REF!</f>
        <v>#REF!</v>
      </c>
      <c r="E15" s="48" t="e">
        <f>#REF!</f>
        <v>#REF!</v>
      </c>
      <c r="F15" s="48" t="e">
        <f>#REF!</f>
        <v>#REF!</v>
      </c>
      <c r="G15" s="48" t="e">
        <f>#REF!</f>
        <v>#REF!</v>
      </c>
      <c r="H15" s="48" t="e">
        <f>#REF!</f>
        <v>#REF!</v>
      </c>
      <c r="I15" s="48" t="e">
        <f>#REF!</f>
        <v>#REF!</v>
      </c>
      <c r="J15" s="232"/>
    </row>
    <row r="16" spans="1:10" s="8" customFormat="1" ht="15">
      <c r="A16" s="235"/>
      <c r="B16" s="113" t="s">
        <v>85</v>
      </c>
      <c r="C16" s="164">
        <f>'[1]Orel'!C48</f>
        <v>10</v>
      </c>
      <c r="D16" s="164" t="e">
        <f>#REF!</f>
        <v>#REF!</v>
      </c>
      <c r="E16" s="164" t="e">
        <f>#REF!</f>
        <v>#REF!</v>
      </c>
      <c r="F16" s="164" t="e">
        <f>#REF!</f>
        <v>#REF!</v>
      </c>
      <c r="G16" s="164" t="e">
        <f>#REF!</f>
        <v>#REF!</v>
      </c>
      <c r="H16" s="164" t="e">
        <f>#REF!</f>
        <v>#REF!</v>
      </c>
      <c r="I16" s="164" t="e">
        <f>#REF!</f>
        <v>#REF!</v>
      </c>
      <c r="J16" s="232"/>
    </row>
    <row r="17" spans="1:10" s="15" customFormat="1" ht="15" customHeight="1">
      <c r="A17" s="213" t="s">
        <v>233</v>
      </c>
      <c r="B17" s="214"/>
      <c r="C17" s="123">
        <f>C6+C9+C12+C14+4+4</f>
        <v>53.2</v>
      </c>
      <c r="D17" s="143"/>
      <c r="E17" s="114"/>
      <c r="F17" s="115"/>
      <c r="G17" s="115"/>
      <c r="H17" s="115"/>
      <c r="I17" s="114"/>
      <c r="J17" s="116">
        <f>SUM(J6:J15)</f>
        <v>-1.9499999999999993</v>
      </c>
    </row>
  </sheetData>
  <sheetProtection/>
  <mergeCells count="12">
    <mergeCell ref="A17:B17"/>
    <mergeCell ref="A2:A4"/>
    <mergeCell ref="J2:J4"/>
    <mergeCell ref="B2:C4"/>
    <mergeCell ref="A1:J1"/>
    <mergeCell ref="A5:J5"/>
    <mergeCell ref="J6:J8"/>
    <mergeCell ref="A6:A8"/>
    <mergeCell ref="A14:A16"/>
    <mergeCell ref="A9:A11"/>
    <mergeCell ref="J9:J11"/>
    <mergeCell ref="J14:J16"/>
  </mergeCells>
  <printOptions/>
  <pageMargins left="0.7" right="0.7" top="0.42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3.8515625" style="0" customWidth="1"/>
    <col min="2" max="2" width="30.00390625" style="0" customWidth="1"/>
    <col min="3" max="3" width="15.14062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4" bestFit="1" customWidth="1"/>
    <col min="13" max="13" width="10.8515625" style="4" customWidth="1"/>
    <col min="14" max="16384" width="9.140625" style="4" customWidth="1"/>
  </cols>
  <sheetData>
    <row r="1" spans="1:256" s="7" customFormat="1" ht="54" customHeight="1" thickBot="1">
      <c r="A1" s="236" t="s">
        <v>234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0" customFormat="1" ht="15" customHeight="1">
      <c r="A2" s="237" t="s">
        <v>229</v>
      </c>
      <c r="B2" s="250" t="s">
        <v>58</v>
      </c>
      <c r="C2" s="240" t="s">
        <v>61</v>
      </c>
      <c r="D2" s="241"/>
      <c r="E2" s="241"/>
      <c r="F2" s="241"/>
      <c r="G2" s="241"/>
      <c r="H2" s="241"/>
      <c r="I2" s="241"/>
      <c r="J2" s="241"/>
      <c r="K2" s="241"/>
      <c r="L2" s="242"/>
      <c r="M2" s="243" t="s">
        <v>60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10" customFormat="1" ht="11.25" customHeight="1">
      <c r="A3" s="238"/>
      <c r="B3" s="251"/>
      <c r="C3" s="246" t="s">
        <v>235</v>
      </c>
      <c r="D3" s="246" t="s">
        <v>22</v>
      </c>
      <c r="E3" s="246" t="s">
        <v>23</v>
      </c>
      <c r="F3" s="248" t="s">
        <v>24</v>
      </c>
      <c r="G3" s="249"/>
      <c r="H3" s="246" t="s">
        <v>25</v>
      </c>
      <c r="I3" s="246" t="s">
        <v>0</v>
      </c>
      <c r="J3" s="246" t="s">
        <v>1</v>
      </c>
      <c r="K3" s="246" t="s">
        <v>26</v>
      </c>
      <c r="L3" s="246" t="s">
        <v>236</v>
      </c>
      <c r="M3" s="244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0" customFormat="1" ht="127.5" customHeight="1">
      <c r="A4" s="239"/>
      <c r="B4" s="247"/>
      <c r="C4" s="247"/>
      <c r="D4" s="247"/>
      <c r="E4" s="247"/>
      <c r="F4" s="163" t="s">
        <v>2</v>
      </c>
      <c r="G4" s="163" t="s">
        <v>3</v>
      </c>
      <c r="H4" s="247"/>
      <c r="I4" s="247"/>
      <c r="J4" s="247"/>
      <c r="K4" s="247"/>
      <c r="L4" s="247"/>
      <c r="M4" s="245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10" customFormat="1" ht="11.25">
      <c r="A5" s="67">
        <v>1</v>
      </c>
      <c r="B5" s="163">
        <v>2</v>
      </c>
      <c r="C5" s="163">
        <v>3</v>
      </c>
      <c r="D5" s="163">
        <v>4</v>
      </c>
      <c r="E5" s="163">
        <v>5</v>
      </c>
      <c r="F5" s="163">
        <v>6</v>
      </c>
      <c r="G5" s="163">
        <v>7</v>
      </c>
      <c r="H5" s="163">
        <v>8</v>
      </c>
      <c r="I5" s="163">
        <v>9</v>
      </c>
      <c r="J5" s="163">
        <v>10</v>
      </c>
      <c r="K5" s="163">
        <v>11</v>
      </c>
      <c r="L5" s="163">
        <v>4</v>
      </c>
      <c r="M5" s="68">
        <v>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13" ht="15">
      <c r="A6" s="252" t="s">
        <v>231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4"/>
    </row>
    <row r="7" spans="1:256" s="24" customFormat="1" ht="15">
      <c r="A7" s="257">
        <v>1</v>
      </c>
      <c r="B7" s="47" t="str">
        <f>'[2]Orel'!O15</f>
        <v>SS 110/35/10 kV Maloarkhangelskaya </v>
      </c>
      <c r="C7" s="65">
        <f>Orel!P15</f>
        <v>10</v>
      </c>
      <c r="D7" s="5"/>
      <c r="E7" s="5"/>
      <c r="F7" s="65"/>
      <c r="G7" s="65"/>
      <c r="H7" s="65"/>
      <c r="I7" s="5"/>
      <c r="J7" s="255" t="e">
        <f>#REF!</f>
        <v>#REF!</v>
      </c>
      <c r="K7" s="64"/>
      <c r="L7" s="260">
        <f>Orel!Y15</f>
        <v>-1.0764705882352938</v>
      </c>
      <c r="M7" s="263" t="s">
        <v>52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24" customFormat="1" ht="15">
      <c r="A8" s="258"/>
      <c r="B8" s="47" t="str">
        <f>'[2]Orel'!O16</f>
        <v>Nom. capacity MV, MVA</v>
      </c>
      <c r="C8" s="65">
        <f>Orel!P16</f>
        <v>10</v>
      </c>
      <c r="D8" s="5"/>
      <c r="E8" s="5"/>
      <c r="F8" s="65"/>
      <c r="G8" s="65"/>
      <c r="H8" s="65"/>
      <c r="I8" s="5"/>
      <c r="J8" s="256"/>
      <c r="K8" s="64"/>
      <c r="L8" s="261"/>
      <c r="M8" s="264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s="24" customFormat="1" ht="15">
      <c r="A9" s="259"/>
      <c r="B9" s="47" t="str">
        <f>'[2]Orel'!O17</f>
        <v>Nom. capacity LV, MVA</v>
      </c>
      <c r="C9" s="65">
        <f>Orel!P17</f>
        <v>10</v>
      </c>
      <c r="D9" s="66"/>
      <c r="E9" s="66"/>
      <c r="F9" s="6"/>
      <c r="G9" s="6"/>
      <c r="H9" s="6"/>
      <c r="I9" s="66"/>
      <c r="J9" s="256"/>
      <c r="K9" s="64"/>
      <c r="L9" s="262"/>
      <c r="M9" s="26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s="24" customFormat="1" ht="15">
      <c r="A10" s="257">
        <v>2</v>
      </c>
      <c r="B10" s="47" t="str">
        <f>'[2]Orel'!O18</f>
        <v>SS 110/35/10 kV Novopolevo</v>
      </c>
      <c r="C10" s="65">
        <f>Orel!P18</f>
        <v>16</v>
      </c>
      <c r="D10" s="5"/>
      <c r="E10" s="5"/>
      <c r="F10" s="65"/>
      <c r="G10" s="65"/>
      <c r="H10" s="65"/>
      <c r="I10" s="5"/>
      <c r="J10" s="255" t="e">
        <f>#REF!</f>
        <v>#REF!</v>
      </c>
      <c r="K10" s="64"/>
      <c r="L10" s="260">
        <f>Orel!Y18</f>
        <v>-0.27264705882352924</v>
      </c>
      <c r="M10" s="263" t="s">
        <v>52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24" customFormat="1" ht="15">
      <c r="A11" s="258"/>
      <c r="B11" s="47" t="str">
        <f>'[2]Orel'!O19</f>
        <v>Nom. capacity MV, MVA</v>
      </c>
      <c r="C11" s="65">
        <f>Orel!P19</f>
        <v>16</v>
      </c>
      <c r="D11" s="5"/>
      <c r="E11" s="5"/>
      <c r="F11" s="65"/>
      <c r="G11" s="65"/>
      <c r="H11" s="65"/>
      <c r="I11" s="5"/>
      <c r="J11" s="256"/>
      <c r="K11" s="64"/>
      <c r="L11" s="261"/>
      <c r="M11" s="264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4" customFormat="1" ht="15">
      <c r="A12" s="259"/>
      <c r="B12" s="47" t="str">
        <f>'[2]Orel'!O20</f>
        <v>Nom. capacity LV, MVA</v>
      </c>
      <c r="C12" s="65">
        <f>Orel!P20</f>
        <v>16</v>
      </c>
      <c r="D12" s="66"/>
      <c r="E12" s="66"/>
      <c r="F12" s="6"/>
      <c r="G12" s="6"/>
      <c r="H12" s="6"/>
      <c r="I12" s="66"/>
      <c r="J12" s="256"/>
      <c r="K12" s="64"/>
      <c r="L12" s="262"/>
      <c r="M12" s="26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24" customFormat="1" ht="15">
      <c r="A13" s="70">
        <v>3</v>
      </c>
      <c r="B13" s="47" t="str">
        <f>'[2]Orel'!O33</f>
        <v>SS 110/10 kV  Pishchevaya</v>
      </c>
      <c r="C13" s="65">
        <f>Orel!P33</f>
        <v>6.3</v>
      </c>
      <c r="D13" s="65" t="e">
        <f>#REF!</f>
        <v>#REF!</v>
      </c>
      <c r="E13" s="65" t="e">
        <f>#REF!</f>
        <v>#REF!</v>
      </c>
      <c r="F13" s="65" t="e">
        <f>#REF!</f>
        <v>#REF!</v>
      </c>
      <c r="G13" s="65" t="e">
        <f>#REF!</f>
        <v>#REF!</v>
      </c>
      <c r="H13" s="65" t="e">
        <f>#REF!</f>
        <v>#REF!</v>
      </c>
      <c r="I13" s="65" t="e">
        <f>#REF!</f>
        <v>#REF!</v>
      </c>
      <c r="J13" s="65" t="e">
        <f>#REF!</f>
        <v>#REF!</v>
      </c>
      <c r="K13" s="65" t="e">
        <f>#REF!</f>
        <v>#REF!</v>
      </c>
      <c r="L13" s="103">
        <f>Orel!Y33</f>
        <v>-0.7526470588235297</v>
      </c>
      <c r="M13" s="69" t="s">
        <v>52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24" customFormat="1" ht="15">
      <c r="A14" s="70">
        <v>4</v>
      </c>
      <c r="B14" s="47" t="str">
        <f>'[2]Orel'!O34</f>
        <v>SS 110/10 kV  Telchye</v>
      </c>
      <c r="C14" s="65">
        <f>Orel!P34</f>
        <v>3.2</v>
      </c>
      <c r="D14" s="65" t="e">
        <f>#REF!</f>
        <v>#REF!</v>
      </c>
      <c r="E14" s="65" t="e">
        <f>#REF!</f>
        <v>#REF!</v>
      </c>
      <c r="F14" s="65" t="e">
        <f>#REF!</f>
        <v>#REF!</v>
      </c>
      <c r="G14" s="65" t="e">
        <f>#REF!</f>
        <v>#REF!</v>
      </c>
      <c r="H14" s="65" t="e">
        <f>#REF!</f>
        <v>#REF!</v>
      </c>
      <c r="I14" s="65" t="e">
        <f>#REF!</f>
        <v>#REF!</v>
      </c>
      <c r="J14" s="65" t="e">
        <f>#REF!</f>
        <v>#REF!</v>
      </c>
      <c r="K14" s="65" t="e">
        <f>#REF!</f>
        <v>#REF!</v>
      </c>
      <c r="L14" s="103">
        <f>Orel!Y34</f>
        <v>-0.3935294117647059</v>
      </c>
      <c r="M14" s="69" t="s">
        <v>52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24" customFormat="1" ht="15">
      <c r="A15" s="257">
        <v>5</v>
      </c>
      <c r="B15" s="47" t="str">
        <f>'[2]Orel'!O46</f>
        <v>SS 110/35/10 kV Shatilovo</v>
      </c>
      <c r="C15" s="63">
        <f>Orel!P46</f>
        <v>10</v>
      </c>
      <c r="D15" s="5"/>
      <c r="E15" s="5"/>
      <c r="F15" s="65"/>
      <c r="G15" s="65"/>
      <c r="H15" s="65"/>
      <c r="I15" s="5"/>
      <c r="J15" s="255" t="e">
        <f>#REF!</f>
        <v>#REF!</v>
      </c>
      <c r="K15" s="64"/>
      <c r="L15" s="260">
        <f>Orel!$Y$46</f>
        <v>-0.31470588235294106</v>
      </c>
      <c r="M15" s="263" t="s">
        <v>52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24" customFormat="1" ht="15">
      <c r="A16" s="258"/>
      <c r="B16" s="47" t="str">
        <f>'[2]Orel'!O47</f>
        <v>Nom. capacity MV, MVA</v>
      </c>
      <c r="C16" s="63">
        <f>Orel!P47</f>
        <v>10</v>
      </c>
      <c r="D16" s="5"/>
      <c r="E16" s="5"/>
      <c r="F16" s="65"/>
      <c r="G16" s="65"/>
      <c r="H16" s="65"/>
      <c r="I16" s="5"/>
      <c r="J16" s="256"/>
      <c r="K16" s="64"/>
      <c r="L16" s="261"/>
      <c r="M16" s="26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24" customFormat="1" ht="15">
      <c r="A17" s="259"/>
      <c r="B17" s="47" t="str">
        <f>'[2]Orel'!O48</f>
        <v>Nom. capacity LV, MVA</v>
      </c>
      <c r="C17" s="63">
        <f>Orel!P48</f>
        <v>10</v>
      </c>
      <c r="D17" s="66"/>
      <c r="E17" s="66"/>
      <c r="F17" s="6"/>
      <c r="G17" s="6"/>
      <c r="H17" s="6"/>
      <c r="I17" s="66"/>
      <c r="J17" s="256"/>
      <c r="K17" s="64"/>
      <c r="L17" s="262"/>
      <c r="M17" s="26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24" customFormat="1" ht="15">
      <c r="A18" s="70">
        <v>6</v>
      </c>
      <c r="B18" s="47" t="str">
        <f>'[2]Orel'!O70</f>
        <v>SS 110/10 kV Volodarskaya</v>
      </c>
      <c r="C18" s="63" t="str">
        <f>Orel!P70</f>
        <v>2,5+6,3</v>
      </c>
      <c r="D18" s="2"/>
      <c r="E18" s="2"/>
      <c r="F18" s="61"/>
      <c r="G18" s="61"/>
      <c r="H18" s="61"/>
      <c r="I18" s="2"/>
      <c r="J18" s="62"/>
      <c r="K18" s="64"/>
      <c r="L18" s="103">
        <f>Orel!$Y$70</f>
        <v>-4.8032352941176475</v>
      </c>
      <c r="M18" s="69" t="s">
        <v>52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24" customFormat="1" ht="15">
      <c r="A19" s="70">
        <v>7</v>
      </c>
      <c r="B19" s="51" t="str">
        <f>'[2]Orel'!O200</f>
        <v>SS 35/6 kV Pushkarskaya</v>
      </c>
      <c r="C19" s="48" t="str">
        <f>Orel!P200</f>
        <v>4+4</v>
      </c>
      <c r="D19" s="2"/>
      <c r="E19" s="2"/>
      <c r="F19" s="2"/>
      <c r="G19" s="2"/>
      <c r="H19" s="2"/>
      <c r="I19" s="2"/>
      <c r="J19" s="2"/>
      <c r="K19" s="13"/>
      <c r="L19" s="103">
        <f>Orel!$Y$200</f>
        <v>-1.1499999999999995</v>
      </c>
      <c r="M19" s="142" t="s">
        <v>52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24" customFormat="1" ht="15">
      <c r="A20" s="257">
        <v>8</v>
      </c>
      <c r="B20" s="51" t="str">
        <f>'[2]Orel'!O25</f>
        <v>SS 110/35/10 kV Trosna</v>
      </c>
      <c r="C20" s="48">
        <f>Orel!P25</f>
        <v>16</v>
      </c>
      <c r="D20" s="2"/>
      <c r="E20" s="2"/>
      <c r="F20" s="2"/>
      <c r="G20" s="2"/>
      <c r="H20" s="2"/>
      <c r="I20" s="2"/>
      <c r="J20" s="2"/>
      <c r="K20" s="13"/>
      <c r="L20" s="260">
        <f>Orel!$Y$25</f>
        <v>-0.11423529411764699</v>
      </c>
      <c r="M20" s="263" t="s">
        <v>52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24" customFormat="1" ht="15">
      <c r="A21" s="258"/>
      <c r="B21" s="47" t="str">
        <f>'[2]Orel'!O26</f>
        <v>Nom. capacity MV, MVA</v>
      </c>
      <c r="C21" s="99">
        <f>Orel!P26</f>
        <v>16</v>
      </c>
      <c r="D21" s="63"/>
      <c r="E21" s="63"/>
      <c r="F21" s="63"/>
      <c r="G21" s="63"/>
      <c r="H21" s="63"/>
      <c r="I21" s="63"/>
      <c r="J21" s="63"/>
      <c r="K21" s="100"/>
      <c r="L21" s="261"/>
      <c r="M21" s="264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24" customFormat="1" ht="15">
      <c r="A22" s="259"/>
      <c r="B22" s="47" t="str">
        <f>'[2]Orel'!O27</f>
        <v>Nom. capacity LV, MVA</v>
      </c>
      <c r="C22" s="99">
        <f>Orel!P27</f>
        <v>16</v>
      </c>
      <c r="D22" s="63"/>
      <c r="E22" s="63"/>
      <c r="F22" s="63"/>
      <c r="G22" s="63"/>
      <c r="H22" s="63"/>
      <c r="I22" s="63"/>
      <c r="J22" s="63"/>
      <c r="K22" s="100"/>
      <c r="L22" s="262"/>
      <c r="M22" s="26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24" customFormat="1" ht="15">
      <c r="A23" s="118">
        <v>9</v>
      </c>
      <c r="B23" s="42" t="s">
        <v>131</v>
      </c>
      <c r="C23" s="30" t="s">
        <v>5</v>
      </c>
      <c r="D23" s="78"/>
      <c r="E23" s="78"/>
      <c r="F23" s="78"/>
      <c r="G23" s="78"/>
      <c r="H23" s="78"/>
      <c r="I23" s="78"/>
      <c r="J23" s="78"/>
      <c r="K23" s="78"/>
      <c r="L23" s="103">
        <f>Orel!Y79</f>
        <v>-0.6144117647058818</v>
      </c>
      <c r="M23" s="142" t="s">
        <v>52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24" customFormat="1" ht="15">
      <c r="A24" s="155">
        <v>10</v>
      </c>
      <c r="B24" s="157" t="s">
        <v>133</v>
      </c>
      <c r="C24" s="99" t="s">
        <v>4</v>
      </c>
      <c r="D24" s="156"/>
      <c r="E24" s="156"/>
      <c r="F24" s="156"/>
      <c r="G24" s="156"/>
      <c r="H24" s="156"/>
      <c r="I24" s="156"/>
      <c r="J24" s="156"/>
      <c r="K24" s="156"/>
      <c r="L24" s="103">
        <f>Orel!Y81</f>
        <v>-0.1014117647058832</v>
      </c>
      <c r="M24" s="142" t="s">
        <v>52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24" customFormat="1" ht="15.75" thickBot="1">
      <c r="A25" s="71"/>
      <c r="B25" s="72" t="s">
        <v>223</v>
      </c>
      <c r="C25" s="73">
        <f>C7+C10+C13+C14+C15+C20+2.5+2.5+4+4+2.5+6.3</f>
        <v>83.3</v>
      </c>
      <c r="D25" s="74"/>
      <c r="E25" s="75"/>
      <c r="F25" s="74"/>
      <c r="G25" s="74"/>
      <c r="H25" s="74"/>
      <c r="I25" s="74"/>
      <c r="J25" s="74"/>
      <c r="K25" s="74"/>
      <c r="L25" s="77">
        <f>SUM(L7:L24)</f>
        <v>-9.593294117647057</v>
      </c>
      <c r="M25" s="76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24" customFormat="1" ht="15">
      <c r="A26"/>
      <c r="B26"/>
      <c r="C26"/>
      <c r="D26"/>
      <c r="E26"/>
      <c r="F26"/>
      <c r="G26"/>
      <c r="H26"/>
      <c r="I26"/>
      <c r="J26"/>
      <c r="K26"/>
      <c r="L26" s="4"/>
      <c r="M26" s="4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8" spans="1:256" s="24" customFormat="1" ht="15">
      <c r="A28"/>
      <c r="B28"/>
      <c r="C28"/>
      <c r="D28"/>
      <c r="E28"/>
      <c r="F28"/>
      <c r="G28"/>
      <c r="H28"/>
      <c r="I28"/>
      <c r="J28"/>
      <c r="K28"/>
      <c r="L28" s="4"/>
      <c r="M28" s="4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</sheetData>
  <sheetProtection/>
  <mergeCells count="30">
    <mergeCell ref="A6:M6"/>
    <mergeCell ref="J7:J9"/>
    <mergeCell ref="A7:A9"/>
    <mergeCell ref="L7:L9"/>
    <mergeCell ref="A20:A22"/>
    <mergeCell ref="L20:L22"/>
    <mergeCell ref="M7:M9"/>
    <mergeCell ref="M10:M12"/>
    <mergeCell ref="M15:M17"/>
    <mergeCell ref="M20:M22"/>
    <mergeCell ref="L15:L17"/>
    <mergeCell ref="L10:L12"/>
    <mergeCell ref="A10:A12"/>
    <mergeCell ref="J10:J12"/>
    <mergeCell ref="A15:A17"/>
    <mergeCell ref="J15:J17"/>
    <mergeCell ref="A1:M1"/>
    <mergeCell ref="A2:A4"/>
    <mergeCell ref="C2:L2"/>
    <mergeCell ref="M2:M4"/>
    <mergeCell ref="L3:L4"/>
    <mergeCell ref="H3:H4"/>
    <mergeCell ref="I3:I4"/>
    <mergeCell ref="D3:D4"/>
    <mergeCell ref="K3:K4"/>
    <mergeCell ref="F3:G3"/>
    <mergeCell ref="E3:E4"/>
    <mergeCell ref="C3:C4"/>
    <mergeCell ref="J3:J4"/>
    <mergeCell ref="B2:B4"/>
  </mergeCells>
  <printOptions/>
  <pageMargins left="0.7086614173228347" right="0.7086614173228347" top="0.42" bottom="0.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2012-07-26T12:37:43Z</dcterms:modified>
  <cp:category/>
  <cp:version/>
  <cp:contentType/>
  <cp:contentStatus/>
</cp:coreProperties>
</file>