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tabRatio="664" activeTab="2"/>
  </bookViews>
  <sheets>
    <sheet name="Kostromaenergo" sheetId="1" r:id="rId1"/>
    <sheet name="Total current deficit" sheetId="2" r:id="rId2"/>
    <sheet name="Total expected deficit" sheetId="3" r:id="rId3"/>
  </sheets>
  <externalReferences>
    <externalReference r:id="rId6"/>
  </externalReferences>
  <definedNames>
    <definedName name="_xlnm.Print_Area" localSheetId="0">'Kostromaenergo'!$A$2:$Z$237</definedName>
  </definedNames>
  <calcPr fullCalcOnLoad="1"/>
</workbook>
</file>

<file path=xl/sharedStrings.xml><?xml version="1.0" encoding="utf-8"?>
<sst xmlns="http://schemas.openxmlformats.org/spreadsheetml/2006/main" count="891" uniqueCount="249">
  <si>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</si>
  <si>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</si>
  <si>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</si>
  <si>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</si>
  <si>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</si>
  <si>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</si>
  <si>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</si>
  <si>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</si>
  <si>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</si>
  <si>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</si>
  <si>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</si>
  <si>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</si>
  <si>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</si>
  <si>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</si>
  <si>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</si>
  <si>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</si>
  <si>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</si>
  <si>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</si>
  <si>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</si>
  <si>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</si>
  <si>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</si>
  <si>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</si>
  <si>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</si>
  <si>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</si>
  <si>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</si>
  <si>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</si>
  <si>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</si>
  <si>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</si>
  <si>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</si>
  <si>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</si>
  <si>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</si>
  <si>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unavailable</t>
  </si>
  <si>
    <t>table 1</t>
  </si>
  <si>
    <t>table 2</t>
  </si>
  <si>
    <t>1 day and night</t>
  </si>
  <si>
    <t>Transmission capacity of supply centers of IDGC of Centre - Kostromaenergo division following the results of measurements of winter peak loads in 2011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</si>
  <si>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</si>
  <si>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</si>
  <si>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</si>
  <si>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</si>
  <si>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</si>
  <si>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</si>
  <si>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</si>
  <si>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</si>
  <si>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</si>
  <si>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</si>
  <si>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</si>
  <si>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</si>
  <si>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</si>
  <si>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</si>
  <si>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</si>
  <si>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</si>
  <si>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</si>
  <si>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</si>
  <si>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</si>
  <si>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</si>
  <si>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</si>
  <si>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</si>
  <si>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</si>
  <si>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</si>
  <si>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</si>
  <si>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</si>
  <si>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</si>
  <si>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</si>
  <si>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</si>
  <si>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</si>
  <si>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</si>
  <si>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</si>
  <si>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</si>
  <si>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</si>
  <si>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</si>
  <si>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</si>
  <si>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</si>
  <si>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</si>
  <si>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</si>
  <si>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</si>
  <si>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</si>
  <si>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</si>
  <si>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</si>
  <si>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</si>
  <si>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</si>
  <si>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</si>
  <si>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</si>
  <si>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</si>
  <si>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</si>
  <si>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</si>
  <si>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</si>
  <si>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</si>
  <si>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</si>
  <si>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</si>
  <si>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</si>
  <si>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</si>
  <si>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</si>
  <si>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</si>
  <si>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</si>
  <si>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</si>
  <si>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</si>
  <si>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</si>
  <si>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</si>
  <si>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</si>
  <si>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</si>
  <si>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</si>
  <si>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</si>
  <si>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</si>
  <si>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</si>
  <si>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</si>
  <si>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</si>
  <si>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</si>
  <si>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</si>
  <si>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</si>
  <si>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</si>
  <si>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</si>
  <si>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</si>
  <si>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</si>
  <si>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</si>
  <si>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</si>
  <si>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</si>
  <si>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</si>
  <si>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</si>
  <si>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</si>
  <si>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</si>
  <si>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</si>
  <si>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</si>
  <si>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</si>
  <si>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</si>
  <si>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</si>
  <si>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</si>
  <si>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</si>
  <si>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</si>
  <si>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</si>
  <si>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</si>
  <si>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</si>
  <si>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</si>
  <si>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</si>
  <si>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</si>
  <si>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</si>
  <si>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</si>
  <si>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</si>
  <si>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</si>
  <si>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</si>
  <si>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</si>
  <si>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</si>
  <si>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</si>
  <si>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</si>
  <si>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</si>
  <si>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</si>
  <si>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</si>
  <si>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</si>
  <si>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</si>
  <si>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</si>
  <si>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</si>
  <si>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</si>
  <si>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</si>
  <si>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</si>
  <si>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</si>
  <si>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</si>
  <si>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</si>
  <si>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</si>
  <si>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</si>
  <si>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</si>
  <si>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</si>
  <si>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</si>
  <si>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</si>
  <si>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</si>
  <si>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</si>
  <si>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</si>
  <si>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</si>
  <si>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</si>
  <si>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</si>
  <si>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</si>
  <si>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</si>
  <si>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</si>
  <si>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</si>
  <si>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</si>
  <si>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</si>
  <si>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</si>
  <si>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</si>
  <si>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</si>
  <si>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</si>
  <si>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</si>
  <si>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</si>
  <si>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</si>
  <si>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</si>
  <si>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</si>
  <si>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</si>
  <si>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</si>
  <si>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</si>
  <si>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</si>
  <si>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</si>
  <si>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</si>
  <si>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</si>
  <si>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</si>
  <si>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</si>
  <si>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</si>
  <si>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</si>
  <si>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</si>
  <si>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</si>
  <si>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</si>
  <si>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</si>
  <si>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</si>
  <si>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</si>
  <si>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</si>
  <si>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</si>
  <si>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</si>
  <si>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</si>
  <si>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</si>
  <si>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</si>
  <si>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</si>
  <si>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</si>
  <si>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</si>
  <si>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</si>
  <si>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</si>
  <si>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</si>
  <si>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</si>
  <si>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</si>
  <si>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</si>
  <si>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</si>
  <si>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</si>
  <si>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</si>
  <si>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</si>
  <si>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</si>
  <si>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</si>
  <si>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</si>
  <si>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</si>
  <si>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</si>
  <si>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The list of closed supply centers of IDGC of Centre - Kostromaenergo following the results of peak load operation in 2011 (current deficit of capacity).</t>
  </si>
  <si>
    <t>Item #</t>
  </si>
  <si>
    <t>Current deficit, MVA</t>
  </si>
  <si>
    <t>Kostromaenergo</t>
  </si>
  <si>
    <t xml:space="preserve">
SS 110/35/10 kV Kostroma-3 
</t>
  </si>
  <si>
    <t>Nom. capacity MV, MVA</t>
  </si>
  <si>
    <t>Nom. capacity LV, MVA</t>
  </si>
  <si>
    <t>Total current deficit (winter)</t>
  </si>
  <si>
    <t>The list of closed supply centers of IDGC of Centre - Kostromaenergo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</si>
  <si>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</si>
  <si>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</si>
  <si>
    <t>SS 35/6 kV Sandogora</t>
  </si>
  <si>
    <t xml:space="preserve">SS 35/10kV Priskokovo </t>
  </si>
  <si>
    <t>SS 35/10 kV Ilinsky</t>
  </si>
  <si>
    <t xml:space="preserve">SS 35/10 kV Minsk  </t>
  </si>
  <si>
    <t>SS 35/6 kV Samet</t>
  </si>
  <si>
    <t xml:space="preserve">SS 35/10 kV Sukhonogovo </t>
  </si>
  <si>
    <t xml:space="preserve">SS 110/35/6 kV Kostroma-3 </t>
  </si>
  <si>
    <t xml:space="preserve">SS 110/6 kV Kostroma-1 </t>
  </si>
  <si>
    <t xml:space="preserve">SS 110/6 kV Northern </t>
  </si>
  <si>
    <t>SS 110/35/10 kV KPD</t>
  </si>
  <si>
    <t>Total:</t>
  </si>
  <si>
    <t>SS 35/10 kV  Gridino</t>
  </si>
  <si>
    <t>SS 110/10 kV Nikolo-Poloma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</si>
</sst>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 wrapText="1"/>
    </xf>
    <xf numFmtId="2" fontId="68" fillId="34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 wrapText="1"/>
    </xf>
    <xf numFmtId="164" fontId="68" fillId="34" borderId="10" xfId="0" applyNumberFormat="1" applyFont="1" applyFill="1" applyBorder="1" applyAlignment="1">
      <alignment horizontal="center" vertical="center" wrapText="1"/>
    </xf>
    <xf numFmtId="164" fontId="68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164" fontId="68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164" fontId="68" fillId="0" borderId="10" xfId="0" applyNumberFormat="1" applyFont="1" applyBorder="1" applyAlignment="1">
      <alignment horizontal="center" wrapText="1"/>
    </xf>
    <xf numFmtId="164" fontId="68" fillId="34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wrapText="1"/>
    </xf>
    <xf numFmtId="0" fontId="69" fillId="34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70" fillId="0" borderId="10" xfId="0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Kostroma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romaenergo"/>
      <sheetName val="Total current deficit"/>
      <sheetName val="Total expected deficit"/>
    </sheetNames>
    <sheetDataSet>
      <sheetData sheetId="0">
        <row r="126">
          <cell r="K126">
            <v>-0.9900000000000002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zoomScaleSheetLayoutView="55" zoomScalePageLayoutView="0" workbookViewId="0" topLeftCell="M1">
      <selection activeCell="O8" sqref="O8:O235"/>
    </sheetView>
  </sheetViews>
  <sheetFormatPr defaultColWidth="9.140625" defaultRowHeight="15"/>
  <cols>
    <col min="1" max="1" width="6.00390625" style="2" customWidth="1"/>
    <col min="2" max="2" width="18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69" t="s">
        <v>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21"/>
      <c r="N2" s="121"/>
      <c r="O2" s="121"/>
      <c r="P2" s="121"/>
      <c r="Q2" s="121"/>
    </row>
    <row r="3" spans="10:25" ht="15">
      <c r="J3" s="172" t="s">
        <v>32</v>
      </c>
      <c r="K3" s="172"/>
      <c r="P3" s="170"/>
      <c r="Q3" s="170"/>
      <c r="R3" s="170"/>
      <c r="S3" s="170"/>
      <c r="T3" s="8"/>
      <c r="U3" s="8"/>
      <c r="V3" s="8"/>
      <c r="W3" s="171" t="s">
        <v>33</v>
      </c>
      <c r="X3" s="171"/>
      <c r="Y3" s="7"/>
    </row>
    <row r="4" spans="1:26" ht="15" customHeight="1">
      <c r="A4" s="160" t="s">
        <v>36</v>
      </c>
      <c r="B4" s="146" t="s">
        <v>37</v>
      </c>
      <c r="C4" s="150" t="s">
        <v>38</v>
      </c>
      <c r="D4" s="164"/>
      <c r="E4" s="164"/>
      <c r="F4" s="164"/>
      <c r="G4" s="164"/>
      <c r="H4" s="164"/>
      <c r="I4" s="164"/>
      <c r="J4" s="164"/>
      <c r="K4" s="151"/>
      <c r="L4" s="143" t="s">
        <v>39</v>
      </c>
      <c r="M4" s="16"/>
      <c r="N4" s="143" t="s">
        <v>36</v>
      </c>
      <c r="O4" s="146" t="s">
        <v>37</v>
      </c>
      <c r="P4" s="150" t="s">
        <v>40</v>
      </c>
      <c r="Q4" s="164"/>
      <c r="R4" s="164"/>
      <c r="S4" s="164"/>
      <c r="T4" s="164"/>
      <c r="U4" s="164"/>
      <c r="V4" s="164"/>
      <c r="W4" s="164"/>
      <c r="X4" s="164"/>
      <c r="Y4" s="151"/>
      <c r="Z4" s="143" t="s">
        <v>39</v>
      </c>
    </row>
    <row r="5" spans="1:26" ht="136.5" customHeight="1">
      <c r="A5" s="161"/>
      <c r="B5" s="163"/>
      <c r="C5" s="146" t="s">
        <v>41</v>
      </c>
      <c r="D5" s="146" t="s">
        <v>42</v>
      </c>
      <c r="E5" s="150" t="s">
        <v>43</v>
      </c>
      <c r="F5" s="151"/>
      <c r="G5" s="146" t="s">
        <v>44</v>
      </c>
      <c r="H5" s="146" t="s">
        <v>45</v>
      </c>
      <c r="I5" s="146" t="s">
        <v>46</v>
      </c>
      <c r="J5" s="165" t="s">
        <v>47</v>
      </c>
      <c r="K5" s="166" t="s">
        <v>48</v>
      </c>
      <c r="L5" s="144"/>
      <c r="M5" s="16"/>
      <c r="N5" s="144"/>
      <c r="O5" s="163"/>
      <c r="P5" s="146" t="s">
        <v>41</v>
      </c>
      <c r="Q5" s="146" t="s">
        <v>49</v>
      </c>
      <c r="R5" s="148" t="s">
        <v>50</v>
      </c>
      <c r="S5" s="150" t="s">
        <v>43</v>
      </c>
      <c r="T5" s="151"/>
      <c r="U5" s="146" t="s">
        <v>44</v>
      </c>
      <c r="V5" s="146" t="s">
        <v>45</v>
      </c>
      <c r="W5" s="146" t="s">
        <v>46</v>
      </c>
      <c r="X5" s="165" t="s">
        <v>51</v>
      </c>
      <c r="Y5" s="166" t="s">
        <v>52</v>
      </c>
      <c r="Z5" s="144"/>
    </row>
    <row r="6" spans="1:26" ht="50.25" customHeight="1">
      <c r="A6" s="162"/>
      <c r="B6" s="147"/>
      <c r="C6" s="147"/>
      <c r="D6" s="147" t="s">
        <v>53</v>
      </c>
      <c r="E6" s="19" t="s">
        <v>53</v>
      </c>
      <c r="F6" s="19" t="s">
        <v>54</v>
      </c>
      <c r="G6" s="147"/>
      <c r="H6" s="147"/>
      <c r="I6" s="147"/>
      <c r="J6" s="167"/>
      <c r="K6" s="168"/>
      <c r="L6" s="145"/>
      <c r="M6" s="16"/>
      <c r="N6" s="145"/>
      <c r="O6" s="147"/>
      <c r="P6" s="147"/>
      <c r="Q6" s="147"/>
      <c r="R6" s="149"/>
      <c r="S6" s="19" t="s">
        <v>53</v>
      </c>
      <c r="T6" s="19" t="s">
        <v>54</v>
      </c>
      <c r="U6" s="147"/>
      <c r="V6" s="147"/>
      <c r="W6" s="147"/>
      <c r="X6" s="167"/>
      <c r="Y6" s="168"/>
      <c r="Z6" s="145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55</v>
      </c>
      <c r="C8" s="25">
        <v>1</v>
      </c>
      <c r="D8" s="99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39">I8-D8</f>
        <v>0.08000000000000007</v>
      </c>
      <c r="K8" s="84">
        <f>J8</f>
        <v>0.08000000000000007</v>
      </c>
      <c r="L8" s="27" t="str">
        <f aca="true" t="shared" si="1" ref="L8:L41">IF(K8&lt;0,"unavailable","available")</f>
        <v>available</v>
      </c>
      <c r="M8" s="18"/>
      <c r="N8" s="89">
        <v>1</v>
      </c>
      <c r="O8" s="118" t="s">
        <v>55</v>
      </c>
      <c r="P8" s="49">
        <v>1</v>
      </c>
      <c r="Q8" s="90">
        <v>0.128</v>
      </c>
      <c r="R8" s="50">
        <f>Q8+Kostromaenergo!D8</f>
        <v>0.598</v>
      </c>
      <c r="S8" s="51">
        <v>0.55</v>
      </c>
      <c r="T8" s="116">
        <v>120</v>
      </c>
      <c r="U8" s="115">
        <f>R8-S8</f>
        <v>0.04799999999999993</v>
      </c>
      <c r="V8" s="115">
        <v>0</v>
      </c>
      <c r="W8" s="115">
        <f>S8</f>
        <v>0.55</v>
      </c>
      <c r="X8" s="119">
        <f>W8-R8</f>
        <v>-0.04799999999999993</v>
      </c>
      <c r="Y8" s="120">
        <f>X8</f>
        <v>-0.04799999999999993</v>
      </c>
      <c r="Z8" s="115" t="str">
        <f aca="true" t="shared" si="2" ref="Z8:Z41">IF(Y8&lt;0,"unavailable","available")</f>
        <v>unavailable</v>
      </c>
    </row>
    <row r="9" spans="1:26" s="1" customFormat="1" ht="22.5">
      <c r="A9" s="23">
        <v>2</v>
      </c>
      <c r="B9" s="24" t="s">
        <v>56</v>
      </c>
      <c r="C9" s="25">
        <v>1.8</v>
      </c>
      <c r="D9" s="99">
        <v>0.73</v>
      </c>
      <c r="E9" s="81">
        <v>1.2</v>
      </c>
      <c r="F9" s="26">
        <v>120</v>
      </c>
      <c r="G9" s="27">
        <f aca="true" t="shared" si="3" ref="G9:G71">E9</f>
        <v>1.2</v>
      </c>
      <c r="H9" s="27">
        <v>0</v>
      </c>
      <c r="I9" s="27">
        <f aca="true" t="shared" si="4" ref="I9:I71">G9-H9</f>
        <v>1.2</v>
      </c>
      <c r="J9" s="45">
        <f t="shared" si="0"/>
        <v>0.47</v>
      </c>
      <c r="K9" s="84">
        <f aca="true" t="shared" si="5" ref="K9:K40">J9</f>
        <v>0.47</v>
      </c>
      <c r="L9" s="27" t="str">
        <f t="shared" si="1"/>
        <v>available</v>
      </c>
      <c r="M9" s="18"/>
      <c r="N9" s="89">
        <v>2</v>
      </c>
      <c r="O9" s="118" t="s">
        <v>56</v>
      </c>
      <c r="P9" s="49">
        <v>1.8</v>
      </c>
      <c r="Q9" s="90">
        <v>0.487</v>
      </c>
      <c r="R9" s="50">
        <f>Q9+Kostromaenergo!D9</f>
        <v>1.217</v>
      </c>
      <c r="S9" s="51">
        <v>1.2</v>
      </c>
      <c r="T9" s="124">
        <v>120</v>
      </c>
      <c r="U9" s="125">
        <f aca="true" t="shared" si="6" ref="U9:U71">R9-S9</f>
        <v>0.017000000000000126</v>
      </c>
      <c r="V9" s="125">
        <v>0</v>
      </c>
      <c r="W9" s="125">
        <f aca="true" t="shared" si="7" ref="W9:W71">S9</f>
        <v>1.2</v>
      </c>
      <c r="X9" s="119">
        <f aca="true" t="shared" si="8" ref="X9:X71">W9-R9</f>
        <v>-0.017000000000000126</v>
      </c>
      <c r="Y9" s="128">
        <f aca="true" t="shared" si="9" ref="Y9:Y40">X9</f>
        <v>-0.017000000000000126</v>
      </c>
      <c r="Z9" s="125" t="str">
        <f t="shared" si="2"/>
        <v>unavailable</v>
      </c>
    </row>
    <row r="10" spans="1:26" s="1" customFormat="1" ht="22.5">
      <c r="A10" s="23">
        <v>3</v>
      </c>
      <c r="B10" s="24" t="s">
        <v>57</v>
      </c>
      <c r="C10" s="25">
        <v>1.8</v>
      </c>
      <c r="D10" s="99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available</v>
      </c>
      <c r="M10" s="18"/>
      <c r="N10" s="52">
        <v>3</v>
      </c>
      <c r="O10" s="24" t="s">
        <v>57</v>
      </c>
      <c r="P10" s="25">
        <v>1.8</v>
      </c>
      <c r="Q10" s="80">
        <v>0.032</v>
      </c>
      <c r="R10" s="48">
        <f>Q10+Kostromaenergo!D10</f>
        <v>0.182</v>
      </c>
      <c r="S10" s="28">
        <v>1.44</v>
      </c>
      <c r="T10" s="26">
        <v>120</v>
      </c>
      <c r="U10" s="27">
        <f t="shared" si="6"/>
        <v>-1.258</v>
      </c>
      <c r="V10" s="27">
        <v>0</v>
      </c>
      <c r="W10" s="27">
        <f t="shared" si="7"/>
        <v>1.44</v>
      </c>
      <c r="X10" s="97">
        <f t="shared" si="8"/>
        <v>1.258</v>
      </c>
      <c r="Y10" s="98">
        <f t="shared" si="9"/>
        <v>1.258</v>
      </c>
      <c r="Z10" s="27" t="str">
        <f t="shared" si="2"/>
        <v>available</v>
      </c>
    </row>
    <row r="11" spans="1:26" s="1" customFormat="1" ht="22.5">
      <c r="A11" s="23">
        <v>4</v>
      </c>
      <c r="B11" s="24" t="s">
        <v>58</v>
      </c>
      <c r="C11" s="25">
        <v>2.5</v>
      </c>
      <c r="D11" s="99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available</v>
      </c>
      <c r="M11" s="18"/>
      <c r="N11" s="89">
        <v>4</v>
      </c>
      <c r="O11" s="118" t="s">
        <v>58</v>
      </c>
      <c r="P11" s="49">
        <v>2.5</v>
      </c>
      <c r="Q11" s="90">
        <v>0.393</v>
      </c>
      <c r="R11" s="50">
        <f>Q11+Kostromaenergo!D11</f>
        <v>1.893</v>
      </c>
      <c r="S11" s="51">
        <v>1.5</v>
      </c>
      <c r="T11" s="41">
        <v>120</v>
      </c>
      <c r="U11" s="42">
        <f t="shared" si="6"/>
        <v>0.393</v>
      </c>
      <c r="V11" s="42">
        <v>0</v>
      </c>
      <c r="W11" s="42">
        <f t="shared" si="7"/>
        <v>1.5</v>
      </c>
      <c r="X11" s="119">
        <f t="shared" si="8"/>
        <v>-0.393</v>
      </c>
      <c r="Y11" s="120">
        <f t="shared" si="9"/>
        <v>-0.393</v>
      </c>
      <c r="Z11" s="42" t="str">
        <f t="shared" si="2"/>
        <v>unavailable</v>
      </c>
    </row>
    <row r="12" spans="1:26" s="1" customFormat="1" ht="22.5">
      <c r="A12" s="23">
        <v>5</v>
      </c>
      <c r="B12" s="24" t="s">
        <v>59</v>
      </c>
      <c r="C12" s="25">
        <v>2.5</v>
      </c>
      <c r="D12" s="99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available</v>
      </c>
      <c r="M12" s="18"/>
      <c r="N12" s="52">
        <v>5</v>
      </c>
      <c r="O12" s="24" t="s">
        <v>59</v>
      </c>
      <c r="P12" s="25">
        <v>2.5</v>
      </c>
      <c r="Q12" s="80">
        <v>0.019</v>
      </c>
      <c r="R12" s="48">
        <f>Q12+Kostromaenergo!D12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97">
        <f t="shared" si="8"/>
        <v>1.191</v>
      </c>
      <c r="Y12" s="98">
        <f t="shared" si="9"/>
        <v>1.191</v>
      </c>
      <c r="Z12" s="27" t="str">
        <f t="shared" si="2"/>
        <v>available</v>
      </c>
    </row>
    <row r="13" spans="1:26" s="1" customFormat="1" ht="22.5">
      <c r="A13" s="23">
        <v>6</v>
      </c>
      <c r="B13" s="24" t="s">
        <v>60</v>
      </c>
      <c r="C13" s="25">
        <v>6.3</v>
      </c>
      <c r="D13" s="99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available</v>
      </c>
      <c r="M13" s="18"/>
      <c r="N13" s="52">
        <v>6</v>
      </c>
      <c r="O13" s="24" t="s">
        <v>60</v>
      </c>
      <c r="P13" s="25">
        <v>6.3</v>
      </c>
      <c r="Q13" s="80">
        <v>0.006</v>
      </c>
      <c r="R13" s="48">
        <f>Q13+Kostromaenergo!D13</f>
        <v>0.686</v>
      </c>
      <c r="S13" s="28">
        <v>3.7</v>
      </c>
      <c r="T13" s="26">
        <v>120</v>
      </c>
      <c r="U13" s="27">
        <f t="shared" si="6"/>
        <v>-3.0140000000000002</v>
      </c>
      <c r="V13" s="27">
        <v>0</v>
      </c>
      <c r="W13" s="27">
        <f t="shared" si="7"/>
        <v>3.7</v>
      </c>
      <c r="X13" s="97">
        <f t="shared" si="8"/>
        <v>3.0140000000000002</v>
      </c>
      <c r="Y13" s="98">
        <f t="shared" si="9"/>
        <v>3.0140000000000002</v>
      </c>
      <c r="Z13" s="27" t="str">
        <f t="shared" si="2"/>
        <v>available</v>
      </c>
    </row>
    <row r="14" spans="1:26" s="1" customFormat="1" ht="22.5">
      <c r="A14" s="23">
        <v>7</v>
      </c>
      <c r="B14" s="24" t="s">
        <v>61</v>
      </c>
      <c r="C14" s="25">
        <v>2.5</v>
      </c>
      <c r="D14" s="99">
        <v>0.52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0.98</v>
      </c>
      <c r="K14" s="84">
        <f t="shared" si="5"/>
        <v>0.98</v>
      </c>
      <c r="L14" s="27" t="str">
        <f t="shared" si="1"/>
        <v>available</v>
      </c>
      <c r="M14" s="18"/>
      <c r="N14" s="52">
        <v>7</v>
      </c>
      <c r="O14" s="24" t="s">
        <v>61</v>
      </c>
      <c r="P14" s="25">
        <v>2.5</v>
      </c>
      <c r="Q14" s="80">
        <v>0.04</v>
      </c>
      <c r="R14" s="48">
        <f>Q14+Kostromaenergo!D14</f>
        <v>0.56</v>
      </c>
      <c r="S14" s="28">
        <v>1.5</v>
      </c>
      <c r="T14" s="26">
        <v>120</v>
      </c>
      <c r="U14" s="27">
        <f t="shared" si="6"/>
        <v>-0.94</v>
      </c>
      <c r="V14" s="27">
        <v>0</v>
      </c>
      <c r="W14" s="27">
        <f t="shared" si="7"/>
        <v>1.5</v>
      </c>
      <c r="X14" s="97">
        <f t="shared" si="8"/>
        <v>0.94</v>
      </c>
      <c r="Y14" s="98">
        <f t="shared" si="9"/>
        <v>0.94</v>
      </c>
      <c r="Z14" s="27" t="str">
        <f t="shared" si="2"/>
        <v>available</v>
      </c>
    </row>
    <row r="15" spans="1:26" s="1" customFormat="1" ht="22.5">
      <c r="A15" s="23">
        <v>8</v>
      </c>
      <c r="B15" s="24" t="s">
        <v>62</v>
      </c>
      <c r="C15" s="25">
        <v>1.6</v>
      </c>
      <c r="D15" s="99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available</v>
      </c>
      <c r="M15" s="18"/>
      <c r="N15" s="52">
        <v>8</v>
      </c>
      <c r="O15" s="24" t="s">
        <v>62</v>
      </c>
      <c r="P15" s="25">
        <v>1.6</v>
      </c>
      <c r="Q15" s="80">
        <v>0.008</v>
      </c>
      <c r="R15" s="48">
        <f>Q15+Kostromaenergo!D15</f>
        <v>0.28800000000000003</v>
      </c>
      <c r="S15" s="28">
        <v>0.72</v>
      </c>
      <c r="T15" s="26">
        <v>120</v>
      </c>
      <c r="U15" s="27">
        <f t="shared" si="6"/>
        <v>-0.43199999999999994</v>
      </c>
      <c r="V15" s="27">
        <v>0</v>
      </c>
      <c r="W15" s="27">
        <f t="shared" si="7"/>
        <v>0.72</v>
      </c>
      <c r="X15" s="97">
        <f t="shared" si="8"/>
        <v>0.43199999999999994</v>
      </c>
      <c r="Y15" s="98">
        <f t="shared" si="9"/>
        <v>0.43199999999999994</v>
      </c>
      <c r="Z15" s="27" t="str">
        <f t="shared" si="2"/>
        <v>available</v>
      </c>
    </row>
    <row r="16" spans="1:26" s="1" customFormat="1" ht="22.5">
      <c r="A16" s="23">
        <v>9</v>
      </c>
      <c r="B16" s="24" t="s">
        <v>63</v>
      </c>
      <c r="C16" s="25">
        <v>4</v>
      </c>
      <c r="D16" s="99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available</v>
      </c>
      <c r="M16" s="18"/>
      <c r="N16" s="52">
        <v>9</v>
      </c>
      <c r="O16" s="24" t="s">
        <v>63</v>
      </c>
      <c r="P16" s="25">
        <v>4</v>
      </c>
      <c r="Q16" s="80">
        <v>0.198</v>
      </c>
      <c r="R16" s="48">
        <f>Q16+Kostromaenergo!D16</f>
        <v>1.5879999999999999</v>
      </c>
      <c r="S16" s="28">
        <v>2.6</v>
      </c>
      <c r="T16" s="26">
        <v>120</v>
      </c>
      <c r="U16" s="27">
        <f t="shared" si="6"/>
        <v>-1.0120000000000002</v>
      </c>
      <c r="V16" s="27">
        <v>0</v>
      </c>
      <c r="W16" s="27">
        <f t="shared" si="7"/>
        <v>2.6</v>
      </c>
      <c r="X16" s="97">
        <f t="shared" si="8"/>
        <v>1.0120000000000002</v>
      </c>
      <c r="Y16" s="98">
        <f t="shared" si="9"/>
        <v>1.0120000000000002</v>
      </c>
      <c r="Z16" s="27" t="str">
        <f t="shared" si="2"/>
        <v>available</v>
      </c>
    </row>
    <row r="17" spans="1:26" s="1" customFormat="1" ht="22.5">
      <c r="A17" s="23">
        <v>10</v>
      </c>
      <c r="B17" s="24" t="s">
        <v>64</v>
      </c>
      <c r="C17" s="25">
        <v>10</v>
      </c>
      <c r="D17" s="99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available</v>
      </c>
      <c r="M17" s="18"/>
      <c r="N17" s="52">
        <v>10</v>
      </c>
      <c r="O17" s="24" t="s">
        <v>64</v>
      </c>
      <c r="P17" s="25">
        <v>10</v>
      </c>
      <c r="Q17" s="80">
        <v>0.011</v>
      </c>
      <c r="R17" s="48">
        <f>Q17+Kostromaenergo!D17</f>
        <v>0.451</v>
      </c>
      <c r="S17" s="28">
        <v>4.6</v>
      </c>
      <c r="T17" s="26">
        <v>120</v>
      </c>
      <c r="U17" s="27">
        <f t="shared" si="6"/>
        <v>-4.149</v>
      </c>
      <c r="V17" s="27">
        <v>0</v>
      </c>
      <c r="W17" s="27">
        <f t="shared" si="7"/>
        <v>4.6</v>
      </c>
      <c r="X17" s="97">
        <f t="shared" si="8"/>
        <v>4.149</v>
      </c>
      <c r="Y17" s="98">
        <f t="shared" si="9"/>
        <v>4.149</v>
      </c>
      <c r="Z17" s="27" t="str">
        <f t="shared" si="2"/>
        <v>available</v>
      </c>
    </row>
    <row r="18" spans="1:26" s="1" customFormat="1" ht="22.5">
      <c r="A18" s="23">
        <v>11</v>
      </c>
      <c r="B18" s="24" t="s">
        <v>65</v>
      </c>
      <c r="C18" s="25">
        <v>2.5</v>
      </c>
      <c r="D18" s="99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available</v>
      </c>
      <c r="M18" s="18"/>
      <c r="N18" s="52">
        <v>11</v>
      </c>
      <c r="O18" s="24" t="s">
        <v>65</v>
      </c>
      <c r="P18" s="25">
        <v>2.5</v>
      </c>
      <c r="Q18" s="80">
        <v>0.062</v>
      </c>
      <c r="R18" s="48">
        <f>Q18+Kostromaenergo!D18</f>
        <v>0.792</v>
      </c>
      <c r="S18" s="28">
        <v>1.38</v>
      </c>
      <c r="T18" s="26">
        <v>120</v>
      </c>
      <c r="U18" s="27">
        <f t="shared" si="6"/>
        <v>-0.5879999999999999</v>
      </c>
      <c r="V18" s="27">
        <v>0</v>
      </c>
      <c r="W18" s="27">
        <f t="shared" si="7"/>
        <v>1.38</v>
      </c>
      <c r="X18" s="97">
        <f t="shared" si="8"/>
        <v>0.5879999999999999</v>
      </c>
      <c r="Y18" s="98">
        <f t="shared" si="9"/>
        <v>0.5879999999999999</v>
      </c>
      <c r="Z18" s="27" t="str">
        <f t="shared" si="2"/>
        <v>available</v>
      </c>
    </row>
    <row r="19" spans="1:26" s="1" customFormat="1" ht="22.5">
      <c r="A19" s="23">
        <v>12</v>
      </c>
      <c r="B19" s="24" t="s">
        <v>66</v>
      </c>
      <c r="C19" s="25">
        <v>1.6</v>
      </c>
      <c r="D19" s="99">
        <v>0.18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0.75</v>
      </c>
      <c r="K19" s="84">
        <f t="shared" si="5"/>
        <v>0.75</v>
      </c>
      <c r="L19" s="27" t="str">
        <f t="shared" si="1"/>
        <v>available</v>
      </c>
      <c r="M19" s="18"/>
      <c r="N19" s="52">
        <v>12</v>
      </c>
      <c r="O19" s="24" t="s">
        <v>66</v>
      </c>
      <c r="P19" s="25">
        <v>1.6</v>
      </c>
      <c r="Q19" s="80">
        <v>0</v>
      </c>
      <c r="R19" s="48">
        <f>Q19+Kostromaenergo!D19</f>
        <v>0.18</v>
      </c>
      <c r="S19" s="28">
        <v>0.93</v>
      </c>
      <c r="T19" s="26">
        <v>120</v>
      </c>
      <c r="U19" s="27">
        <f t="shared" si="6"/>
        <v>-0.75</v>
      </c>
      <c r="V19" s="27">
        <v>0</v>
      </c>
      <c r="W19" s="27">
        <f t="shared" si="7"/>
        <v>0.93</v>
      </c>
      <c r="X19" s="97">
        <f t="shared" si="8"/>
        <v>0.75</v>
      </c>
      <c r="Y19" s="98">
        <f t="shared" si="9"/>
        <v>0.75</v>
      </c>
      <c r="Z19" s="27" t="str">
        <f t="shared" si="2"/>
        <v>available</v>
      </c>
    </row>
    <row r="20" spans="1:26" s="1" customFormat="1" ht="22.5">
      <c r="A20" s="23">
        <v>13</v>
      </c>
      <c r="B20" s="24" t="s">
        <v>67</v>
      </c>
      <c r="C20" s="25">
        <v>1.6</v>
      </c>
      <c r="D20" s="99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available</v>
      </c>
      <c r="M20" s="18"/>
      <c r="N20" s="52">
        <v>13</v>
      </c>
      <c r="O20" s="24" t="s">
        <v>67</v>
      </c>
      <c r="P20" s="25">
        <v>1.6</v>
      </c>
      <c r="Q20" s="80">
        <v>0</v>
      </c>
      <c r="R20" s="48">
        <f>Q20+Kostromaenergo!D20</f>
        <v>0.22</v>
      </c>
      <c r="S20" s="28">
        <v>0.88</v>
      </c>
      <c r="T20" s="26">
        <v>120</v>
      </c>
      <c r="U20" s="27">
        <f t="shared" si="6"/>
        <v>-0.66</v>
      </c>
      <c r="V20" s="27">
        <v>0</v>
      </c>
      <c r="W20" s="27">
        <f t="shared" si="7"/>
        <v>0.88</v>
      </c>
      <c r="X20" s="97">
        <f t="shared" si="8"/>
        <v>0.66</v>
      </c>
      <c r="Y20" s="98">
        <f t="shared" si="9"/>
        <v>0.66</v>
      </c>
      <c r="Z20" s="27" t="str">
        <f t="shared" si="2"/>
        <v>available</v>
      </c>
    </row>
    <row r="21" spans="1:26" s="1" customFormat="1" ht="22.5">
      <c r="A21" s="23">
        <v>14</v>
      </c>
      <c r="B21" s="24" t="s">
        <v>68</v>
      </c>
      <c r="C21" s="25">
        <v>2.5</v>
      </c>
      <c r="D21" s="99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available</v>
      </c>
      <c r="M21" s="18"/>
      <c r="N21" s="52">
        <v>14</v>
      </c>
      <c r="O21" s="24" t="s">
        <v>68</v>
      </c>
      <c r="P21" s="25">
        <v>2.5</v>
      </c>
      <c r="Q21" s="80">
        <v>0.205</v>
      </c>
      <c r="R21" s="48">
        <f>Q21+Kostromaenergo!D21</f>
        <v>0.415</v>
      </c>
      <c r="S21" s="28">
        <v>0.98</v>
      </c>
      <c r="T21" s="26">
        <v>120</v>
      </c>
      <c r="U21" s="27">
        <f t="shared" si="6"/>
        <v>-0.565</v>
      </c>
      <c r="V21" s="27">
        <v>0</v>
      </c>
      <c r="W21" s="27">
        <f t="shared" si="7"/>
        <v>0.98</v>
      </c>
      <c r="X21" s="97">
        <f t="shared" si="8"/>
        <v>0.565</v>
      </c>
      <c r="Y21" s="98">
        <f t="shared" si="9"/>
        <v>0.565</v>
      </c>
      <c r="Z21" s="27" t="str">
        <f t="shared" si="2"/>
        <v>available</v>
      </c>
    </row>
    <row r="22" spans="1:26" s="1" customFormat="1" ht="22.5">
      <c r="A22" s="23">
        <v>15</v>
      </c>
      <c r="B22" s="24" t="s">
        <v>69</v>
      </c>
      <c r="C22" s="25">
        <v>2.5</v>
      </c>
      <c r="D22" s="99">
        <v>0.47</v>
      </c>
      <c r="E22" s="81">
        <v>2.5</v>
      </c>
      <c r="F22" s="26" t="s">
        <v>34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available</v>
      </c>
      <c r="M22" s="18"/>
      <c r="N22" s="52">
        <v>15</v>
      </c>
      <c r="O22" s="24" t="s">
        <v>69</v>
      </c>
      <c r="P22" s="25">
        <v>2.5</v>
      </c>
      <c r="Q22" s="80">
        <v>0</v>
      </c>
      <c r="R22" s="48">
        <f>Q22+Kostromaenergo!D22</f>
        <v>0.47</v>
      </c>
      <c r="S22" s="28">
        <v>2.5</v>
      </c>
      <c r="T22" s="26" t="s">
        <v>34</v>
      </c>
      <c r="U22" s="27">
        <f t="shared" si="6"/>
        <v>-2.0300000000000002</v>
      </c>
      <c r="V22" s="27">
        <v>0</v>
      </c>
      <c r="W22" s="27">
        <f t="shared" si="7"/>
        <v>2.5</v>
      </c>
      <c r="X22" s="97">
        <f t="shared" si="8"/>
        <v>2.0300000000000002</v>
      </c>
      <c r="Y22" s="98">
        <f t="shared" si="9"/>
        <v>2.0300000000000002</v>
      </c>
      <c r="Z22" s="27" t="str">
        <f t="shared" si="2"/>
        <v>available</v>
      </c>
    </row>
    <row r="23" spans="1:26" s="1" customFormat="1" ht="22.5">
      <c r="A23" s="23">
        <v>16</v>
      </c>
      <c r="B23" s="24" t="s">
        <v>70</v>
      </c>
      <c r="C23" s="25">
        <v>1.6</v>
      </c>
      <c r="D23" s="99">
        <v>0.2</v>
      </c>
      <c r="E23" s="81">
        <v>1.6</v>
      </c>
      <c r="F23" s="26" t="s">
        <v>34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available</v>
      </c>
      <c r="M23" s="18"/>
      <c r="N23" s="52">
        <v>16</v>
      </c>
      <c r="O23" s="24" t="s">
        <v>70</v>
      </c>
      <c r="P23" s="25">
        <v>1.6</v>
      </c>
      <c r="Q23" s="80">
        <v>0.041</v>
      </c>
      <c r="R23" s="48">
        <f>Q23+Kostromaenergo!D23</f>
        <v>0.24100000000000002</v>
      </c>
      <c r="S23" s="28">
        <v>1.6</v>
      </c>
      <c r="T23" s="26" t="s">
        <v>34</v>
      </c>
      <c r="U23" s="27">
        <f t="shared" si="6"/>
        <v>-1.359</v>
      </c>
      <c r="V23" s="27">
        <v>0</v>
      </c>
      <c r="W23" s="27">
        <f t="shared" si="7"/>
        <v>1.6</v>
      </c>
      <c r="X23" s="97">
        <f t="shared" si="8"/>
        <v>1.359</v>
      </c>
      <c r="Y23" s="98">
        <f t="shared" si="9"/>
        <v>1.359</v>
      </c>
      <c r="Z23" s="27" t="str">
        <f t="shared" si="2"/>
        <v>available</v>
      </c>
    </row>
    <row r="24" spans="1:26" s="1" customFormat="1" ht="22.5">
      <c r="A24" s="23">
        <v>17</v>
      </c>
      <c r="B24" s="24" t="s">
        <v>71</v>
      </c>
      <c r="C24" s="25">
        <v>3.2</v>
      </c>
      <c r="D24" s="99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available</v>
      </c>
      <c r="M24" s="18"/>
      <c r="N24" s="52">
        <v>17</v>
      </c>
      <c r="O24" s="24" t="s">
        <v>71</v>
      </c>
      <c r="P24" s="25">
        <v>3.2</v>
      </c>
      <c r="Q24" s="80">
        <v>0</v>
      </c>
      <c r="R24" s="48">
        <f>Q24+Kostromaenergo!D24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97">
        <f t="shared" si="8"/>
        <v>1.0899999999999999</v>
      </c>
      <c r="Y24" s="98">
        <f t="shared" si="9"/>
        <v>1.0899999999999999</v>
      </c>
      <c r="Z24" s="27" t="str">
        <f t="shared" si="2"/>
        <v>available</v>
      </c>
    </row>
    <row r="25" spans="1:26" s="1" customFormat="1" ht="22.5">
      <c r="A25" s="23">
        <v>18</v>
      </c>
      <c r="B25" s="24" t="s">
        <v>72</v>
      </c>
      <c r="C25" s="25">
        <v>2.5</v>
      </c>
      <c r="D25" s="99">
        <v>0.33</v>
      </c>
      <c r="E25" s="81">
        <v>0.43</v>
      </c>
      <c r="F25" s="26">
        <v>120</v>
      </c>
      <c r="G25" s="27">
        <f t="shared" si="3"/>
        <v>0.43</v>
      </c>
      <c r="H25" s="27">
        <v>0</v>
      </c>
      <c r="I25" s="27">
        <f t="shared" si="4"/>
        <v>0.43</v>
      </c>
      <c r="J25" s="45">
        <f t="shared" si="0"/>
        <v>0.09999999999999998</v>
      </c>
      <c r="K25" s="84">
        <f t="shared" si="5"/>
        <v>0.09999999999999998</v>
      </c>
      <c r="L25" s="27" t="str">
        <f t="shared" si="1"/>
        <v>available</v>
      </c>
      <c r="M25" s="18"/>
      <c r="N25" s="52">
        <v>18</v>
      </c>
      <c r="O25" s="24" t="s">
        <v>72</v>
      </c>
      <c r="P25" s="25">
        <v>2.5</v>
      </c>
      <c r="Q25" s="80">
        <v>0.018</v>
      </c>
      <c r="R25" s="48">
        <f>Q25+Kostromaenergo!D25</f>
        <v>0.34800000000000003</v>
      </c>
      <c r="S25" s="28">
        <v>0.43</v>
      </c>
      <c r="T25" s="26">
        <v>120</v>
      </c>
      <c r="U25" s="27">
        <f t="shared" si="6"/>
        <v>-0.08199999999999996</v>
      </c>
      <c r="V25" s="27">
        <v>0</v>
      </c>
      <c r="W25" s="27">
        <f t="shared" si="7"/>
        <v>0.43</v>
      </c>
      <c r="X25" s="97">
        <f t="shared" si="8"/>
        <v>0.08199999999999996</v>
      </c>
      <c r="Y25" s="98">
        <f t="shared" si="9"/>
        <v>0.08199999999999996</v>
      </c>
      <c r="Z25" s="27" t="str">
        <f t="shared" si="2"/>
        <v>available</v>
      </c>
    </row>
    <row r="26" spans="1:26" s="1" customFormat="1" ht="22.5">
      <c r="A26" s="23">
        <v>19</v>
      </c>
      <c r="B26" s="24" t="s">
        <v>73</v>
      </c>
      <c r="C26" s="25">
        <v>4</v>
      </c>
      <c r="D26" s="99">
        <v>0.32</v>
      </c>
      <c r="E26" s="81">
        <v>2.32</v>
      </c>
      <c r="F26" s="26">
        <v>120</v>
      </c>
      <c r="G26" s="27">
        <f t="shared" si="3"/>
        <v>2.32</v>
      </c>
      <c r="H26" s="27">
        <v>0</v>
      </c>
      <c r="I26" s="27">
        <f t="shared" si="4"/>
        <v>2.32</v>
      </c>
      <c r="J26" s="45">
        <f t="shared" si="0"/>
        <v>1.9999999999999998</v>
      </c>
      <c r="K26" s="84">
        <f t="shared" si="5"/>
        <v>1.9999999999999998</v>
      </c>
      <c r="L26" s="27" t="str">
        <f t="shared" si="1"/>
        <v>available</v>
      </c>
      <c r="M26" s="18"/>
      <c r="N26" s="52">
        <v>19</v>
      </c>
      <c r="O26" s="24" t="s">
        <v>73</v>
      </c>
      <c r="P26" s="25">
        <v>4</v>
      </c>
      <c r="Q26" s="80">
        <v>0.159</v>
      </c>
      <c r="R26" s="48">
        <f>Q26+Kostromaenergo!D26</f>
        <v>0.479</v>
      </c>
      <c r="S26" s="28">
        <v>2.32</v>
      </c>
      <c r="T26" s="26">
        <v>120</v>
      </c>
      <c r="U26" s="27">
        <f t="shared" si="6"/>
        <v>-1.8409999999999997</v>
      </c>
      <c r="V26" s="27">
        <v>0</v>
      </c>
      <c r="W26" s="27">
        <f t="shared" si="7"/>
        <v>2.32</v>
      </c>
      <c r="X26" s="97">
        <f t="shared" si="8"/>
        <v>1.8409999999999997</v>
      </c>
      <c r="Y26" s="98">
        <f t="shared" si="9"/>
        <v>1.8409999999999997</v>
      </c>
      <c r="Z26" s="27" t="str">
        <f t="shared" si="2"/>
        <v>available</v>
      </c>
    </row>
    <row r="27" spans="1:26" s="1" customFormat="1" ht="22.5">
      <c r="A27" s="23">
        <v>20</v>
      </c>
      <c r="B27" s="24" t="s">
        <v>74</v>
      </c>
      <c r="C27" s="25">
        <v>1</v>
      </c>
      <c r="D27" s="99">
        <v>0.15</v>
      </c>
      <c r="E27" s="81">
        <v>1.7</v>
      </c>
      <c r="F27" s="26">
        <v>120</v>
      </c>
      <c r="G27" s="27">
        <f t="shared" si="3"/>
        <v>1.7</v>
      </c>
      <c r="H27" s="27">
        <v>0</v>
      </c>
      <c r="I27" s="27">
        <f t="shared" si="4"/>
        <v>1.7</v>
      </c>
      <c r="J27" s="45">
        <f t="shared" si="0"/>
        <v>1.55</v>
      </c>
      <c r="K27" s="84">
        <f t="shared" si="5"/>
        <v>1.55</v>
      </c>
      <c r="L27" s="27" t="str">
        <f t="shared" si="1"/>
        <v>available</v>
      </c>
      <c r="M27" s="18"/>
      <c r="N27" s="52">
        <v>20</v>
      </c>
      <c r="O27" s="24" t="s">
        <v>74</v>
      </c>
      <c r="P27" s="25">
        <v>1</v>
      </c>
      <c r="Q27" s="80">
        <v>0</v>
      </c>
      <c r="R27" s="48">
        <f>Q27+Kostromaenergo!D27</f>
        <v>0.15</v>
      </c>
      <c r="S27" s="28">
        <v>1.7</v>
      </c>
      <c r="T27" s="26">
        <v>120</v>
      </c>
      <c r="U27" s="27">
        <f t="shared" si="6"/>
        <v>-1.55</v>
      </c>
      <c r="V27" s="27">
        <v>0</v>
      </c>
      <c r="W27" s="27">
        <f t="shared" si="7"/>
        <v>1.7</v>
      </c>
      <c r="X27" s="97">
        <f t="shared" si="8"/>
        <v>1.55</v>
      </c>
      <c r="Y27" s="98">
        <f t="shared" si="9"/>
        <v>1.55</v>
      </c>
      <c r="Z27" s="27" t="str">
        <f t="shared" si="2"/>
        <v>available</v>
      </c>
    </row>
    <row r="28" spans="1:26" s="1" customFormat="1" ht="22.5">
      <c r="A28" s="23">
        <v>21</v>
      </c>
      <c r="B28" s="24" t="s">
        <v>75</v>
      </c>
      <c r="C28" s="25">
        <v>1</v>
      </c>
      <c r="D28" s="99">
        <v>0.13</v>
      </c>
      <c r="E28" s="81">
        <v>0.56</v>
      </c>
      <c r="F28" s="26">
        <v>120</v>
      </c>
      <c r="G28" s="27">
        <f t="shared" si="3"/>
        <v>0.56</v>
      </c>
      <c r="H28" s="27">
        <v>0</v>
      </c>
      <c r="I28" s="27">
        <f t="shared" si="4"/>
        <v>0.56</v>
      </c>
      <c r="J28" s="45">
        <f t="shared" si="0"/>
        <v>0.43000000000000005</v>
      </c>
      <c r="K28" s="84">
        <f t="shared" si="5"/>
        <v>0.43000000000000005</v>
      </c>
      <c r="L28" s="27" t="str">
        <f t="shared" si="1"/>
        <v>available</v>
      </c>
      <c r="M28" s="18"/>
      <c r="N28" s="52">
        <v>21</v>
      </c>
      <c r="O28" s="24" t="s">
        <v>75</v>
      </c>
      <c r="P28" s="25">
        <v>1</v>
      </c>
      <c r="Q28" s="80">
        <v>0.017</v>
      </c>
      <c r="R28" s="48">
        <f>Q28+Kostromaenergo!D28</f>
        <v>0.14700000000000002</v>
      </c>
      <c r="S28" s="28">
        <v>0.56</v>
      </c>
      <c r="T28" s="26">
        <v>120</v>
      </c>
      <c r="U28" s="27">
        <f t="shared" si="6"/>
        <v>-0.41300000000000003</v>
      </c>
      <c r="V28" s="27">
        <v>0</v>
      </c>
      <c r="W28" s="27">
        <f t="shared" si="7"/>
        <v>0.56</v>
      </c>
      <c r="X28" s="97">
        <f t="shared" si="8"/>
        <v>0.41300000000000003</v>
      </c>
      <c r="Y28" s="98">
        <f t="shared" si="9"/>
        <v>0.41300000000000003</v>
      </c>
      <c r="Z28" s="27" t="str">
        <f t="shared" si="2"/>
        <v>available</v>
      </c>
    </row>
    <row r="29" spans="1:26" s="1" customFormat="1" ht="22.5">
      <c r="A29" s="23">
        <v>22</v>
      </c>
      <c r="B29" s="24" t="s">
        <v>76</v>
      </c>
      <c r="C29" s="25">
        <v>1.6</v>
      </c>
      <c r="D29" s="99">
        <v>0.32</v>
      </c>
      <c r="E29" s="81">
        <v>1.6</v>
      </c>
      <c r="F29" s="26" t="s">
        <v>34</v>
      </c>
      <c r="G29" s="27">
        <f t="shared" si="3"/>
        <v>1.6</v>
      </c>
      <c r="H29" s="27">
        <v>0</v>
      </c>
      <c r="I29" s="27">
        <f t="shared" si="4"/>
        <v>1.6</v>
      </c>
      <c r="J29" s="45">
        <f t="shared" si="0"/>
        <v>1.28</v>
      </c>
      <c r="K29" s="84">
        <f t="shared" si="5"/>
        <v>1.28</v>
      </c>
      <c r="L29" s="27" t="str">
        <f t="shared" si="1"/>
        <v>available</v>
      </c>
      <c r="M29" s="18"/>
      <c r="N29" s="52">
        <v>22</v>
      </c>
      <c r="O29" s="24" t="s">
        <v>76</v>
      </c>
      <c r="P29" s="25">
        <v>1.6</v>
      </c>
      <c r="Q29" s="80">
        <v>0</v>
      </c>
      <c r="R29" s="48">
        <f>Q29+Kostromaenergo!D29</f>
        <v>0.32</v>
      </c>
      <c r="S29" s="28">
        <v>1.6</v>
      </c>
      <c r="T29" s="26" t="s">
        <v>34</v>
      </c>
      <c r="U29" s="27">
        <f t="shared" si="6"/>
        <v>-1.28</v>
      </c>
      <c r="V29" s="27">
        <v>0</v>
      </c>
      <c r="W29" s="27">
        <f t="shared" si="7"/>
        <v>1.6</v>
      </c>
      <c r="X29" s="97">
        <f t="shared" si="8"/>
        <v>1.28</v>
      </c>
      <c r="Y29" s="98">
        <f t="shared" si="9"/>
        <v>1.28</v>
      </c>
      <c r="Z29" s="27" t="str">
        <f t="shared" si="2"/>
        <v>available</v>
      </c>
    </row>
    <row r="30" spans="1:26" s="1" customFormat="1" ht="22.5">
      <c r="A30" s="23">
        <v>23</v>
      </c>
      <c r="B30" s="24" t="s">
        <v>77</v>
      </c>
      <c r="C30" s="25">
        <v>1</v>
      </c>
      <c r="D30" s="99">
        <v>0.09</v>
      </c>
      <c r="E30" s="81">
        <v>0.65</v>
      </c>
      <c r="F30" s="26">
        <v>120</v>
      </c>
      <c r="G30" s="27">
        <f t="shared" si="3"/>
        <v>0.65</v>
      </c>
      <c r="H30" s="27">
        <v>0</v>
      </c>
      <c r="I30" s="27">
        <f t="shared" si="4"/>
        <v>0.65</v>
      </c>
      <c r="J30" s="45">
        <f t="shared" si="0"/>
        <v>0.56</v>
      </c>
      <c r="K30" s="84">
        <f t="shared" si="5"/>
        <v>0.56</v>
      </c>
      <c r="L30" s="27" t="str">
        <f t="shared" si="1"/>
        <v>available</v>
      </c>
      <c r="M30" s="18"/>
      <c r="N30" s="52">
        <v>23</v>
      </c>
      <c r="O30" s="24" t="s">
        <v>77</v>
      </c>
      <c r="P30" s="25">
        <v>1</v>
      </c>
      <c r="Q30" s="80">
        <v>0.03</v>
      </c>
      <c r="R30" s="48">
        <f>Q30+Kostromaenergo!D30</f>
        <v>0.12</v>
      </c>
      <c r="S30" s="28">
        <v>0.65</v>
      </c>
      <c r="T30" s="26">
        <v>120</v>
      </c>
      <c r="U30" s="27">
        <f t="shared" si="6"/>
        <v>-0.53</v>
      </c>
      <c r="V30" s="27">
        <v>0</v>
      </c>
      <c r="W30" s="27">
        <f t="shared" si="7"/>
        <v>0.65</v>
      </c>
      <c r="X30" s="97">
        <f t="shared" si="8"/>
        <v>0.53</v>
      </c>
      <c r="Y30" s="98">
        <f t="shared" si="9"/>
        <v>0.53</v>
      </c>
      <c r="Z30" s="27" t="str">
        <f t="shared" si="2"/>
        <v>available</v>
      </c>
    </row>
    <row r="31" spans="1:26" s="1" customFormat="1" ht="22.5">
      <c r="A31" s="23">
        <v>24</v>
      </c>
      <c r="B31" s="24" t="s">
        <v>78</v>
      </c>
      <c r="C31" s="25">
        <v>2.5</v>
      </c>
      <c r="D31" s="99">
        <v>0.19</v>
      </c>
      <c r="E31" s="81">
        <v>1.38</v>
      </c>
      <c r="F31" s="26">
        <v>120</v>
      </c>
      <c r="G31" s="27">
        <f t="shared" si="3"/>
        <v>1.38</v>
      </c>
      <c r="H31" s="27">
        <v>0</v>
      </c>
      <c r="I31" s="27">
        <f t="shared" si="4"/>
        <v>1.38</v>
      </c>
      <c r="J31" s="45">
        <f t="shared" si="0"/>
        <v>1.19</v>
      </c>
      <c r="K31" s="84">
        <f t="shared" si="5"/>
        <v>1.19</v>
      </c>
      <c r="L31" s="27" t="str">
        <f t="shared" si="1"/>
        <v>available</v>
      </c>
      <c r="M31" s="18"/>
      <c r="N31" s="52">
        <v>24</v>
      </c>
      <c r="O31" s="24" t="s">
        <v>78</v>
      </c>
      <c r="P31" s="25">
        <v>2.5</v>
      </c>
      <c r="Q31" s="80">
        <v>0.011</v>
      </c>
      <c r="R31" s="48">
        <f>Q31+Kostromaenergo!D31</f>
        <v>0.201</v>
      </c>
      <c r="S31" s="28">
        <v>1.38</v>
      </c>
      <c r="T31" s="26">
        <v>120</v>
      </c>
      <c r="U31" s="27">
        <f t="shared" si="6"/>
        <v>-1.1789999999999998</v>
      </c>
      <c r="V31" s="27">
        <v>0</v>
      </c>
      <c r="W31" s="27">
        <f t="shared" si="7"/>
        <v>1.38</v>
      </c>
      <c r="X31" s="97">
        <f t="shared" si="8"/>
        <v>1.1789999999999998</v>
      </c>
      <c r="Y31" s="98">
        <f t="shared" si="9"/>
        <v>1.1789999999999998</v>
      </c>
      <c r="Z31" s="27" t="str">
        <f t="shared" si="2"/>
        <v>available</v>
      </c>
    </row>
    <row r="32" spans="1:26" s="1" customFormat="1" ht="22.5">
      <c r="A32" s="23">
        <v>25</v>
      </c>
      <c r="B32" s="24" t="s">
        <v>79</v>
      </c>
      <c r="C32" s="25">
        <v>2.5</v>
      </c>
      <c r="D32" s="99">
        <v>0.15</v>
      </c>
      <c r="E32" s="81">
        <v>1.5</v>
      </c>
      <c r="F32" s="26">
        <v>120</v>
      </c>
      <c r="G32" s="27">
        <f t="shared" si="3"/>
        <v>1.5</v>
      </c>
      <c r="H32" s="27">
        <v>0</v>
      </c>
      <c r="I32" s="27">
        <f t="shared" si="4"/>
        <v>1.5</v>
      </c>
      <c r="J32" s="45">
        <f t="shared" si="0"/>
        <v>1.35</v>
      </c>
      <c r="K32" s="84">
        <f t="shared" si="5"/>
        <v>1.35</v>
      </c>
      <c r="L32" s="27" t="str">
        <f t="shared" si="1"/>
        <v>available</v>
      </c>
      <c r="M32" s="18"/>
      <c r="N32" s="52">
        <v>25</v>
      </c>
      <c r="O32" s="24" t="s">
        <v>79</v>
      </c>
      <c r="P32" s="25">
        <v>2.5</v>
      </c>
      <c r="Q32" s="80">
        <v>0.087</v>
      </c>
      <c r="R32" s="48">
        <f>Q32+Kostromaenergo!D32</f>
        <v>0.237</v>
      </c>
      <c r="S32" s="28">
        <v>1.5</v>
      </c>
      <c r="T32" s="26">
        <v>120</v>
      </c>
      <c r="U32" s="27">
        <f t="shared" si="6"/>
        <v>-1.263</v>
      </c>
      <c r="V32" s="27">
        <v>0</v>
      </c>
      <c r="W32" s="27">
        <f t="shared" si="7"/>
        <v>1.5</v>
      </c>
      <c r="X32" s="97">
        <f t="shared" si="8"/>
        <v>1.263</v>
      </c>
      <c r="Y32" s="98">
        <f t="shared" si="9"/>
        <v>1.263</v>
      </c>
      <c r="Z32" s="27" t="str">
        <f t="shared" si="2"/>
        <v>available</v>
      </c>
    </row>
    <row r="33" spans="1:26" s="1" customFormat="1" ht="22.5">
      <c r="A33" s="23">
        <v>26</v>
      </c>
      <c r="B33" s="24" t="s">
        <v>80</v>
      </c>
      <c r="C33" s="25">
        <v>1</v>
      </c>
      <c r="D33" s="99">
        <v>0.06</v>
      </c>
      <c r="E33" s="81">
        <v>0.39</v>
      </c>
      <c r="F33" s="26">
        <v>120</v>
      </c>
      <c r="G33" s="27">
        <f t="shared" si="3"/>
        <v>0.39</v>
      </c>
      <c r="H33" s="27">
        <v>0</v>
      </c>
      <c r="I33" s="27">
        <f t="shared" si="4"/>
        <v>0.39</v>
      </c>
      <c r="J33" s="45">
        <f t="shared" si="0"/>
        <v>0.33</v>
      </c>
      <c r="K33" s="84">
        <f t="shared" si="5"/>
        <v>0.33</v>
      </c>
      <c r="L33" s="27" t="str">
        <f t="shared" si="1"/>
        <v>available</v>
      </c>
      <c r="M33" s="18"/>
      <c r="N33" s="52">
        <v>26</v>
      </c>
      <c r="O33" s="24" t="s">
        <v>80</v>
      </c>
      <c r="P33" s="25">
        <v>1</v>
      </c>
      <c r="Q33" s="80">
        <v>0.045</v>
      </c>
      <c r="R33" s="48">
        <f>Q33+Kostromaenergo!D33</f>
        <v>0.105</v>
      </c>
      <c r="S33" s="28">
        <v>0.39</v>
      </c>
      <c r="T33" s="26">
        <v>120</v>
      </c>
      <c r="U33" s="27">
        <f t="shared" si="6"/>
        <v>-0.28500000000000003</v>
      </c>
      <c r="V33" s="27">
        <v>0</v>
      </c>
      <c r="W33" s="27">
        <f t="shared" si="7"/>
        <v>0.39</v>
      </c>
      <c r="X33" s="97">
        <f t="shared" si="8"/>
        <v>0.28500000000000003</v>
      </c>
      <c r="Y33" s="98">
        <f t="shared" si="9"/>
        <v>0.28500000000000003</v>
      </c>
      <c r="Z33" s="27" t="str">
        <f t="shared" si="2"/>
        <v>available</v>
      </c>
    </row>
    <row r="34" spans="1:26" s="1" customFormat="1" ht="22.5">
      <c r="A34" s="23">
        <v>27</v>
      </c>
      <c r="B34" s="24" t="s">
        <v>81</v>
      </c>
      <c r="C34" s="25">
        <v>1.6</v>
      </c>
      <c r="D34" s="99">
        <v>0.32</v>
      </c>
      <c r="E34" s="81">
        <v>0.77</v>
      </c>
      <c r="F34" s="26">
        <v>120</v>
      </c>
      <c r="G34" s="27">
        <f t="shared" si="3"/>
        <v>0.77</v>
      </c>
      <c r="H34" s="27">
        <v>0</v>
      </c>
      <c r="I34" s="27">
        <f t="shared" si="4"/>
        <v>0.77</v>
      </c>
      <c r="J34" s="45">
        <f t="shared" si="0"/>
        <v>0.45</v>
      </c>
      <c r="K34" s="84">
        <f t="shared" si="5"/>
        <v>0.45</v>
      </c>
      <c r="L34" s="27" t="str">
        <f t="shared" si="1"/>
        <v>available</v>
      </c>
      <c r="M34" s="18"/>
      <c r="N34" s="52">
        <v>27</v>
      </c>
      <c r="O34" s="24" t="s">
        <v>81</v>
      </c>
      <c r="P34" s="25">
        <v>1.6</v>
      </c>
      <c r="Q34" s="80">
        <v>0.06</v>
      </c>
      <c r="R34" s="48">
        <f>Q34+Kostromaenergo!D34</f>
        <v>0.38</v>
      </c>
      <c r="S34" s="28">
        <v>0.77</v>
      </c>
      <c r="T34" s="52">
        <v>120</v>
      </c>
      <c r="U34" s="27">
        <f t="shared" si="6"/>
        <v>-0.39</v>
      </c>
      <c r="V34" s="27">
        <v>0</v>
      </c>
      <c r="W34" s="27">
        <f t="shared" si="7"/>
        <v>0.77</v>
      </c>
      <c r="X34" s="97">
        <f t="shared" si="8"/>
        <v>0.39</v>
      </c>
      <c r="Y34" s="98">
        <f t="shared" si="9"/>
        <v>0.39</v>
      </c>
      <c r="Z34" s="27" t="str">
        <f t="shared" si="2"/>
        <v>available</v>
      </c>
    </row>
    <row r="35" spans="1:26" s="1" customFormat="1" ht="22.5">
      <c r="A35" s="23">
        <v>28</v>
      </c>
      <c r="B35" s="24" t="s">
        <v>82</v>
      </c>
      <c r="C35" s="25">
        <v>1</v>
      </c>
      <c r="D35" s="99">
        <v>0.13</v>
      </c>
      <c r="E35" s="81">
        <v>0.26</v>
      </c>
      <c r="F35" s="26">
        <v>120</v>
      </c>
      <c r="G35" s="27">
        <f t="shared" si="3"/>
        <v>0.26</v>
      </c>
      <c r="H35" s="27">
        <v>0</v>
      </c>
      <c r="I35" s="27">
        <f t="shared" si="4"/>
        <v>0.26</v>
      </c>
      <c r="J35" s="45">
        <f t="shared" si="0"/>
        <v>0.13</v>
      </c>
      <c r="K35" s="84">
        <f t="shared" si="5"/>
        <v>0.13</v>
      </c>
      <c r="L35" s="27" t="str">
        <f t="shared" si="1"/>
        <v>available</v>
      </c>
      <c r="M35" s="18"/>
      <c r="N35" s="52">
        <v>28</v>
      </c>
      <c r="O35" s="24" t="s">
        <v>82</v>
      </c>
      <c r="P35" s="25">
        <v>1</v>
      </c>
      <c r="Q35" s="80">
        <v>0.018</v>
      </c>
      <c r="R35" s="48">
        <f>Q35+Kostromaenergo!D35</f>
        <v>0.148</v>
      </c>
      <c r="S35" s="28">
        <v>0.26</v>
      </c>
      <c r="T35" s="26">
        <v>120</v>
      </c>
      <c r="U35" s="27">
        <f t="shared" si="6"/>
        <v>-0.11200000000000002</v>
      </c>
      <c r="V35" s="27">
        <v>0</v>
      </c>
      <c r="W35" s="27">
        <f t="shared" si="7"/>
        <v>0.26</v>
      </c>
      <c r="X35" s="97">
        <f t="shared" si="8"/>
        <v>0.11200000000000002</v>
      </c>
      <c r="Y35" s="98">
        <f t="shared" si="9"/>
        <v>0.11200000000000002</v>
      </c>
      <c r="Z35" s="27" t="str">
        <f t="shared" si="2"/>
        <v>available</v>
      </c>
    </row>
    <row r="36" spans="1:26" s="1" customFormat="1" ht="22.5">
      <c r="A36" s="23">
        <v>29</v>
      </c>
      <c r="B36" s="24" t="s">
        <v>83</v>
      </c>
      <c r="C36" s="25">
        <v>2.5</v>
      </c>
      <c r="D36" s="99">
        <v>0.38</v>
      </c>
      <c r="E36" s="81">
        <v>1.1</v>
      </c>
      <c r="F36" s="26">
        <v>120</v>
      </c>
      <c r="G36" s="27">
        <f t="shared" si="3"/>
        <v>1.1</v>
      </c>
      <c r="H36" s="27">
        <v>0</v>
      </c>
      <c r="I36" s="27">
        <f t="shared" si="4"/>
        <v>1.1</v>
      </c>
      <c r="J36" s="45">
        <f t="shared" si="0"/>
        <v>0.7200000000000001</v>
      </c>
      <c r="K36" s="84">
        <f t="shared" si="5"/>
        <v>0.7200000000000001</v>
      </c>
      <c r="L36" s="27" t="str">
        <f t="shared" si="1"/>
        <v>available</v>
      </c>
      <c r="M36" s="18"/>
      <c r="N36" s="52">
        <v>29</v>
      </c>
      <c r="O36" s="24" t="s">
        <v>83</v>
      </c>
      <c r="P36" s="25">
        <v>2.5</v>
      </c>
      <c r="Q36" s="80">
        <v>0.019</v>
      </c>
      <c r="R36" s="48">
        <f>Q36+Kostromaenergo!D36</f>
        <v>0.399</v>
      </c>
      <c r="S36" s="28">
        <v>1.1</v>
      </c>
      <c r="T36" s="26">
        <v>120</v>
      </c>
      <c r="U36" s="27">
        <f t="shared" si="6"/>
        <v>-0.7010000000000001</v>
      </c>
      <c r="V36" s="27">
        <v>0</v>
      </c>
      <c r="W36" s="27">
        <f t="shared" si="7"/>
        <v>1.1</v>
      </c>
      <c r="X36" s="97">
        <f t="shared" si="8"/>
        <v>0.7010000000000001</v>
      </c>
      <c r="Y36" s="98">
        <f t="shared" si="9"/>
        <v>0.7010000000000001</v>
      </c>
      <c r="Z36" s="27" t="str">
        <f t="shared" si="2"/>
        <v>available</v>
      </c>
    </row>
    <row r="37" spans="1:26" s="1" customFormat="1" ht="22.5">
      <c r="A37" s="23">
        <v>30</v>
      </c>
      <c r="B37" s="24" t="s">
        <v>84</v>
      </c>
      <c r="C37" s="25">
        <v>2.5</v>
      </c>
      <c r="D37" s="99">
        <v>0.2</v>
      </c>
      <c r="E37" s="81">
        <v>0.85</v>
      </c>
      <c r="F37" s="26">
        <v>120</v>
      </c>
      <c r="G37" s="27">
        <f t="shared" si="3"/>
        <v>0.85</v>
      </c>
      <c r="H37" s="27">
        <v>0</v>
      </c>
      <c r="I37" s="27">
        <f t="shared" si="4"/>
        <v>0.85</v>
      </c>
      <c r="J37" s="45">
        <f t="shared" si="0"/>
        <v>0.6499999999999999</v>
      </c>
      <c r="K37" s="84">
        <f t="shared" si="5"/>
        <v>0.6499999999999999</v>
      </c>
      <c r="L37" s="27" t="str">
        <f t="shared" si="1"/>
        <v>available</v>
      </c>
      <c r="M37" s="18"/>
      <c r="N37" s="52">
        <v>30</v>
      </c>
      <c r="O37" s="24" t="s">
        <v>84</v>
      </c>
      <c r="P37" s="25">
        <v>2.5</v>
      </c>
      <c r="Q37" s="80">
        <v>0.009</v>
      </c>
      <c r="R37" s="48">
        <f>Q37+Kostromaenergo!D37</f>
        <v>0.20900000000000002</v>
      </c>
      <c r="S37" s="28">
        <v>0.85</v>
      </c>
      <c r="T37" s="26">
        <v>120</v>
      </c>
      <c r="U37" s="27">
        <f t="shared" si="6"/>
        <v>-0.641</v>
      </c>
      <c r="V37" s="27">
        <v>0</v>
      </c>
      <c r="W37" s="27">
        <f t="shared" si="7"/>
        <v>0.85</v>
      </c>
      <c r="X37" s="97">
        <f t="shared" si="8"/>
        <v>0.641</v>
      </c>
      <c r="Y37" s="98">
        <f t="shared" si="9"/>
        <v>0.641</v>
      </c>
      <c r="Z37" s="27" t="str">
        <f t="shared" si="2"/>
        <v>available</v>
      </c>
    </row>
    <row r="38" spans="1:26" s="1" customFormat="1" ht="22.5">
      <c r="A38" s="23">
        <v>31</v>
      </c>
      <c r="B38" s="24" t="s">
        <v>85</v>
      </c>
      <c r="C38" s="25">
        <v>1.6</v>
      </c>
      <c r="D38" s="99">
        <v>0.29</v>
      </c>
      <c r="E38" s="81">
        <v>0.74</v>
      </c>
      <c r="F38" s="26">
        <v>120</v>
      </c>
      <c r="G38" s="27">
        <f t="shared" si="3"/>
        <v>0.74</v>
      </c>
      <c r="H38" s="27">
        <v>0</v>
      </c>
      <c r="I38" s="27">
        <f t="shared" si="4"/>
        <v>0.74</v>
      </c>
      <c r="J38" s="45">
        <f t="shared" si="0"/>
        <v>0.45</v>
      </c>
      <c r="K38" s="84">
        <f t="shared" si="5"/>
        <v>0.45</v>
      </c>
      <c r="L38" s="27" t="str">
        <f t="shared" si="1"/>
        <v>available</v>
      </c>
      <c r="M38" s="18"/>
      <c r="N38" s="52">
        <v>31</v>
      </c>
      <c r="O38" s="24" t="s">
        <v>85</v>
      </c>
      <c r="P38" s="25">
        <v>1.6</v>
      </c>
      <c r="Q38" s="80">
        <v>0.113</v>
      </c>
      <c r="R38" s="48">
        <f>Q38+Kostromaenergo!D38</f>
        <v>0.40299999999999997</v>
      </c>
      <c r="S38" s="28">
        <v>0.74</v>
      </c>
      <c r="T38" s="26">
        <v>120</v>
      </c>
      <c r="U38" s="27">
        <f t="shared" si="6"/>
        <v>-0.337</v>
      </c>
      <c r="V38" s="27">
        <v>0</v>
      </c>
      <c r="W38" s="27">
        <f t="shared" si="7"/>
        <v>0.74</v>
      </c>
      <c r="X38" s="97">
        <f t="shared" si="8"/>
        <v>0.337</v>
      </c>
      <c r="Y38" s="98">
        <f t="shared" si="9"/>
        <v>0.337</v>
      </c>
      <c r="Z38" s="27" t="str">
        <f t="shared" si="2"/>
        <v>available</v>
      </c>
    </row>
    <row r="39" spans="1:26" s="1" customFormat="1" ht="22.5">
      <c r="A39" s="23">
        <v>32</v>
      </c>
      <c r="B39" s="24" t="s">
        <v>86</v>
      </c>
      <c r="C39" s="25">
        <v>1.6</v>
      </c>
      <c r="D39" s="99">
        <v>0.18</v>
      </c>
      <c r="E39" s="81">
        <v>0.9</v>
      </c>
      <c r="F39" s="26">
        <v>120</v>
      </c>
      <c r="G39" s="27">
        <f t="shared" si="3"/>
        <v>0.9</v>
      </c>
      <c r="H39" s="27">
        <v>0</v>
      </c>
      <c r="I39" s="27">
        <f t="shared" si="4"/>
        <v>0.9</v>
      </c>
      <c r="J39" s="45">
        <f t="shared" si="0"/>
        <v>0.72</v>
      </c>
      <c r="K39" s="84">
        <f t="shared" si="5"/>
        <v>0.72</v>
      </c>
      <c r="L39" s="27" t="str">
        <f t="shared" si="1"/>
        <v>available</v>
      </c>
      <c r="M39" s="18"/>
      <c r="N39" s="52">
        <v>32</v>
      </c>
      <c r="O39" s="24" t="s">
        <v>86</v>
      </c>
      <c r="P39" s="25">
        <v>1.6</v>
      </c>
      <c r="Q39" s="80">
        <v>0.138</v>
      </c>
      <c r="R39" s="48">
        <f>Q39+Kostromaenergo!D39</f>
        <v>0.318</v>
      </c>
      <c r="S39" s="28">
        <v>0.9</v>
      </c>
      <c r="T39" s="26">
        <v>120</v>
      </c>
      <c r="U39" s="27">
        <f t="shared" si="6"/>
        <v>-0.5820000000000001</v>
      </c>
      <c r="V39" s="27">
        <v>0</v>
      </c>
      <c r="W39" s="27">
        <f t="shared" si="7"/>
        <v>0.9</v>
      </c>
      <c r="X39" s="97">
        <f t="shared" si="8"/>
        <v>0.5820000000000001</v>
      </c>
      <c r="Y39" s="98">
        <f t="shared" si="9"/>
        <v>0.5820000000000001</v>
      </c>
      <c r="Z39" s="27" t="str">
        <f t="shared" si="2"/>
        <v>available</v>
      </c>
    </row>
    <row r="40" spans="1:26" s="1" customFormat="1" ht="22.5">
      <c r="A40" s="23">
        <v>33</v>
      </c>
      <c r="B40" s="24" t="s">
        <v>87</v>
      </c>
      <c r="C40" s="25">
        <v>4</v>
      </c>
      <c r="D40" s="99">
        <v>0.69</v>
      </c>
      <c r="E40" s="81">
        <v>1.8</v>
      </c>
      <c r="F40" s="26">
        <v>120</v>
      </c>
      <c r="G40" s="27">
        <f t="shared" si="3"/>
        <v>1.8</v>
      </c>
      <c r="H40" s="27">
        <v>0</v>
      </c>
      <c r="I40" s="27">
        <f t="shared" si="4"/>
        <v>1.8</v>
      </c>
      <c r="J40" s="45">
        <f aca="true" t="shared" si="10" ref="J40:J71">I40-D40</f>
        <v>1.11</v>
      </c>
      <c r="K40" s="84">
        <f t="shared" si="5"/>
        <v>1.11</v>
      </c>
      <c r="L40" s="27" t="str">
        <f t="shared" si="1"/>
        <v>available</v>
      </c>
      <c r="M40" s="18"/>
      <c r="N40" s="52">
        <v>33</v>
      </c>
      <c r="O40" s="24" t="s">
        <v>87</v>
      </c>
      <c r="P40" s="25">
        <v>4</v>
      </c>
      <c r="Q40" s="80">
        <v>0.157</v>
      </c>
      <c r="R40" s="48">
        <f>Q40+Kostromaenergo!D40</f>
        <v>0.847</v>
      </c>
      <c r="S40" s="28">
        <v>1.8</v>
      </c>
      <c r="T40" s="26">
        <v>120</v>
      </c>
      <c r="U40" s="27">
        <f t="shared" si="6"/>
        <v>-0.9530000000000001</v>
      </c>
      <c r="V40" s="27">
        <v>0</v>
      </c>
      <c r="W40" s="27">
        <f t="shared" si="7"/>
        <v>1.8</v>
      </c>
      <c r="X40" s="97">
        <f t="shared" si="8"/>
        <v>0.9530000000000001</v>
      </c>
      <c r="Y40" s="98">
        <f t="shared" si="9"/>
        <v>0.9530000000000001</v>
      </c>
      <c r="Z40" s="27" t="str">
        <f t="shared" si="2"/>
        <v>available</v>
      </c>
    </row>
    <row r="41" spans="1:26" s="1" customFormat="1" ht="22.5">
      <c r="A41" s="153">
        <v>34</v>
      </c>
      <c r="B41" s="24" t="s">
        <v>88</v>
      </c>
      <c r="C41" s="25">
        <v>10</v>
      </c>
      <c r="D41" s="99">
        <v>0.09</v>
      </c>
      <c r="E41" s="28">
        <f>E42+E43</f>
        <v>5.3</v>
      </c>
      <c r="F41" s="26">
        <v>120</v>
      </c>
      <c r="G41" s="27">
        <f t="shared" si="3"/>
        <v>5.3</v>
      </c>
      <c r="H41" s="27">
        <v>0</v>
      </c>
      <c r="I41" s="27">
        <f t="shared" si="4"/>
        <v>5.3</v>
      </c>
      <c r="J41" s="45">
        <f t="shared" si="10"/>
        <v>5.21</v>
      </c>
      <c r="K41" s="159">
        <f>J41</f>
        <v>5.21</v>
      </c>
      <c r="L41" s="137" t="str">
        <f t="shared" si="1"/>
        <v>available</v>
      </c>
      <c r="M41" s="18"/>
      <c r="N41" s="152">
        <v>34</v>
      </c>
      <c r="O41" s="24" t="s">
        <v>88</v>
      </c>
      <c r="P41" s="25">
        <v>10</v>
      </c>
      <c r="Q41" s="80">
        <v>0</v>
      </c>
      <c r="R41" s="48">
        <f>Q41+Kostromaenergo!D41</f>
        <v>0.09</v>
      </c>
      <c r="S41" s="28">
        <f>S42+S43</f>
        <v>5.3</v>
      </c>
      <c r="T41" s="26">
        <v>120</v>
      </c>
      <c r="U41" s="27">
        <f t="shared" si="6"/>
        <v>-5.21</v>
      </c>
      <c r="V41" s="27">
        <v>0</v>
      </c>
      <c r="W41" s="27">
        <f t="shared" si="7"/>
        <v>5.3</v>
      </c>
      <c r="X41" s="97">
        <f t="shared" si="8"/>
        <v>5.21</v>
      </c>
      <c r="Y41" s="136">
        <f>X41</f>
        <v>5.21</v>
      </c>
      <c r="Z41" s="137" t="str">
        <f t="shared" si="2"/>
        <v>available</v>
      </c>
    </row>
    <row r="42" spans="1:26" s="1" customFormat="1" ht="14.25" customHeight="1">
      <c r="A42" s="153"/>
      <c r="B42" s="29" t="s">
        <v>89</v>
      </c>
      <c r="C42" s="25">
        <v>10</v>
      </c>
      <c r="D42" s="100">
        <v>0</v>
      </c>
      <c r="E42" s="28">
        <v>0</v>
      </c>
      <c r="F42" s="26">
        <v>120</v>
      </c>
      <c r="G42" s="27">
        <f t="shared" si="3"/>
        <v>0</v>
      </c>
      <c r="H42" s="27">
        <v>0</v>
      </c>
      <c r="I42" s="27">
        <f t="shared" si="4"/>
        <v>0</v>
      </c>
      <c r="J42" s="85">
        <f t="shared" si="10"/>
        <v>0</v>
      </c>
      <c r="K42" s="159"/>
      <c r="L42" s="137"/>
      <c r="M42" s="18"/>
      <c r="N42" s="152"/>
      <c r="O42" s="29" t="s">
        <v>89</v>
      </c>
      <c r="P42" s="25">
        <v>10</v>
      </c>
      <c r="Q42" s="80">
        <v>0</v>
      </c>
      <c r="R42" s="48">
        <f>Q42+Kostromaenergo!D42</f>
        <v>0</v>
      </c>
      <c r="S42" s="28">
        <v>0</v>
      </c>
      <c r="T42" s="26">
        <v>120</v>
      </c>
      <c r="U42" s="27">
        <f t="shared" si="6"/>
        <v>0</v>
      </c>
      <c r="V42" s="27">
        <v>0</v>
      </c>
      <c r="W42" s="27">
        <f t="shared" si="7"/>
        <v>0</v>
      </c>
      <c r="X42" s="97">
        <f t="shared" si="8"/>
        <v>0</v>
      </c>
      <c r="Y42" s="136"/>
      <c r="Z42" s="137"/>
    </row>
    <row r="43" spans="1:26" s="1" customFormat="1" ht="15" customHeight="1">
      <c r="A43" s="153"/>
      <c r="B43" s="29" t="s">
        <v>90</v>
      </c>
      <c r="C43" s="25">
        <v>10</v>
      </c>
      <c r="D43" s="99">
        <v>0.09</v>
      </c>
      <c r="E43" s="28">
        <v>5.3</v>
      </c>
      <c r="F43" s="26">
        <v>120</v>
      </c>
      <c r="G43" s="27">
        <f t="shared" si="3"/>
        <v>5.3</v>
      </c>
      <c r="H43" s="27">
        <v>0</v>
      </c>
      <c r="I43" s="27">
        <f t="shared" si="4"/>
        <v>5.3</v>
      </c>
      <c r="J43" s="45">
        <f t="shared" si="10"/>
        <v>5.21</v>
      </c>
      <c r="K43" s="159"/>
      <c r="L43" s="137"/>
      <c r="M43" s="18"/>
      <c r="N43" s="152"/>
      <c r="O43" s="29" t="s">
        <v>90</v>
      </c>
      <c r="P43" s="25">
        <v>10</v>
      </c>
      <c r="Q43" s="80">
        <v>0</v>
      </c>
      <c r="R43" s="48">
        <f>Q43+Kostromaenergo!D43</f>
        <v>0.09</v>
      </c>
      <c r="S43" s="28">
        <v>5.3</v>
      </c>
      <c r="T43" s="26">
        <v>120</v>
      </c>
      <c r="U43" s="27">
        <f t="shared" si="6"/>
        <v>-5.21</v>
      </c>
      <c r="V43" s="27">
        <v>0</v>
      </c>
      <c r="W43" s="27">
        <f t="shared" si="7"/>
        <v>5.3</v>
      </c>
      <c r="X43" s="97">
        <f t="shared" si="8"/>
        <v>5.21</v>
      </c>
      <c r="Y43" s="136"/>
      <c r="Z43" s="137"/>
    </row>
    <row r="44" spans="1:26" s="1" customFormat="1" ht="22.5">
      <c r="A44" s="23">
        <v>35</v>
      </c>
      <c r="B44" s="24" t="s">
        <v>91</v>
      </c>
      <c r="C44" s="25">
        <v>1.6</v>
      </c>
      <c r="D44" s="99">
        <v>0.07</v>
      </c>
      <c r="E44" s="81">
        <v>0.86</v>
      </c>
      <c r="F44" s="26">
        <v>120</v>
      </c>
      <c r="G44" s="27">
        <f t="shared" si="3"/>
        <v>0.86</v>
      </c>
      <c r="H44" s="27">
        <v>0</v>
      </c>
      <c r="I44" s="27">
        <f t="shared" si="4"/>
        <v>0.86</v>
      </c>
      <c r="J44" s="45">
        <f t="shared" si="10"/>
        <v>0.79</v>
      </c>
      <c r="K44" s="84">
        <f>J44</f>
        <v>0.79</v>
      </c>
      <c r="L44" s="27" t="str">
        <f aca="true" t="shared" si="11" ref="L44:L55">IF(K44&lt;0,"unavailable","available")</f>
        <v>available</v>
      </c>
      <c r="M44" s="18"/>
      <c r="N44" s="52">
        <v>35</v>
      </c>
      <c r="O44" s="24" t="s">
        <v>91</v>
      </c>
      <c r="P44" s="25">
        <v>1.6</v>
      </c>
      <c r="Q44" s="80">
        <v>0.037</v>
      </c>
      <c r="R44" s="48">
        <f>Q44+Kostromaenergo!D44</f>
        <v>0.10700000000000001</v>
      </c>
      <c r="S44" s="28">
        <v>0.86</v>
      </c>
      <c r="T44" s="26">
        <v>120</v>
      </c>
      <c r="U44" s="27">
        <f t="shared" si="6"/>
        <v>-0.753</v>
      </c>
      <c r="V44" s="27">
        <v>0</v>
      </c>
      <c r="W44" s="27">
        <f t="shared" si="7"/>
        <v>0.86</v>
      </c>
      <c r="X44" s="97">
        <f t="shared" si="8"/>
        <v>0.753</v>
      </c>
      <c r="Y44" s="98">
        <f>X44</f>
        <v>0.753</v>
      </c>
      <c r="Z44" s="27" t="str">
        <f aca="true" t="shared" si="12" ref="Z44:Z55">IF(Y44&lt;0,"unavailable","available")</f>
        <v>available</v>
      </c>
    </row>
    <row r="45" spans="1:26" s="1" customFormat="1" ht="22.5">
      <c r="A45" s="23">
        <v>36</v>
      </c>
      <c r="B45" s="24" t="s">
        <v>92</v>
      </c>
      <c r="C45" s="25">
        <v>1</v>
      </c>
      <c r="D45" s="99">
        <v>0.24</v>
      </c>
      <c r="E45" s="81">
        <v>0.54</v>
      </c>
      <c r="F45" s="26">
        <v>120</v>
      </c>
      <c r="G45" s="27">
        <f t="shared" si="3"/>
        <v>0.54</v>
      </c>
      <c r="H45" s="27">
        <v>0</v>
      </c>
      <c r="I45" s="27">
        <f t="shared" si="4"/>
        <v>0.54</v>
      </c>
      <c r="J45" s="45">
        <f t="shared" si="10"/>
        <v>0.30000000000000004</v>
      </c>
      <c r="K45" s="84">
        <f aca="true" t="shared" si="13" ref="K45:K54">J45</f>
        <v>0.30000000000000004</v>
      </c>
      <c r="L45" s="27" t="str">
        <f t="shared" si="11"/>
        <v>available</v>
      </c>
      <c r="M45" s="18"/>
      <c r="N45" s="52">
        <v>36</v>
      </c>
      <c r="O45" s="24" t="s">
        <v>92</v>
      </c>
      <c r="P45" s="25">
        <v>1</v>
      </c>
      <c r="Q45" s="80">
        <v>0.066</v>
      </c>
      <c r="R45" s="48">
        <f>Q45+Kostromaenergo!D45</f>
        <v>0.306</v>
      </c>
      <c r="S45" s="28">
        <v>0.54</v>
      </c>
      <c r="T45" s="26">
        <v>120</v>
      </c>
      <c r="U45" s="27">
        <f t="shared" si="6"/>
        <v>-0.23400000000000004</v>
      </c>
      <c r="V45" s="27">
        <v>0</v>
      </c>
      <c r="W45" s="27">
        <f t="shared" si="7"/>
        <v>0.54</v>
      </c>
      <c r="X45" s="97">
        <f t="shared" si="8"/>
        <v>0.23400000000000004</v>
      </c>
      <c r="Y45" s="98">
        <f aca="true" t="shared" si="14" ref="Y45:Y54">X45</f>
        <v>0.23400000000000004</v>
      </c>
      <c r="Z45" s="27" t="str">
        <f t="shared" si="12"/>
        <v>available</v>
      </c>
    </row>
    <row r="46" spans="1:26" s="1" customFormat="1" ht="22.5">
      <c r="A46" s="23">
        <v>37</v>
      </c>
      <c r="B46" s="24" t="s">
        <v>93</v>
      </c>
      <c r="C46" s="25">
        <v>1.6</v>
      </c>
      <c r="D46" s="99">
        <v>0.49</v>
      </c>
      <c r="E46" s="81">
        <v>0.99</v>
      </c>
      <c r="F46" s="26">
        <v>120</v>
      </c>
      <c r="G46" s="27">
        <f t="shared" si="3"/>
        <v>0.99</v>
      </c>
      <c r="H46" s="27">
        <v>0</v>
      </c>
      <c r="I46" s="27">
        <f t="shared" si="4"/>
        <v>0.99</v>
      </c>
      <c r="J46" s="45">
        <f t="shared" si="10"/>
        <v>0.5</v>
      </c>
      <c r="K46" s="84">
        <f t="shared" si="13"/>
        <v>0.5</v>
      </c>
      <c r="L46" s="27" t="str">
        <f t="shared" si="11"/>
        <v>available</v>
      </c>
      <c r="M46" s="18"/>
      <c r="N46" s="52">
        <v>37</v>
      </c>
      <c r="O46" s="24" t="s">
        <v>93</v>
      </c>
      <c r="P46" s="25">
        <v>1.6</v>
      </c>
      <c r="Q46" s="80">
        <v>0.181</v>
      </c>
      <c r="R46" s="48">
        <f>Q46+Kostromaenergo!D46</f>
        <v>0.671</v>
      </c>
      <c r="S46" s="28">
        <v>0.99</v>
      </c>
      <c r="T46" s="26">
        <v>120</v>
      </c>
      <c r="U46" s="27">
        <f t="shared" si="6"/>
        <v>-0.31899999999999995</v>
      </c>
      <c r="V46" s="27">
        <v>0</v>
      </c>
      <c r="W46" s="27">
        <f t="shared" si="7"/>
        <v>0.99</v>
      </c>
      <c r="X46" s="97">
        <f t="shared" si="8"/>
        <v>0.31899999999999995</v>
      </c>
      <c r="Y46" s="98">
        <f t="shared" si="14"/>
        <v>0.31899999999999995</v>
      </c>
      <c r="Z46" s="27" t="str">
        <f t="shared" si="12"/>
        <v>available</v>
      </c>
    </row>
    <row r="47" spans="1:26" s="1" customFormat="1" ht="22.5">
      <c r="A47" s="23">
        <v>38</v>
      </c>
      <c r="B47" s="24" t="s">
        <v>94</v>
      </c>
      <c r="C47" s="25">
        <v>2.5</v>
      </c>
      <c r="D47" s="99">
        <v>0.29</v>
      </c>
      <c r="E47" s="81">
        <v>1.63</v>
      </c>
      <c r="F47" s="26">
        <v>120</v>
      </c>
      <c r="G47" s="27">
        <f t="shared" si="3"/>
        <v>1.63</v>
      </c>
      <c r="H47" s="27">
        <v>0</v>
      </c>
      <c r="I47" s="27">
        <f t="shared" si="4"/>
        <v>1.63</v>
      </c>
      <c r="J47" s="45">
        <f t="shared" si="10"/>
        <v>1.3399999999999999</v>
      </c>
      <c r="K47" s="84">
        <f t="shared" si="13"/>
        <v>1.3399999999999999</v>
      </c>
      <c r="L47" s="27" t="str">
        <f t="shared" si="11"/>
        <v>available</v>
      </c>
      <c r="M47" s="18"/>
      <c r="N47" s="52">
        <v>38</v>
      </c>
      <c r="O47" s="24" t="s">
        <v>94</v>
      </c>
      <c r="P47" s="25">
        <v>2.5</v>
      </c>
      <c r="Q47" s="80">
        <v>0.018</v>
      </c>
      <c r="R47" s="48">
        <f>Q47+Kostromaenergo!D47</f>
        <v>0.308</v>
      </c>
      <c r="S47" s="28">
        <v>1.63</v>
      </c>
      <c r="T47" s="26">
        <v>120</v>
      </c>
      <c r="U47" s="27">
        <f t="shared" si="6"/>
        <v>-1.3219999999999998</v>
      </c>
      <c r="V47" s="27">
        <v>0</v>
      </c>
      <c r="W47" s="27">
        <f t="shared" si="7"/>
        <v>1.63</v>
      </c>
      <c r="X47" s="97">
        <f t="shared" si="8"/>
        <v>1.3219999999999998</v>
      </c>
      <c r="Y47" s="98">
        <f t="shared" si="14"/>
        <v>1.3219999999999998</v>
      </c>
      <c r="Z47" s="27" t="str">
        <f t="shared" si="12"/>
        <v>available</v>
      </c>
    </row>
    <row r="48" spans="1:26" s="1" customFormat="1" ht="22.5">
      <c r="A48" s="23">
        <v>39</v>
      </c>
      <c r="B48" s="24" t="s">
        <v>95</v>
      </c>
      <c r="C48" s="25">
        <v>2.5</v>
      </c>
      <c r="D48" s="99">
        <v>0.53</v>
      </c>
      <c r="E48" s="81">
        <v>1.3</v>
      </c>
      <c r="F48" s="26">
        <v>120</v>
      </c>
      <c r="G48" s="27">
        <f t="shared" si="3"/>
        <v>1.3</v>
      </c>
      <c r="H48" s="27">
        <v>0</v>
      </c>
      <c r="I48" s="27">
        <f t="shared" si="4"/>
        <v>1.3</v>
      </c>
      <c r="J48" s="45">
        <f t="shared" si="10"/>
        <v>0.77</v>
      </c>
      <c r="K48" s="84">
        <f t="shared" si="13"/>
        <v>0.77</v>
      </c>
      <c r="L48" s="27" t="str">
        <f t="shared" si="11"/>
        <v>available</v>
      </c>
      <c r="M48" s="18"/>
      <c r="N48" s="52">
        <v>39</v>
      </c>
      <c r="O48" s="24" t="s">
        <v>95</v>
      </c>
      <c r="P48" s="25">
        <v>2.5</v>
      </c>
      <c r="Q48" s="80">
        <v>0.006</v>
      </c>
      <c r="R48" s="48">
        <f>Q48+Kostromaenergo!D48</f>
        <v>0.536</v>
      </c>
      <c r="S48" s="28">
        <v>1.3</v>
      </c>
      <c r="T48" s="26">
        <v>120</v>
      </c>
      <c r="U48" s="27">
        <f t="shared" si="6"/>
        <v>-0.764</v>
      </c>
      <c r="V48" s="27">
        <v>0</v>
      </c>
      <c r="W48" s="27">
        <f t="shared" si="7"/>
        <v>1.3</v>
      </c>
      <c r="X48" s="97">
        <f t="shared" si="8"/>
        <v>0.764</v>
      </c>
      <c r="Y48" s="98">
        <f t="shared" si="14"/>
        <v>0.764</v>
      </c>
      <c r="Z48" s="27" t="str">
        <f t="shared" si="12"/>
        <v>available</v>
      </c>
    </row>
    <row r="49" spans="1:26" s="1" customFormat="1" ht="22.5">
      <c r="A49" s="23">
        <v>40</v>
      </c>
      <c r="B49" s="24" t="s">
        <v>96</v>
      </c>
      <c r="C49" s="25">
        <v>2.5</v>
      </c>
      <c r="D49" s="99">
        <v>0.05</v>
      </c>
      <c r="E49" s="81">
        <v>1.23</v>
      </c>
      <c r="F49" s="26">
        <v>120</v>
      </c>
      <c r="G49" s="27">
        <f t="shared" si="3"/>
        <v>1.23</v>
      </c>
      <c r="H49" s="27">
        <v>0</v>
      </c>
      <c r="I49" s="27">
        <f t="shared" si="4"/>
        <v>1.23</v>
      </c>
      <c r="J49" s="45">
        <f t="shared" si="10"/>
        <v>1.18</v>
      </c>
      <c r="K49" s="84">
        <f t="shared" si="13"/>
        <v>1.18</v>
      </c>
      <c r="L49" s="27" t="str">
        <f t="shared" si="11"/>
        <v>available</v>
      </c>
      <c r="M49" s="18"/>
      <c r="N49" s="52">
        <v>40</v>
      </c>
      <c r="O49" s="24" t="s">
        <v>96</v>
      </c>
      <c r="P49" s="25">
        <v>2.5</v>
      </c>
      <c r="Q49" s="80">
        <v>0.006</v>
      </c>
      <c r="R49" s="48">
        <f>Q49+Kostromaenergo!D49</f>
        <v>0.056</v>
      </c>
      <c r="S49" s="28">
        <v>1.23</v>
      </c>
      <c r="T49" s="26">
        <v>120</v>
      </c>
      <c r="U49" s="27">
        <f t="shared" si="6"/>
        <v>-1.174</v>
      </c>
      <c r="V49" s="27">
        <v>0</v>
      </c>
      <c r="W49" s="27">
        <f t="shared" si="7"/>
        <v>1.23</v>
      </c>
      <c r="X49" s="97">
        <f t="shared" si="8"/>
        <v>1.174</v>
      </c>
      <c r="Y49" s="98">
        <f t="shared" si="14"/>
        <v>1.174</v>
      </c>
      <c r="Z49" s="27" t="str">
        <f t="shared" si="12"/>
        <v>available</v>
      </c>
    </row>
    <row r="50" spans="1:26" s="1" customFormat="1" ht="22.5">
      <c r="A50" s="23">
        <v>41</v>
      </c>
      <c r="B50" s="24" t="s">
        <v>97</v>
      </c>
      <c r="C50" s="25">
        <v>1.6</v>
      </c>
      <c r="D50" s="99">
        <v>0.4</v>
      </c>
      <c r="E50" s="81">
        <v>0.96</v>
      </c>
      <c r="F50" s="26">
        <v>120</v>
      </c>
      <c r="G50" s="27">
        <f t="shared" si="3"/>
        <v>0.96</v>
      </c>
      <c r="H50" s="27">
        <v>0</v>
      </c>
      <c r="I50" s="27">
        <f t="shared" si="4"/>
        <v>0.96</v>
      </c>
      <c r="J50" s="45">
        <f t="shared" si="10"/>
        <v>0.5599999999999999</v>
      </c>
      <c r="K50" s="84">
        <f t="shared" si="13"/>
        <v>0.5599999999999999</v>
      </c>
      <c r="L50" s="27" t="str">
        <f t="shared" si="11"/>
        <v>available</v>
      </c>
      <c r="M50" s="18"/>
      <c r="N50" s="52">
        <v>41</v>
      </c>
      <c r="O50" s="24" t="s">
        <v>97</v>
      </c>
      <c r="P50" s="25">
        <v>1.6</v>
      </c>
      <c r="Q50" s="80">
        <v>0.1</v>
      </c>
      <c r="R50" s="48">
        <f>Q50+Kostromaenergo!D50</f>
        <v>0.5</v>
      </c>
      <c r="S50" s="28">
        <v>0.96</v>
      </c>
      <c r="T50" s="26">
        <v>120</v>
      </c>
      <c r="U50" s="27">
        <f t="shared" si="6"/>
        <v>-0.45999999999999996</v>
      </c>
      <c r="V50" s="27">
        <v>0</v>
      </c>
      <c r="W50" s="27">
        <f t="shared" si="7"/>
        <v>0.96</v>
      </c>
      <c r="X50" s="97">
        <f t="shared" si="8"/>
        <v>0.45999999999999996</v>
      </c>
      <c r="Y50" s="98">
        <f t="shared" si="14"/>
        <v>0.45999999999999996</v>
      </c>
      <c r="Z50" s="27" t="str">
        <f t="shared" si="12"/>
        <v>available</v>
      </c>
    </row>
    <row r="51" spans="1:26" s="1" customFormat="1" ht="22.5">
      <c r="A51" s="23">
        <v>42</v>
      </c>
      <c r="B51" s="24" t="s">
        <v>98</v>
      </c>
      <c r="C51" s="25">
        <v>2.5</v>
      </c>
      <c r="D51" s="99">
        <v>0.28</v>
      </c>
      <c r="E51" s="81">
        <v>1.13</v>
      </c>
      <c r="F51" s="26">
        <v>120</v>
      </c>
      <c r="G51" s="27">
        <f t="shared" si="3"/>
        <v>1.13</v>
      </c>
      <c r="H51" s="27">
        <v>0</v>
      </c>
      <c r="I51" s="27">
        <f t="shared" si="4"/>
        <v>1.13</v>
      </c>
      <c r="J51" s="45">
        <f t="shared" si="10"/>
        <v>0.8499999999999999</v>
      </c>
      <c r="K51" s="84">
        <f t="shared" si="13"/>
        <v>0.8499999999999999</v>
      </c>
      <c r="L51" s="27" t="str">
        <f t="shared" si="11"/>
        <v>available</v>
      </c>
      <c r="M51" s="18"/>
      <c r="N51" s="52">
        <v>42</v>
      </c>
      <c r="O51" s="24" t="s">
        <v>98</v>
      </c>
      <c r="P51" s="25">
        <v>2.5</v>
      </c>
      <c r="Q51" s="80">
        <v>0.044</v>
      </c>
      <c r="R51" s="48">
        <f>Q51+Kostromaenergo!D51</f>
        <v>0.324</v>
      </c>
      <c r="S51" s="28">
        <v>1.13</v>
      </c>
      <c r="T51" s="26">
        <v>120</v>
      </c>
      <c r="U51" s="27">
        <f t="shared" si="6"/>
        <v>-0.8059999999999998</v>
      </c>
      <c r="V51" s="27">
        <v>0</v>
      </c>
      <c r="W51" s="27">
        <f t="shared" si="7"/>
        <v>1.13</v>
      </c>
      <c r="X51" s="97">
        <f t="shared" si="8"/>
        <v>0.8059999999999998</v>
      </c>
      <c r="Y51" s="98">
        <f t="shared" si="14"/>
        <v>0.8059999999999998</v>
      </c>
      <c r="Z51" s="27" t="str">
        <f t="shared" si="12"/>
        <v>available</v>
      </c>
    </row>
    <row r="52" spans="1:26" s="1" customFormat="1" ht="22.5">
      <c r="A52" s="23">
        <v>43</v>
      </c>
      <c r="B52" s="24" t="s">
        <v>99</v>
      </c>
      <c r="C52" s="25">
        <v>2.5</v>
      </c>
      <c r="D52" s="99">
        <v>0.91</v>
      </c>
      <c r="E52" s="81">
        <v>2.5</v>
      </c>
      <c r="F52" s="26" t="s">
        <v>34</v>
      </c>
      <c r="G52" s="27">
        <f t="shared" si="3"/>
        <v>2.5</v>
      </c>
      <c r="H52" s="27">
        <v>0</v>
      </c>
      <c r="I52" s="27">
        <f t="shared" si="4"/>
        <v>2.5</v>
      </c>
      <c r="J52" s="45">
        <f t="shared" si="10"/>
        <v>1.5899999999999999</v>
      </c>
      <c r="K52" s="84">
        <f t="shared" si="13"/>
        <v>1.5899999999999999</v>
      </c>
      <c r="L52" s="27" t="str">
        <f t="shared" si="11"/>
        <v>available</v>
      </c>
      <c r="M52" s="18"/>
      <c r="N52" s="52">
        <v>43</v>
      </c>
      <c r="O52" s="24" t="s">
        <v>99</v>
      </c>
      <c r="P52" s="25">
        <v>2.5</v>
      </c>
      <c r="Q52" s="80">
        <v>0.034</v>
      </c>
      <c r="R52" s="48">
        <f>Q52+Kostromaenergo!D52</f>
        <v>0.9440000000000001</v>
      </c>
      <c r="S52" s="28">
        <v>2.5</v>
      </c>
      <c r="T52" s="26" t="s">
        <v>34</v>
      </c>
      <c r="U52" s="27">
        <f t="shared" si="6"/>
        <v>-1.556</v>
      </c>
      <c r="V52" s="27">
        <v>0</v>
      </c>
      <c r="W52" s="27">
        <f t="shared" si="7"/>
        <v>2.5</v>
      </c>
      <c r="X52" s="97">
        <f t="shared" si="8"/>
        <v>1.556</v>
      </c>
      <c r="Y52" s="98">
        <f t="shared" si="14"/>
        <v>1.556</v>
      </c>
      <c r="Z52" s="27" t="str">
        <f t="shared" si="12"/>
        <v>available</v>
      </c>
    </row>
    <row r="53" spans="1:26" s="1" customFormat="1" ht="22.5">
      <c r="A53" s="23">
        <v>44</v>
      </c>
      <c r="B53" s="24" t="s">
        <v>100</v>
      </c>
      <c r="C53" s="25">
        <v>2.5</v>
      </c>
      <c r="D53" s="99">
        <v>0.4</v>
      </c>
      <c r="E53" s="81">
        <v>1.48</v>
      </c>
      <c r="F53" s="26">
        <v>120</v>
      </c>
      <c r="G53" s="27">
        <f t="shared" si="3"/>
        <v>1.48</v>
      </c>
      <c r="H53" s="27">
        <v>0</v>
      </c>
      <c r="I53" s="27">
        <f t="shared" si="4"/>
        <v>1.48</v>
      </c>
      <c r="J53" s="45">
        <f t="shared" si="10"/>
        <v>1.08</v>
      </c>
      <c r="K53" s="84">
        <f t="shared" si="13"/>
        <v>1.08</v>
      </c>
      <c r="L53" s="27" t="str">
        <f t="shared" si="11"/>
        <v>available</v>
      </c>
      <c r="M53" s="18"/>
      <c r="N53" s="52">
        <v>44</v>
      </c>
      <c r="O53" s="24" t="s">
        <v>100</v>
      </c>
      <c r="P53" s="25">
        <v>2.5</v>
      </c>
      <c r="Q53" s="80">
        <v>0.006</v>
      </c>
      <c r="R53" s="48">
        <f>Q53+Kostromaenergo!D53</f>
        <v>0.406</v>
      </c>
      <c r="S53" s="28">
        <v>1.48</v>
      </c>
      <c r="T53" s="26">
        <v>120</v>
      </c>
      <c r="U53" s="27">
        <f t="shared" si="6"/>
        <v>-1.0739999999999998</v>
      </c>
      <c r="V53" s="27">
        <v>0</v>
      </c>
      <c r="W53" s="27">
        <f t="shared" si="7"/>
        <v>1.48</v>
      </c>
      <c r="X53" s="97">
        <f t="shared" si="8"/>
        <v>1.0739999999999998</v>
      </c>
      <c r="Y53" s="98">
        <f t="shared" si="14"/>
        <v>1.0739999999999998</v>
      </c>
      <c r="Z53" s="27" t="str">
        <f t="shared" si="12"/>
        <v>available</v>
      </c>
    </row>
    <row r="54" spans="1:26" s="1" customFormat="1" ht="22.5">
      <c r="A54" s="23">
        <v>45</v>
      </c>
      <c r="B54" s="24" t="s">
        <v>101</v>
      </c>
      <c r="C54" s="25">
        <v>2.5</v>
      </c>
      <c r="D54" s="99">
        <v>1.04</v>
      </c>
      <c r="E54" s="81">
        <v>1.13</v>
      </c>
      <c r="F54" s="26">
        <v>120</v>
      </c>
      <c r="G54" s="27">
        <f t="shared" si="3"/>
        <v>1.13</v>
      </c>
      <c r="H54" s="27">
        <v>0</v>
      </c>
      <c r="I54" s="27">
        <f t="shared" si="4"/>
        <v>1.13</v>
      </c>
      <c r="J54" s="45">
        <f t="shared" si="10"/>
        <v>0.08999999999999986</v>
      </c>
      <c r="K54" s="84">
        <f t="shared" si="13"/>
        <v>0.08999999999999986</v>
      </c>
      <c r="L54" s="27" t="str">
        <f t="shared" si="11"/>
        <v>available</v>
      </c>
      <c r="M54" s="18"/>
      <c r="N54" s="89">
        <v>45</v>
      </c>
      <c r="O54" s="118" t="s">
        <v>101</v>
      </c>
      <c r="P54" s="49">
        <v>2.5</v>
      </c>
      <c r="Q54" s="90">
        <v>0.149</v>
      </c>
      <c r="R54" s="50">
        <f>Q54+Kostromaenergo!D54</f>
        <v>1.189</v>
      </c>
      <c r="S54" s="51">
        <v>1.13</v>
      </c>
      <c r="T54" s="124">
        <v>120</v>
      </c>
      <c r="U54" s="125">
        <f t="shared" si="6"/>
        <v>0.05900000000000016</v>
      </c>
      <c r="V54" s="125">
        <v>0</v>
      </c>
      <c r="W54" s="125">
        <f t="shared" si="7"/>
        <v>1.13</v>
      </c>
      <c r="X54" s="119">
        <f t="shared" si="8"/>
        <v>-0.05900000000000016</v>
      </c>
      <c r="Y54" s="128">
        <f t="shared" si="14"/>
        <v>-0.05900000000000016</v>
      </c>
      <c r="Z54" s="125" t="str">
        <f t="shared" si="12"/>
        <v>unavailable</v>
      </c>
    </row>
    <row r="55" spans="1:26" s="1" customFormat="1" ht="22.5">
      <c r="A55" s="153">
        <v>46</v>
      </c>
      <c r="B55" s="24" t="s">
        <v>102</v>
      </c>
      <c r="C55" s="25">
        <v>6.3</v>
      </c>
      <c r="D55" s="99">
        <v>0.52</v>
      </c>
      <c r="E55" s="28">
        <f>E56+E57</f>
        <v>3.15</v>
      </c>
      <c r="F55" s="26">
        <v>120</v>
      </c>
      <c r="G55" s="27">
        <f t="shared" si="3"/>
        <v>3.15</v>
      </c>
      <c r="H55" s="27">
        <v>0</v>
      </c>
      <c r="I55" s="27">
        <f t="shared" si="4"/>
        <v>3.15</v>
      </c>
      <c r="J55" s="45">
        <f t="shared" si="10"/>
        <v>2.63</v>
      </c>
      <c r="K55" s="159">
        <f>J55</f>
        <v>2.63</v>
      </c>
      <c r="L55" s="137" t="str">
        <f t="shared" si="11"/>
        <v>available</v>
      </c>
      <c r="M55" s="18"/>
      <c r="N55" s="152">
        <v>46</v>
      </c>
      <c r="O55" s="24" t="s">
        <v>102</v>
      </c>
      <c r="P55" s="25">
        <v>6.3</v>
      </c>
      <c r="Q55" s="80">
        <v>0.012</v>
      </c>
      <c r="R55" s="48">
        <f>Q55+Kostromaenergo!D55</f>
        <v>0.532</v>
      </c>
      <c r="S55" s="28">
        <f>S56+S57</f>
        <v>3.15</v>
      </c>
      <c r="T55" s="26">
        <v>120</v>
      </c>
      <c r="U55" s="27">
        <f t="shared" si="6"/>
        <v>-2.618</v>
      </c>
      <c r="V55" s="27">
        <v>0</v>
      </c>
      <c r="W55" s="27">
        <f t="shared" si="7"/>
        <v>3.15</v>
      </c>
      <c r="X55" s="97">
        <f t="shared" si="8"/>
        <v>2.618</v>
      </c>
      <c r="Y55" s="136">
        <f>X55</f>
        <v>2.618</v>
      </c>
      <c r="Z55" s="137" t="str">
        <f t="shared" si="12"/>
        <v>available</v>
      </c>
    </row>
    <row r="56" spans="1:26" s="1" customFormat="1" ht="12.75">
      <c r="A56" s="153"/>
      <c r="B56" s="29" t="s">
        <v>89</v>
      </c>
      <c r="C56" s="25">
        <v>6.3</v>
      </c>
      <c r="D56" s="100">
        <v>0</v>
      </c>
      <c r="E56" s="28">
        <v>0</v>
      </c>
      <c r="F56" s="26">
        <v>120</v>
      </c>
      <c r="G56" s="27">
        <f t="shared" si="3"/>
        <v>0</v>
      </c>
      <c r="H56" s="27">
        <v>0</v>
      </c>
      <c r="I56" s="27">
        <f t="shared" si="4"/>
        <v>0</v>
      </c>
      <c r="J56" s="85">
        <f t="shared" si="10"/>
        <v>0</v>
      </c>
      <c r="K56" s="159"/>
      <c r="L56" s="137"/>
      <c r="M56" s="18"/>
      <c r="N56" s="152"/>
      <c r="O56" s="29" t="s">
        <v>89</v>
      </c>
      <c r="P56" s="25">
        <v>6.3</v>
      </c>
      <c r="Q56" s="82">
        <v>0</v>
      </c>
      <c r="R56" s="48">
        <f>Q56+Kostromaenergo!D56</f>
        <v>0</v>
      </c>
      <c r="S56" s="28">
        <v>0</v>
      </c>
      <c r="T56" s="26">
        <v>120</v>
      </c>
      <c r="U56" s="27">
        <f t="shared" si="6"/>
        <v>0</v>
      </c>
      <c r="V56" s="27">
        <v>0</v>
      </c>
      <c r="W56" s="27">
        <f t="shared" si="7"/>
        <v>0</v>
      </c>
      <c r="X56" s="97">
        <f t="shared" si="8"/>
        <v>0</v>
      </c>
      <c r="Y56" s="136"/>
      <c r="Z56" s="137"/>
    </row>
    <row r="57" spans="1:26" s="1" customFormat="1" ht="12.75">
      <c r="A57" s="153"/>
      <c r="B57" s="29" t="s">
        <v>90</v>
      </c>
      <c r="C57" s="25">
        <v>6.3</v>
      </c>
      <c r="D57" s="99">
        <v>0.52</v>
      </c>
      <c r="E57" s="28">
        <v>3.15</v>
      </c>
      <c r="F57" s="26">
        <v>120</v>
      </c>
      <c r="G57" s="27">
        <f t="shared" si="3"/>
        <v>3.15</v>
      </c>
      <c r="H57" s="27">
        <v>0</v>
      </c>
      <c r="I57" s="27">
        <f t="shared" si="4"/>
        <v>3.15</v>
      </c>
      <c r="J57" s="45">
        <f t="shared" si="10"/>
        <v>2.63</v>
      </c>
      <c r="K57" s="159"/>
      <c r="L57" s="137"/>
      <c r="M57" s="18"/>
      <c r="N57" s="152"/>
      <c r="O57" s="29" t="s">
        <v>90</v>
      </c>
      <c r="P57" s="25">
        <v>6.3</v>
      </c>
      <c r="Q57" s="80">
        <v>0.012</v>
      </c>
      <c r="R57" s="48">
        <f>Q57+Kostromaenergo!D57</f>
        <v>0.532</v>
      </c>
      <c r="S57" s="28">
        <v>3.15</v>
      </c>
      <c r="T57" s="26">
        <v>120</v>
      </c>
      <c r="U57" s="27">
        <f t="shared" si="6"/>
        <v>-2.618</v>
      </c>
      <c r="V57" s="27">
        <v>0</v>
      </c>
      <c r="W57" s="27">
        <f t="shared" si="7"/>
        <v>3.15</v>
      </c>
      <c r="X57" s="97">
        <f t="shared" si="8"/>
        <v>2.618</v>
      </c>
      <c r="Y57" s="136"/>
      <c r="Z57" s="137"/>
    </row>
    <row r="58" spans="1:26" s="1" customFormat="1" ht="22.5">
      <c r="A58" s="23">
        <v>47</v>
      </c>
      <c r="B58" s="24" t="s">
        <v>103</v>
      </c>
      <c r="C58" s="25">
        <v>1.6</v>
      </c>
      <c r="D58" s="99">
        <v>0.11</v>
      </c>
      <c r="E58" s="81">
        <v>0.67</v>
      </c>
      <c r="F58" s="26">
        <v>120</v>
      </c>
      <c r="G58" s="27">
        <f t="shared" si="3"/>
        <v>0.67</v>
      </c>
      <c r="H58" s="27">
        <v>0</v>
      </c>
      <c r="I58" s="27">
        <f t="shared" si="4"/>
        <v>0.67</v>
      </c>
      <c r="J58" s="45">
        <f t="shared" si="10"/>
        <v>0.56</v>
      </c>
      <c r="K58" s="84">
        <f>J58</f>
        <v>0.56</v>
      </c>
      <c r="L58" s="27" t="str">
        <f aca="true" t="shared" si="15" ref="L58:L73">IF(K58&lt;0,"unavailable","available")</f>
        <v>available</v>
      </c>
      <c r="M58" s="18"/>
      <c r="N58" s="52">
        <v>47</v>
      </c>
      <c r="O58" s="24" t="s">
        <v>103</v>
      </c>
      <c r="P58" s="25">
        <v>1.6</v>
      </c>
      <c r="Q58" s="80">
        <v>0</v>
      </c>
      <c r="R58" s="48">
        <f>Q58+Kostromaenergo!D58</f>
        <v>0.11</v>
      </c>
      <c r="S58" s="28">
        <v>0.67</v>
      </c>
      <c r="T58" s="26">
        <v>120</v>
      </c>
      <c r="U58" s="27">
        <f t="shared" si="6"/>
        <v>-0.56</v>
      </c>
      <c r="V58" s="27">
        <v>0</v>
      </c>
      <c r="W58" s="27">
        <f t="shared" si="7"/>
        <v>0.67</v>
      </c>
      <c r="X58" s="97">
        <f t="shared" si="8"/>
        <v>0.56</v>
      </c>
      <c r="Y58" s="98">
        <f>X58</f>
        <v>0.56</v>
      </c>
      <c r="Z58" s="27" t="str">
        <f aca="true" t="shared" si="16" ref="Z58:Z73">IF(Y58&lt;0,"unavailable","available")</f>
        <v>available</v>
      </c>
    </row>
    <row r="59" spans="1:26" s="1" customFormat="1" ht="32.25" customHeight="1">
      <c r="A59" s="23">
        <v>48</v>
      </c>
      <c r="B59" s="24" t="s">
        <v>104</v>
      </c>
      <c r="C59" s="25">
        <v>1.6</v>
      </c>
      <c r="D59" s="99">
        <v>0.26</v>
      </c>
      <c r="E59" s="81">
        <v>1.6</v>
      </c>
      <c r="F59" s="26" t="s">
        <v>34</v>
      </c>
      <c r="G59" s="27">
        <f t="shared" si="3"/>
        <v>1.6</v>
      </c>
      <c r="H59" s="27">
        <v>0</v>
      </c>
      <c r="I59" s="27">
        <f t="shared" si="4"/>
        <v>1.6</v>
      </c>
      <c r="J59" s="45">
        <f t="shared" si="10"/>
        <v>1.34</v>
      </c>
      <c r="K59" s="84">
        <f aca="true" t="shared" si="17" ref="K59:K72">J59</f>
        <v>1.34</v>
      </c>
      <c r="L59" s="27" t="str">
        <f t="shared" si="15"/>
        <v>available</v>
      </c>
      <c r="M59" s="18"/>
      <c r="N59" s="52">
        <v>48</v>
      </c>
      <c r="O59" s="24" t="s">
        <v>104</v>
      </c>
      <c r="P59" s="25">
        <v>1.6</v>
      </c>
      <c r="Q59" s="80">
        <v>0.018</v>
      </c>
      <c r="R59" s="48">
        <f>Q59+Kostromaenergo!D59</f>
        <v>0.278</v>
      </c>
      <c r="S59" s="28">
        <v>1.6</v>
      </c>
      <c r="T59" s="26" t="s">
        <v>34</v>
      </c>
      <c r="U59" s="27">
        <f t="shared" si="6"/>
        <v>-1.322</v>
      </c>
      <c r="V59" s="27">
        <v>0</v>
      </c>
      <c r="W59" s="27">
        <f t="shared" si="7"/>
        <v>1.6</v>
      </c>
      <c r="X59" s="97">
        <f t="shared" si="8"/>
        <v>1.322</v>
      </c>
      <c r="Y59" s="98">
        <f aca="true" t="shared" si="18" ref="Y59:Y72">X59</f>
        <v>1.322</v>
      </c>
      <c r="Z59" s="27" t="str">
        <f t="shared" si="16"/>
        <v>available</v>
      </c>
    </row>
    <row r="60" spans="1:26" s="1" customFormat="1" ht="22.5">
      <c r="A60" s="23">
        <v>49</v>
      </c>
      <c r="B60" s="24" t="s">
        <v>105</v>
      </c>
      <c r="C60" s="25">
        <v>2.5</v>
      </c>
      <c r="D60" s="99">
        <v>0.06</v>
      </c>
      <c r="E60" s="81">
        <v>1.95</v>
      </c>
      <c r="F60" s="26">
        <v>120</v>
      </c>
      <c r="G60" s="27">
        <f t="shared" si="3"/>
        <v>1.95</v>
      </c>
      <c r="H60" s="27">
        <v>0</v>
      </c>
      <c r="I60" s="27">
        <f t="shared" si="4"/>
        <v>1.95</v>
      </c>
      <c r="J60" s="45">
        <f t="shared" si="10"/>
        <v>1.89</v>
      </c>
      <c r="K60" s="84">
        <f t="shared" si="17"/>
        <v>1.89</v>
      </c>
      <c r="L60" s="27" t="str">
        <f t="shared" si="15"/>
        <v>available</v>
      </c>
      <c r="M60" s="18"/>
      <c r="N60" s="52">
        <v>49</v>
      </c>
      <c r="O60" s="24" t="s">
        <v>105</v>
      </c>
      <c r="P60" s="25">
        <v>2.5</v>
      </c>
      <c r="Q60" s="80">
        <v>0</v>
      </c>
      <c r="R60" s="48">
        <f>Q60+Kostromaenergo!D60</f>
        <v>0.06</v>
      </c>
      <c r="S60" s="28">
        <v>1.95</v>
      </c>
      <c r="T60" s="26">
        <v>120</v>
      </c>
      <c r="U60" s="27">
        <f t="shared" si="6"/>
        <v>-1.89</v>
      </c>
      <c r="V60" s="27">
        <v>0</v>
      </c>
      <c r="W60" s="27">
        <f t="shared" si="7"/>
        <v>1.95</v>
      </c>
      <c r="X60" s="97">
        <f t="shared" si="8"/>
        <v>1.89</v>
      </c>
      <c r="Y60" s="98">
        <f t="shared" si="18"/>
        <v>1.89</v>
      </c>
      <c r="Z60" s="27" t="str">
        <f t="shared" si="16"/>
        <v>available</v>
      </c>
    </row>
    <row r="61" spans="1:26" s="1" customFormat="1" ht="22.5">
      <c r="A61" s="23">
        <v>50</v>
      </c>
      <c r="B61" s="24" t="s">
        <v>106</v>
      </c>
      <c r="C61" s="25">
        <v>1.6</v>
      </c>
      <c r="D61" s="99">
        <v>0.11</v>
      </c>
      <c r="E61" s="81">
        <v>0.88</v>
      </c>
      <c r="F61" s="26">
        <v>120</v>
      </c>
      <c r="G61" s="27">
        <f t="shared" si="3"/>
        <v>0.88</v>
      </c>
      <c r="H61" s="27">
        <v>0</v>
      </c>
      <c r="I61" s="27">
        <f t="shared" si="4"/>
        <v>0.88</v>
      </c>
      <c r="J61" s="45">
        <f t="shared" si="10"/>
        <v>0.77</v>
      </c>
      <c r="K61" s="84">
        <f t="shared" si="17"/>
        <v>0.77</v>
      </c>
      <c r="L61" s="27" t="str">
        <f t="shared" si="15"/>
        <v>available</v>
      </c>
      <c r="M61" s="18"/>
      <c r="N61" s="52">
        <v>50</v>
      </c>
      <c r="O61" s="24" t="s">
        <v>106</v>
      </c>
      <c r="P61" s="25">
        <v>1.6</v>
      </c>
      <c r="Q61" s="80">
        <v>0</v>
      </c>
      <c r="R61" s="48">
        <f>Q61+Kostromaenergo!D61</f>
        <v>0.11</v>
      </c>
      <c r="S61" s="28">
        <v>0.88</v>
      </c>
      <c r="T61" s="26">
        <v>120</v>
      </c>
      <c r="U61" s="27">
        <f t="shared" si="6"/>
        <v>-0.77</v>
      </c>
      <c r="V61" s="27">
        <v>0</v>
      </c>
      <c r="W61" s="27">
        <f t="shared" si="7"/>
        <v>0.88</v>
      </c>
      <c r="X61" s="97">
        <f t="shared" si="8"/>
        <v>0.77</v>
      </c>
      <c r="Y61" s="98">
        <f t="shared" si="18"/>
        <v>0.77</v>
      </c>
      <c r="Z61" s="27" t="str">
        <f t="shared" si="16"/>
        <v>available</v>
      </c>
    </row>
    <row r="62" spans="1:26" s="1" customFormat="1" ht="22.5">
      <c r="A62" s="23">
        <v>51</v>
      </c>
      <c r="B62" s="24" t="s">
        <v>107</v>
      </c>
      <c r="C62" s="25">
        <v>1.6</v>
      </c>
      <c r="D62" s="99">
        <v>0.04</v>
      </c>
      <c r="E62" s="81">
        <v>0.9</v>
      </c>
      <c r="F62" s="26">
        <v>120</v>
      </c>
      <c r="G62" s="27">
        <f t="shared" si="3"/>
        <v>0.9</v>
      </c>
      <c r="H62" s="27">
        <v>0</v>
      </c>
      <c r="I62" s="27">
        <f t="shared" si="4"/>
        <v>0.9</v>
      </c>
      <c r="J62" s="45">
        <f t="shared" si="10"/>
        <v>0.86</v>
      </c>
      <c r="K62" s="84">
        <f t="shared" si="17"/>
        <v>0.86</v>
      </c>
      <c r="L62" s="27" t="str">
        <f t="shared" si="15"/>
        <v>available</v>
      </c>
      <c r="M62" s="18"/>
      <c r="N62" s="52">
        <v>51</v>
      </c>
      <c r="O62" s="24" t="s">
        <v>107</v>
      </c>
      <c r="P62" s="25">
        <v>1.6</v>
      </c>
      <c r="Q62" s="80">
        <v>0</v>
      </c>
      <c r="R62" s="48">
        <f>Q62+Kostromaenergo!D62</f>
        <v>0.04</v>
      </c>
      <c r="S62" s="28">
        <v>0.9</v>
      </c>
      <c r="T62" s="26">
        <v>120</v>
      </c>
      <c r="U62" s="27">
        <f t="shared" si="6"/>
        <v>-0.86</v>
      </c>
      <c r="V62" s="27">
        <v>0</v>
      </c>
      <c r="W62" s="27">
        <f t="shared" si="7"/>
        <v>0.9</v>
      </c>
      <c r="X62" s="97">
        <f t="shared" si="8"/>
        <v>0.86</v>
      </c>
      <c r="Y62" s="98">
        <f t="shared" si="18"/>
        <v>0.86</v>
      </c>
      <c r="Z62" s="27" t="str">
        <f t="shared" si="16"/>
        <v>available</v>
      </c>
    </row>
    <row r="63" spans="1:26" s="1" customFormat="1" ht="22.5">
      <c r="A63" s="23">
        <v>52</v>
      </c>
      <c r="B63" s="24" t="s">
        <v>108</v>
      </c>
      <c r="C63" s="25">
        <v>2.5</v>
      </c>
      <c r="D63" s="99">
        <v>0.19</v>
      </c>
      <c r="E63" s="81">
        <v>1.35</v>
      </c>
      <c r="F63" s="26">
        <v>120</v>
      </c>
      <c r="G63" s="27">
        <f t="shared" si="3"/>
        <v>1.35</v>
      </c>
      <c r="H63" s="27">
        <v>0</v>
      </c>
      <c r="I63" s="27">
        <f t="shared" si="4"/>
        <v>1.35</v>
      </c>
      <c r="J63" s="45">
        <f t="shared" si="10"/>
        <v>1.1600000000000001</v>
      </c>
      <c r="K63" s="84">
        <f t="shared" si="17"/>
        <v>1.1600000000000001</v>
      </c>
      <c r="L63" s="27" t="str">
        <f t="shared" si="15"/>
        <v>available</v>
      </c>
      <c r="M63" s="18"/>
      <c r="N63" s="52">
        <v>52</v>
      </c>
      <c r="O63" s="24" t="s">
        <v>108</v>
      </c>
      <c r="P63" s="25">
        <v>2.5</v>
      </c>
      <c r="Q63" s="80">
        <v>0.04</v>
      </c>
      <c r="R63" s="48">
        <f>Q63+Kostromaenergo!D63</f>
        <v>0.23</v>
      </c>
      <c r="S63" s="28">
        <v>1.35</v>
      </c>
      <c r="T63" s="26">
        <v>120</v>
      </c>
      <c r="U63" s="27">
        <f t="shared" si="6"/>
        <v>-1.12</v>
      </c>
      <c r="V63" s="27">
        <v>0</v>
      </c>
      <c r="W63" s="27">
        <f t="shared" si="7"/>
        <v>1.35</v>
      </c>
      <c r="X63" s="97">
        <f t="shared" si="8"/>
        <v>1.12</v>
      </c>
      <c r="Y63" s="98">
        <f t="shared" si="18"/>
        <v>1.12</v>
      </c>
      <c r="Z63" s="27" t="str">
        <f t="shared" si="16"/>
        <v>available</v>
      </c>
    </row>
    <row r="64" spans="1:26" s="1" customFormat="1" ht="22.5">
      <c r="A64" s="23">
        <v>53</v>
      </c>
      <c r="B64" s="24" t="s">
        <v>109</v>
      </c>
      <c r="C64" s="25">
        <v>1.6</v>
      </c>
      <c r="D64" s="99">
        <v>0.09</v>
      </c>
      <c r="E64" s="81">
        <v>0.72</v>
      </c>
      <c r="F64" s="26">
        <v>120</v>
      </c>
      <c r="G64" s="27">
        <f t="shared" si="3"/>
        <v>0.72</v>
      </c>
      <c r="H64" s="27">
        <v>0</v>
      </c>
      <c r="I64" s="27">
        <f t="shared" si="4"/>
        <v>0.72</v>
      </c>
      <c r="J64" s="45">
        <f t="shared" si="10"/>
        <v>0.63</v>
      </c>
      <c r="K64" s="84">
        <f t="shared" si="17"/>
        <v>0.63</v>
      </c>
      <c r="L64" s="27" t="str">
        <f t="shared" si="15"/>
        <v>available</v>
      </c>
      <c r="M64" s="18"/>
      <c r="N64" s="52">
        <v>53</v>
      </c>
      <c r="O64" s="24" t="s">
        <v>109</v>
      </c>
      <c r="P64" s="25">
        <v>1.6</v>
      </c>
      <c r="Q64" s="80">
        <v>0</v>
      </c>
      <c r="R64" s="48">
        <f>Q64+Kostromaenergo!D64</f>
        <v>0.09</v>
      </c>
      <c r="S64" s="28">
        <v>0.72</v>
      </c>
      <c r="T64" s="26">
        <v>120</v>
      </c>
      <c r="U64" s="27">
        <f t="shared" si="6"/>
        <v>-0.63</v>
      </c>
      <c r="V64" s="27">
        <v>0</v>
      </c>
      <c r="W64" s="27">
        <f t="shared" si="7"/>
        <v>0.72</v>
      </c>
      <c r="X64" s="97">
        <f t="shared" si="8"/>
        <v>0.63</v>
      </c>
      <c r="Y64" s="98">
        <f t="shared" si="18"/>
        <v>0.63</v>
      </c>
      <c r="Z64" s="27" t="str">
        <f t="shared" si="16"/>
        <v>available</v>
      </c>
    </row>
    <row r="65" spans="1:26" s="1" customFormat="1" ht="22.5">
      <c r="A65" s="23">
        <v>54</v>
      </c>
      <c r="B65" s="24" t="s">
        <v>110</v>
      </c>
      <c r="C65" s="25">
        <v>2.5</v>
      </c>
      <c r="D65" s="99">
        <v>0.06</v>
      </c>
      <c r="E65" s="81">
        <v>1.38</v>
      </c>
      <c r="F65" s="26">
        <v>120</v>
      </c>
      <c r="G65" s="27">
        <f t="shared" si="3"/>
        <v>1.38</v>
      </c>
      <c r="H65" s="27">
        <v>0</v>
      </c>
      <c r="I65" s="27">
        <f t="shared" si="4"/>
        <v>1.38</v>
      </c>
      <c r="J65" s="45">
        <f t="shared" si="10"/>
        <v>1.3199999999999998</v>
      </c>
      <c r="K65" s="84">
        <f t="shared" si="17"/>
        <v>1.3199999999999998</v>
      </c>
      <c r="L65" s="27" t="str">
        <f t="shared" si="15"/>
        <v>available</v>
      </c>
      <c r="M65" s="18"/>
      <c r="N65" s="52">
        <v>54</v>
      </c>
      <c r="O65" s="24" t="s">
        <v>110</v>
      </c>
      <c r="P65" s="25">
        <v>2.5</v>
      </c>
      <c r="Q65" s="80">
        <v>0.043</v>
      </c>
      <c r="R65" s="48">
        <f>Q65+Kostromaenergo!D65</f>
        <v>0.103</v>
      </c>
      <c r="S65" s="28">
        <v>1.38</v>
      </c>
      <c r="T65" s="26">
        <v>120</v>
      </c>
      <c r="U65" s="27">
        <f t="shared" si="6"/>
        <v>-1.277</v>
      </c>
      <c r="V65" s="27">
        <v>0</v>
      </c>
      <c r="W65" s="27">
        <f t="shared" si="7"/>
        <v>1.38</v>
      </c>
      <c r="X65" s="97">
        <f t="shared" si="8"/>
        <v>1.277</v>
      </c>
      <c r="Y65" s="98">
        <f t="shared" si="18"/>
        <v>1.277</v>
      </c>
      <c r="Z65" s="27" t="str">
        <f t="shared" si="16"/>
        <v>available</v>
      </c>
    </row>
    <row r="66" spans="1:26" s="1" customFormat="1" ht="22.5">
      <c r="A66" s="23">
        <v>55</v>
      </c>
      <c r="B66" s="24" t="s">
        <v>111</v>
      </c>
      <c r="C66" s="25">
        <v>6.3</v>
      </c>
      <c r="D66" s="99">
        <v>0.52</v>
      </c>
      <c r="E66" s="81">
        <v>3.47</v>
      </c>
      <c r="F66" s="26">
        <v>120</v>
      </c>
      <c r="G66" s="27">
        <f t="shared" si="3"/>
        <v>3.47</v>
      </c>
      <c r="H66" s="27">
        <v>0</v>
      </c>
      <c r="I66" s="27">
        <f t="shared" si="4"/>
        <v>3.47</v>
      </c>
      <c r="J66" s="45">
        <f t="shared" si="10"/>
        <v>2.95</v>
      </c>
      <c r="K66" s="84">
        <f t="shared" si="17"/>
        <v>2.95</v>
      </c>
      <c r="L66" s="27" t="str">
        <f t="shared" si="15"/>
        <v>available</v>
      </c>
      <c r="M66" s="18"/>
      <c r="N66" s="52">
        <v>55</v>
      </c>
      <c r="O66" s="24" t="s">
        <v>111</v>
      </c>
      <c r="P66" s="25">
        <v>6.3</v>
      </c>
      <c r="Q66" s="80">
        <v>0.03</v>
      </c>
      <c r="R66" s="48">
        <f>Q66+Kostromaenergo!D66</f>
        <v>0.55</v>
      </c>
      <c r="S66" s="28">
        <v>3.47</v>
      </c>
      <c r="T66" s="26">
        <v>120</v>
      </c>
      <c r="U66" s="27">
        <f t="shared" si="6"/>
        <v>-2.92</v>
      </c>
      <c r="V66" s="27">
        <v>0</v>
      </c>
      <c r="W66" s="27">
        <f t="shared" si="7"/>
        <v>3.47</v>
      </c>
      <c r="X66" s="97">
        <f t="shared" si="8"/>
        <v>2.92</v>
      </c>
      <c r="Y66" s="98">
        <f t="shared" si="18"/>
        <v>2.92</v>
      </c>
      <c r="Z66" s="27" t="str">
        <f t="shared" si="16"/>
        <v>available</v>
      </c>
    </row>
    <row r="67" spans="1:26" s="1" customFormat="1" ht="22.5">
      <c r="A67" s="23">
        <v>56</v>
      </c>
      <c r="B67" s="24" t="s">
        <v>112</v>
      </c>
      <c r="C67" s="25">
        <v>6.3</v>
      </c>
      <c r="D67" s="99">
        <v>1.41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2.0600000000000005</v>
      </c>
      <c r="K67" s="84">
        <f t="shared" si="17"/>
        <v>2.0600000000000005</v>
      </c>
      <c r="L67" s="27" t="str">
        <f t="shared" si="15"/>
        <v>available</v>
      </c>
      <c r="M67" s="18"/>
      <c r="N67" s="52">
        <v>56</v>
      </c>
      <c r="O67" s="24" t="s">
        <v>112</v>
      </c>
      <c r="P67" s="25">
        <v>6.3</v>
      </c>
      <c r="Q67" s="80">
        <v>0.173</v>
      </c>
      <c r="R67" s="48">
        <f>Q67+Kostromaenergo!D67</f>
        <v>1.583</v>
      </c>
      <c r="S67" s="28">
        <v>3.47</v>
      </c>
      <c r="T67" s="26">
        <v>120</v>
      </c>
      <c r="U67" s="27">
        <f t="shared" si="6"/>
        <v>-1.8870000000000002</v>
      </c>
      <c r="V67" s="27">
        <v>0</v>
      </c>
      <c r="W67" s="27">
        <f t="shared" si="7"/>
        <v>3.47</v>
      </c>
      <c r="X67" s="97">
        <f t="shared" si="8"/>
        <v>1.8870000000000002</v>
      </c>
      <c r="Y67" s="98">
        <f t="shared" si="18"/>
        <v>1.8870000000000002</v>
      </c>
      <c r="Z67" s="27" t="str">
        <f t="shared" si="16"/>
        <v>available</v>
      </c>
    </row>
    <row r="68" spans="1:26" s="1" customFormat="1" ht="22.5">
      <c r="A68" s="23">
        <v>57</v>
      </c>
      <c r="B68" s="24" t="s">
        <v>113</v>
      </c>
      <c r="C68" s="25">
        <v>2.5</v>
      </c>
      <c r="D68" s="99">
        <v>0.17</v>
      </c>
      <c r="E68" s="81">
        <v>1.33</v>
      </c>
      <c r="F68" s="26">
        <v>120</v>
      </c>
      <c r="G68" s="27">
        <f t="shared" si="3"/>
        <v>1.33</v>
      </c>
      <c r="H68" s="27">
        <v>0</v>
      </c>
      <c r="I68" s="27">
        <f t="shared" si="4"/>
        <v>1.33</v>
      </c>
      <c r="J68" s="45">
        <f t="shared" si="10"/>
        <v>1.1600000000000001</v>
      </c>
      <c r="K68" s="84">
        <f t="shared" si="17"/>
        <v>1.1600000000000001</v>
      </c>
      <c r="L68" s="27" t="str">
        <f t="shared" si="15"/>
        <v>available</v>
      </c>
      <c r="M68" s="18"/>
      <c r="N68" s="52">
        <v>57</v>
      </c>
      <c r="O68" s="24" t="s">
        <v>113</v>
      </c>
      <c r="P68" s="25">
        <v>2.5</v>
      </c>
      <c r="Q68" s="80">
        <v>0.005</v>
      </c>
      <c r="R68" s="48">
        <f>Q68+Kostromaenergo!D68</f>
        <v>0.17500000000000002</v>
      </c>
      <c r="S68" s="28">
        <v>1.33</v>
      </c>
      <c r="T68" s="26">
        <v>120</v>
      </c>
      <c r="U68" s="27">
        <f t="shared" si="6"/>
        <v>-1.155</v>
      </c>
      <c r="V68" s="27">
        <v>0</v>
      </c>
      <c r="W68" s="27">
        <f t="shared" si="7"/>
        <v>1.33</v>
      </c>
      <c r="X68" s="97">
        <f t="shared" si="8"/>
        <v>1.155</v>
      </c>
      <c r="Y68" s="98">
        <f t="shared" si="18"/>
        <v>1.155</v>
      </c>
      <c r="Z68" s="27" t="str">
        <f t="shared" si="16"/>
        <v>available</v>
      </c>
    </row>
    <row r="69" spans="1:26" s="1" customFormat="1" ht="22.5">
      <c r="A69" s="23">
        <v>58</v>
      </c>
      <c r="B69" s="24" t="s">
        <v>114</v>
      </c>
      <c r="C69" s="25">
        <v>1.6</v>
      </c>
      <c r="D69" s="99">
        <v>0.33</v>
      </c>
      <c r="E69" s="81">
        <v>0.88</v>
      </c>
      <c r="F69" s="26">
        <v>120</v>
      </c>
      <c r="G69" s="27">
        <f t="shared" si="3"/>
        <v>0.88</v>
      </c>
      <c r="H69" s="27">
        <v>0</v>
      </c>
      <c r="I69" s="27">
        <f t="shared" si="4"/>
        <v>0.88</v>
      </c>
      <c r="J69" s="45">
        <f t="shared" si="10"/>
        <v>0.55</v>
      </c>
      <c r="K69" s="84">
        <f t="shared" si="17"/>
        <v>0.55</v>
      </c>
      <c r="L69" s="27" t="str">
        <f t="shared" si="15"/>
        <v>available</v>
      </c>
      <c r="M69" s="18"/>
      <c r="N69" s="52">
        <v>58</v>
      </c>
      <c r="O69" s="24" t="s">
        <v>114</v>
      </c>
      <c r="P69" s="25">
        <v>1.6</v>
      </c>
      <c r="Q69" s="80">
        <v>0.033</v>
      </c>
      <c r="R69" s="48">
        <f>Q69+Kostromaenergo!D69</f>
        <v>0.363</v>
      </c>
      <c r="S69" s="28">
        <v>0.88</v>
      </c>
      <c r="T69" s="26">
        <v>120</v>
      </c>
      <c r="U69" s="27">
        <f t="shared" si="6"/>
        <v>-0.517</v>
      </c>
      <c r="V69" s="27">
        <v>0</v>
      </c>
      <c r="W69" s="27">
        <f t="shared" si="7"/>
        <v>0.88</v>
      </c>
      <c r="X69" s="97">
        <f t="shared" si="8"/>
        <v>0.517</v>
      </c>
      <c r="Y69" s="98">
        <f t="shared" si="18"/>
        <v>0.517</v>
      </c>
      <c r="Z69" s="27" t="str">
        <f t="shared" si="16"/>
        <v>available</v>
      </c>
    </row>
    <row r="70" spans="1:26" s="1" customFormat="1" ht="22.5">
      <c r="A70" s="23">
        <v>59</v>
      </c>
      <c r="B70" s="24" t="s">
        <v>115</v>
      </c>
      <c r="C70" s="25">
        <v>6.3</v>
      </c>
      <c r="D70" s="99">
        <v>0.58</v>
      </c>
      <c r="E70" s="81">
        <v>2.5</v>
      </c>
      <c r="F70" s="26" t="s">
        <v>34</v>
      </c>
      <c r="G70" s="27">
        <f t="shared" si="3"/>
        <v>2.5</v>
      </c>
      <c r="H70" s="27">
        <v>0</v>
      </c>
      <c r="I70" s="27">
        <f t="shared" si="4"/>
        <v>2.5</v>
      </c>
      <c r="J70" s="45">
        <f t="shared" si="10"/>
        <v>1.92</v>
      </c>
      <c r="K70" s="84">
        <f t="shared" si="17"/>
        <v>1.92</v>
      </c>
      <c r="L70" s="27" t="str">
        <f t="shared" si="15"/>
        <v>available</v>
      </c>
      <c r="M70" s="18"/>
      <c r="N70" s="52">
        <v>59</v>
      </c>
      <c r="O70" s="24" t="s">
        <v>115</v>
      </c>
      <c r="P70" s="25">
        <v>6.3</v>
      </c>
      <c r="Q70" s="80">
        <v>0.091</v>
      </c>
      <c r="R70" s="48">
        <f>Q70+Kostromaenergo!D70</f>
        <v>0.6709999999999999</v>
      </c>
      <c r="S70" s="28">
        <v>2.5</v>
      </c>
      <c r="T70" s="26" t="s">
        <v>34</v>
      </c>
      <c r="U70" s="27">
        <f t="shared" si="6"/>
        <v>-1.8290000000000002</v>
      </c>
      <c r="V70" s="27">
        <v>0</v>
      </c>
      <c r="W70" s="27">
        <f t="shared" si="7"/>
        <v>2.5</v>
      </c>
      <c r="X70" s="97">
        <f t="shared" si="8"/>
        <v>1.8290000000000002</v>
      </c>
      <c r="Y70" s="98">
        <f t="shared" si="18"/>
        <v>1.8290000000000002</v>
      </c>
      <c r="Z70" s="27" t="str">
        <f t="shared" si="16"/>
        <v>available</v>
      </c>
    </row>
    <row r="71" spans="1:26" s="1" customFormat="1" ht="22.5">
      <c r="A71" s="23">
        <v>60</v>
      </c>
      <c r="B71" s="24" t="s">
        <v>116</v>
      </c>
      <c r="C71" s="25">
        <v>1</v>
      </c>
      <c r="D71" s="99">
        <v>0.06</v>
      </c>
      <c r="E71" s="81">
        <v>0.12</v>
      </c>
      <c r="F71" s="26">
        <v>120</v>
      </c>
      <c r="G71" s="27">
        <f t="shared" si="3"/>
        <v>0.12</v>
      </c>
      <c r="H71" s="27">
        <v>0</v>
      </c>
      <c r="I71" s="27">
        <f t="shared" si="4"/>
        <v>0.12</v>
      </c>
      <c r="J71" s="45">
        <f t="shared" si="10"/>
        <v>0.06</v>
      </c>
      <c r="K71" s="84">
        <f t="shared" si="17"/>
        <v>0.06</v>
      </c>
      <c r="L71" s="27" t="str">
        <f t="shared" si="15"/>
        <v>available</v>
      </c>
      <c r="M71" s="18"/>
      <c r="N71" s="52">
        <v>60</v>
      </c>
      <c r="O71" s="24" t="s">
        <v>116</v>
      </c>
      <c r="P71" s="25">
        <v>1</v>
      </c>
      <c r="Q71" s="80">
        <v>0</v>
      </c>
      <c r="R71" s="48">
        <f>Q71+Kostromaenergo!D71</f>
        <v>0.06</v>
      </c>
      <c r="S71" s="28">
        <v>0.12</v>
      </c>
      <c r="T71" s="26">
        <v>120</v>
      </c>
      <c r="U71" s="27">
        <f t="shared" si="6"/>
        <v>-0.06</v>
      </c>
      <c r="V71" s="27">
        <v>0</v>
      </c>
      <c r="W71" s="27">
        <f t="shared" si="7"/>
        <v>0.12</v>
      </c>
      <c r="X71" s="97">
        <f t="shared" si="8"/>
        <v>0.06</v>
      </c>
      <c r="Y71" s="98">
        <f t="shared" si="18"/>
        <v>0.06</v>
      </c>
      <c r="Z71" s="27" t="str">
        <f t="shared" si="16"/>
        <v>available</v>
      </c>
    </row>
    <row r="72" spans="1:26" s="1" customFormat="1" ht="22.5">
      <c r="A72" s="23">
        <v>61</v>
      </c>
      <c r="B72" s="24" t="s">
        <v>117</v>
      </c>
      <c r="C72" s="25">
        <v>1</v>
      </c>
      <c r="D72" s="99">
        <v>0.19</v>
      </c>
      <c r="E72" s="81">
        <v>0.45</v>
      </c>
      <c r="F72" s="26">
        <v>120</v>
      </c>
      <c r="G72" s="27">
        <f>E72</f>
        <v>0.45</v>
      </c>
      <c r="H72" s="27">
        <v>0</v>
      </c>
      <c r="I72" s="27">
        <f>G72-H72</f>
        <v>0.45</v>
      </c>
      <c r="J72" s="45">
        <f>I72-D72</f>
        <v>0.26</v>
      </c>
      <c r="K72" s="84">
        <f t="shared" si="17"/>
        <v>0.26</v>
      </c>
      <c r="L72" s="27" t="str">
        <f t="shared" si="15"/>
        <v>available</v>
      </c>
      <c r="M72" s="18"/>
      <c r="N72" s="52">
        <v>61</v>
      </c>
      <c r="O72" s="24" t="s">
        <v>117</v>
      </c>
      <c r="P72" s="25">
        <v>1</v>
      </c>
      <c r="Q72" s="80">
        <v>0.092</v>
      </c>
      <c r="R72" s="48">
        <f>Q72+Kostromaenergo!D72</f>
        <v>0.28200000000000003</v>
      </c>
      <c r="S72" s="28">
        <v>0.45</v>
      </c>
      <c r="T72" s="26">
        <v>120</v>
      </c>
      <c r="U72" s="27">
        <f>R72-S72</f>
        <v>-0.16799999999999998</v>
      </c>
      <c r="V72" s="27">
        <v>0</v>
      </c>
      <c r="W72" s="27">
        <f>S72</f>
        <v>0.45</v>
      </c>
      <c r="X72" s="97">
        <f>W72-R72</f>
        <v>0.16799999999999998</v>
      </c>
      <c r="Y72" s="98">
        <f t="shared" si="18"/>
        <v>0.16799999999999998</v>
      </c>
      <c r="Z72" s="27" t="str">
        <f t="shared" si="16"/>
        <v>available</v>
      </c>
    </row>
    <row r="73" spans="1:26" s="1" customFormat="1" ht="22.5">
      <c r="A73" s="153">
        <v>62</v>
      </c>
      <c r="B73" s="31" t="s">
        <v>118</v>
      </c>
      <c r="C73" s="32" t="s">
        <v>2</v>
      </c>
      <c r="D73" s="101">
        <v>2.13</v>
      </c>
      <c r="E73" s="33">
        <f>E75+E74</f>
        <v>0.86</v>
      </c>
      <c r="F73" s="26">
        <v>120</v>
      </c>
      <c r="G73" s="27">
        <f aca="true" t="shared" si="19" ref="G73:G104">D73-E73</f>
        <v>1.27</v>
      </c>
      <c r="H73" s="27">
        <v>0</v>
      </c>
      <c r="I73" s="30">
        <f>10*1.05</f>
        <v>10.5</v>
      </c>
      <c r="J73" s="85">
        <f>I73-G73-H73</f>
        <v>9.23</v>
      </c>
      <c r="K73" s="138">
        <f>MIN(J73:J75)</f>
        <v>9.23</v>
      </c>
      <c r="L73" s="137" t="str">
        <f t="shared" si="15"/>
        <v>available</v>
      </c>
      <c r="M73" s="18"/>
      <c r="N73" s="135">
        <v>62</v>
      </c>
      <c r="O73" s="31" t="s">
        <v>118</v>
      </c>
      <c r="P73" s="91" t="s">
        <v>2</v>
      </c>
      <c r="Q73" s="92">
        <v>0.729</v>
      </c>
      <c r="R73" s="33">
        <f>Q73+Kostromaenergo!D73</f>
        <v>2.859</v>
      </c>
      <c r="S73" s="53">
        <f>S75+S74</f>
        <v>0.86</v>
      </c>
      <c r="T73" s="26">
        <v>120</v>
      </c>
      <c r="U73" s="27">
        <f>R73-S73</f>
        <v>1.999</v>
      </c>
      <c r="V73" s="30">
        <v>0</v>
      </c>
      <c r="W73" s="30">
        <f>10*1.05</f>
        <v>10.5</v>
      </c>
      <c r="X73" s="126">
        <f>W73-V73-U73</f>
        <v>8.501</v>
      </c>
      <c r="Y73" s="136">
        <f>MIN(X73:X75)</f>
        <v>8.501</v>
      </c>
      <c r="Z73" s="137" t="str">
        <f t="shared" si="16"/>
        <v>available</v>
      </c>
    </row>
    <row r="74" spans="1:26" s="1" customFormat="1" ht="12.75">
      <c r="A74" s="153"/>
      <c r="B74" s="29" t="s">
        <v>89</v>
      </c>
      <c r="C74" s="32" t="s">
        <v>2</v>
      </c>
      <c r="D74" s="101">
        <v>0.59</v>
      </c>
      <c r="E74" s="33">
        <v>0</v>
      </c>
      <c r="F74" s="26">
        <v>120</v>
      </c>
      <c r="G74" s="27">
        <f t="shared" si="19"/>
        <v>0.59</v>
      </c>
      <c r="H74" s="27">
        <v>0</v>
      </c>
      <c r="I74" s="30">
        <f>10*1.05</f>
        <v>10.5</v>
      </c>
      <c r="J74" s="85">
        <f>I74-D74</f>
        <v>9.91</v>
      </c>
      <c r="K74" s="138"/>
      <c r="L74" s="137"/>
      <c r="M74" s="18"/>
      <c r="N74" s="135"/>
      <c r="O74" s="29" t="s">
        <v>89</v>
      </c>
      <c r="P74" s="91" t="s">
        <v>2</v>
      </c>
      <c r="Q74" s="54">
        <v>0</v>
      </c>
      <c r="R74" s="33">
        <f>Q74+Kostromaenergo!D74</f>
        <v>0.59</v>
      </c>
      <c r="S74" s="53">
        <v>0</v>
      </c>
      <c r="T74" s="26">
        <v>120</v>
      </c>
      <c r="U74" s="27">
        <f aca="true" t="shared" si="20" ref="U74:U138">R74-S74</f>
        <v>0.59</v>
      </c>
      <c r="V74" s="30">
        <v>0</v>
      </c>
      <c r="W74" s="30">
        <f>10*1.05</f>
        <v>10.5</v>
      </c>
      <c r="X74" s="126">
        <f aca="true" t="shared" si="21" ref="X74:X138">W74-V74-U74</f>
        <v>9.91</v>
      </c>
      <c r="Y74" s="136"/>
      <c r="Z74" s="137"/>
    </row>
    <row r="75" spans="1:26" s="1" customFormat="1" ht="12.75">
      <c r="A75" s="153"/>
      <c r="B75" s="29" t="s">
        <v>90</v>
      </c>
      <c r="C75" s="32" t="s">
        <v>2</v>
      </c>
      <c r="D75" s="101">
        <v>1.54</v>
      </c>
      <c r="E75" s="33">
        <v>0.86</v>
      </c>
      <c r="F75" s="26">
        <v>120</v>
      </c>
      <c r="G75" s="27">
        <f t="shared" si="19"/>
        <v>0.68</v>
      </c>
      <c r="H75" s="27">
        <v>0</v>
      </c>
      <c r="I75" s="30">
        <f>10*1.05</f>
        <v>10.5</v>
      </c>
      <c r="J75" s="85">
        <f aca="true" t="shared" si="22" ref="J75:J136">I75-G75-H75</f>
        <v>9.82</v>
      </c>
      <c r="K75" s="138"/>
      <c r="L75" s="137"/>
      <c r="M75" s="18"/>
      <c r="N75" s="135"/>
      <c r="O75" s="29" t="s">
        <v>90</v>
      </c>
      <c r="P75" s="91" t="s">
        <v>2</v>
      </c>
      <c r="Q75" s="92">
        <v>0.729</v>
      </c>
      <c r="R75" s="33">
        <f>Q75+Kostromaenergo!D75</f>
        <v>2.269</v>
      </c>
      <c r="S75" s="53">
        <v>0.86</v>
      </c>
      <c r="T75" s="26">
        <v>120</v>
      </c>
      <c r="U75" s="27">
        <f t="shared" si="20"/>
        <v>1.4090000000000003</v>
      </c>
      <c r="V75" s="30">
        <v>0</v>
      </c>
      <c r="W75" s="30">
        <f>10*1.05</f>
        <v>10.5</v>
      </c>
      <c r="X75" s="126">
        <f t="shared" si="21"/>
        <v>9.091</v>
      </c>
      <c r="Y75" s="136"/>
      <c r="Z75" s="137"/>
    </row>
    <row r="76" spans="1:26" s="1" customFormat="1" ht="22.5">
      <c r="A76" s="153">
        <v>63</v>
      </c>
      <c r="B76" s="31" t="s">
        <v>119</v>
      </c>
      <c r="C76" s="32" t="s">
        <v>3</v>
      </c>
      <c r="D76" s="101">
        <v>6.12</v>
      </c>
      <c r="E76" s="33">
        <f>E78+E77</f>
        <v>1.15</v>
      </c>
      <c r="F76" s="26">
        <v>120</v>
      </c>
      <c r="G76" s="27">
        <f t="shared" si="19"/>
        <v>4.970000000000001</v>
      </c>
      <c r="H76" s="27">
        <v>0</v>
      </c>
      <c r="I76" s="30">
        <f>(10+1.6)*1.05</f>
        <v>12.18</v>
      </c>
      <c r="J76" s="85">
        <f t="shared" si="22"/>
        <v>7.209999999999999</v>
      </c>
      <c r="K76" s="138">
        <f>MIN(J76:J78)</f>
        <v>6.319999999999999</v>
      </c>
      <c r="L76" s="137" t="str">
        <f>IF(K76&lt;0,"unavailable","available")</f>
        <v>available</v>
      </c>
      <c r="M76" s="18"/>
      <c r="N76" s="135">
        <v>63</v>
      </c>
      <c r="O76" s="31" t="s">
        <v>119</v>
      </c>
      <c r="P76" s="91" t="s">
        <v>3</v>
      </c>
      <c r="Q76" s="92">
        <v>0.18</v>
      </c>
      <c r="R76" s="33">
        <f>Q76+Kostromaenergo!D76</f>
        <v>6.3</v>
      </c>
      <c r="S76" s="53">
        <f>S78+S77</f>
        <v>1.15</v>
      </c>
      <c r="T76" s="26">
        <v>120</v>
      </c>
      <c r="U76" s="27">
        <f>R76-S76</f>
        <v>5.15</v>
      </c>
      <c r="V76" s="30">
        <v>0</v>
      </c>
      <c r="W76" s="30">
        <f>(10+1.6)*1.05</f>
        <v>12.18</v>
      </c>
      <c r="X76" s="126">
        <f t="shared" si="21"/>
        <v>7.029999999999999</v>
      </c>
      <c r="Y76" s="136">
        <f>MIN(X76:X78)</f>
        <v>6.319999999999999</v>
      </c>
      <c r="Z76" s="137" t="str">
        <f>IF(Y76&lt;0,"unavailable","available")</f>
        <v>available</v>
      </c>
    </row>
    <row r="77" spans="1:26" s="1" customFormat="1" ht="12.75">
      <c r="A77" s="153"/>
      <c r="B77" s="29" t="s">
        <v>89</v>
      </c>
      <c r="C77" s="32" t="s">
        <v>3</v>
      </c>
      <c r="D77" s="101">
        <v>5.86</v>
      </c>
      <c r="E77" s="33">
        <v>0</v>
      </c>
      <c r="F77" s="26">
        <v>120</v>
      </c>
      <c r="G77" s="27">
        <f t="shared" si="19"/>
        <v>5.86</v>
      </c>
      <c r="H77" s="27">
        <v>0</v>
      </c>
      <c r="I77" s="30">
        <f>(10+1.6)*1.05</f>
        <v>12.18</v>
      </c>
      <c r="J77" s="85">
        <f>I77-D77</f>
        <v>6.319999999999999</v>
      </c>
      <c r="K77" s="138"/>
      <c r="L77" s="137"/>
      <c r="M77" s="18"/>
      <c r="N77" s="135"/>
      <c r="O77" s="29" t="s">
        <v>89</v>
      </c>
      <c r="P77" s="91" t="s">
        <v>3</v>
      </c>
      <c r="Q77" s="54">
        <v>0</v>
      </c>
      <c r="R77" s="33">
        <f>Q77+Kostromaenergo!D77</f>
        <v>5.86</v>
      </c>
      <c r="S77" s="53">
        <v>0</v>
      </c>
      <c r="T77" s="26">
        <v>120</v>
      </c>
      <c r="U77" s="27">
        <f t="shared" si="20"/>
        <v>5.86</v>
      </c>
      <c r="V77" s="30">
        <v>0</v>
      </c>
      <c r="W77" s="30">
        <f>(10+1.6)*1.05</f>
        <v>12.18</v>
      </c>
      <c r="X77" s="126">
        <f t="shared" si="21"/>
        <v>6.319999999999999</v>
      </c>
      <c r="Y77" s="136"/>
      <c r="Z77" s="137"/>
    </row>
    <row r="78" spans="1:26" s="1" customFormat="1" ht="12.75">
      <c r="A78" s="153"/>
      <c r="B78" s="29" t="s">
        <v>90</v>
      </c>
      <c r="C78" s="32" t="s">
        <v>3</v>
      </c>
      <c r="D78" s="101">
        <v>0.26</v>
      </c>
      <c r="E78" s="33">
        <v>1.15</v>
      </c>
      <c r="F78" s="26">
        <v>120</v>
      </c>
      <c r="G78" s="27">
        <f t="shared" si="19"/>
        <v>-0.8899999999999999</v>
      </c>
      <c r="H78" s="27">
        <v>0</v>
      </c>
      <c r="I78" s="30">
        <f>(10+1.6)*1.05</f>
        <v>12.18</v>
      </c>
      <c r="J78" s="85">
        <f t="shared" si="22"/>
        <v>13.07</v>
      </c>
      <c r="K78" s="138"/>
      <c r="L78" s="137"/>
      <c r="M78" s="18"/>
      <c r="N78" s="135"/>
      <c r="O78" s="29" t="s">
        <v>90</v>
      </c>
      <c r="P78" s="91" t="s">
        <v>3</v>
      </c>
      <c r="Q78" s="92">
        <v>0.18</v>
      </c>
      <c r="R78" s="33">
        <f>Q78+Kostromaenergo!D78</f>
        <v>0.44</v>
      </c>
      <c r="S78" s="53">
        <v>1.15</v>
      </c>
      <c r="T78" s="26">
        <v>120</v>
      </c>
      <c r="U78" s="27">
        <f t="shared" si="20"/>
        <v>-0.71</v>
      </c>
      <c r="V78" s="30">
        <v>0</v>
      </c>
      <c r="W78" s="30">
        <f>(10+1.6)*1.05</f>
        <v>12.18</v>
      </c>
      <c r="X78" s="126">
        <f t="shared" si="21"/>
        <v>12.89</v>
      </c>
      <c r="Y78" s="136"/>
      <c r="Z78" s="137"/>
    </row>
    <row r="79" spans="1:26" s="1" customFormat="1" ht="22.5" customHeight="1">
      <c r="A79" s="23">
        <v>64</v>
      </c>
      <c r="B79" s="31" t="s">
        <v>120</v>
      </c>
      <c r="C79" s="32" t="s">
        <v>4</v>
      </c>
      <c r="D79" s="101">
        <v>1.73</v>
      </c>
      <c r="E79" s="80">
        <v>0.425</v>
      </c>
      <c r="F79" s="26">
        <v>120</v>
      </c>
      <c r="G79" s="27">
        <f t="shared" si="19"/>
        <v>1.305</v>
      </c>
      <c r="H79" s="27">
        <v>0</v>
      </c>
      <c r="I79" s="30">
        <f>2.5*1.05</f>
        <v>2.625</v>
      </c>
      <c r="J79" s="85">
        <f t="shared" si="22"/>
        <v>1.32</v>
      </c>
      <c r="K79" s="86">
        <f>J79</f>
        <v>1.32</v>
      </c>
      <c r="L79" s="27" t="str">
        <f aca="true" t="shared" si="23" ref="L79:L92">IF(K79&lt;0,"unavailable","available")</f>
        <v>available</v>
      </c>
      <c r="M79" s="18"/>
      <c r="N79" s="26">
        <v>64</v>
      </c>
      <c r="O79" s="31" t="s">
        <v>120</v>
      </c>
      <c r="P79" s="91" t="s">
        <v>4</v>
      </c>
      <c r="Q79" s="129">
        <v>0.507</v>
      </c>
      <c r="R79" s="33">
        <f>Q79+Kostromaenergo!D79</f>
        <v>2.237</v>
      </c>
      <c r="S79" s="33">
        <v>0.425</v>
      </c>
      <c r="T79" s="26">
        <v>120</v>
      </c>
      <c r="U79" s="27">
        <f t="shared" si="20"/>
        <v>1.812</v>
      </c>
      <c r="V79" s="30">
        <v>0</v>
      </c>
      <c r="W79" s="30">
        <f>2.5*1.05</f>
        <v>2.625</v>
      </c>
      <c r="X79" s="126">
        <f t="shared" si="21"/>
        <v>0.813</v>
      </c>
      <c r="Y79" s="98">
        <f>X79</f>
        <v>0.813</v>
      </c>
      <c r="Z79" s="27" t="str">
        <f aca="true" t="shared" si="24" ref="Z79:Z92">IF(Y79&lt;0,"unavailable","available")</f>
        <v>available</v>
      </c>
    </row>
    <row r="80" spans="1:26" s="1" customFormat="1" ht="22.5">
      <c r="A80" s="23">
        <v>65</v>
      </c>
      <c r="B80" s="31" t="s">
        <v>121</v>
      </c>
      <c r="C80" s="32" t="s">
        <v>5</v>
      </c>
      <c r="D80" s="101">
        <v>0.66</v>
      </c>
      <c r="E80" s="80">
        <v>0.62</v>
      </c>
      <c r="F80" s="26">
        <v>120</v>
      </c>
      <c r="G80" s="27">
        <f t="shared" si="19"/>
        <v>0.040000000000000036</v>
      </c>
      <c r="H80" s="27">
        <v>0</v>
      </c>
      <c r="I80" s="30">
        <f>1.05*4</f>
        <v>4.2</v>
      </c>
      <c r="J80" s="85">
        <f t="shared" si="22"/>
        <v>4.16</v>
      </c>
      <c r="K80" s="86">
        <f aca="true" t="shared" si="25" ref="K80:K91">J80</f>
        <v>4.16</v>
      </c>
      <c r="L80" s="27" t="str">
        <f t="shared" si="23"/>
        <v>available</v>
      </c>
      <c r="M80" s="18"/>
      <c r="N80" s="26">
        <v>65</v>
      </c>
      <c r="O80" s="31" t="s">
        <v>121</v>
      </c>
      <c r="P80" s="91" t="s">
        <v>5</v>
      </c>
      <c r="Q80" s="129">
        <v>0.744</v>
      </c>
      <c r="R80" s="33">
        <f>Q80+Kostromaenergo!D80</f>
        <v>1.404</v>
      </c>
      <c r="S80" s="33">
        <v>0.62</v>
      </c>
      <c r="T80" s="26">
        <v>120</v>
      </c>
      <c r="U80" s="27">
        <f t="shared" si="20"/>
        <v>0.7839999999999999</v>
      </c>
      <c r="V80" s="30">
        <v>0</v>
      </c>
      <c r="W80" s="30">
        <f>1.05*4</f>
        <v>4.2</v>
      </c>
      <c r="X80" s="126">
        <f t="shared" si="21"/>
        <v>3.4160000000000004</v>
      </c>
      <c r="Y80" s="98">
        <f aca="true" t="shared" si="26" ref="Y80:Y91">X80</f>
        <v>3.4160000000000004</v>
      </c>
      <c r="Z80" s="27" t="str">
        <f t="shared" si="24"/>
        <v>available</v>
      </c>
    </row>
    <row r="81" spans="1:26" s="1" customFormat="1" ht="22.5">
      <c r="A81" s="23">
        <v>66</v>
      </c>
      <c r="B81" s="31" t="s">
        <v>122</v>
      </c>
      <c r="C81" s="32" t="s">
        <v>6</v>
      </c>
      <c r="D81" s="101">
        <v>1.41</v>
      </c>
      <c r="E81" s="80">
        <v>0.11</v>
      </c>
      <c r="F81" s="26">
        <v>120</v>
      </c>
      <c r="G81" s="27">
        <f t="shared" si="19"/>
        <v>1.2999999999999998</v>
      </c>
      <c r="H81" s="27">
        <v>0</v>
      </c>
      <c r="I81" s="30">
        <f>1.05*1.6</f>
        <v>1.6800000000000002</v>
      </c>
      <c r="J81" s="85">
        <f t="shared" si="22"/>
        <v>0.38000000000000034</v>
      </c>
      <c r="K81" s="86">
        <f t="shared" si="25"/>
        <v>0.38000000000000034</v>
      </c>
      <c r="L81" s="27" t="str">
        <f t="shared" si="23"/>
        <v>available</v>
      </c>
      <c r="M81" s="18"/>
      <c r="N81" s="26">
        <v>66</v>
      </c>
      <c r="O81" s="31" t="s">
        <v>122</v>
      </c>
      <c r="P81" s="91" t="s">
        <v>6</v>
      </c>
      <c r="Q81" s="129">
        <v>0.046</v>
      </c>
      <c r="R81" s="33">
        <f>Q81+Kostromaenergo!D81</f>
        <v>1.456</v>
      </c>
      <c r="S81" s="33">
        <v>0.11</v>
      </c>
      <c r="T81" s="26">
        <v>120</v>
      </c>
      <c r="U81" s="27">
        <f t="shared" si="20"/>
        <v>1.3459999999999999</v>
      </c>
      <c r="V81" s="30">
        <v>0</v>
      </c>
      <c r="W81" s="30">
        <f>1.05*1.6</f>
        <v>1.6800000000000002</v>
      </c>
      <c r="X81" s="126">
        <f t="shared" si="21"/>
        <v>0.3340000000000003</v>
      </c>
      <c r="Y81" s="98">
        <f t="shared" si="26"/>
        <v>0.3340000000000003</v>
      </c>
      <c r="Z81" s="27" t="str">
        <f t="shared" si="24"/>
        <v>available</v>
      </c>
    </row>
    <row r="82" spans="1:26" s="1" customFormat="1" ht="22.5">
      <c r="A82" s="23">
        <v>67</v>
      </c>
      <c r="B82" s="31" t="s">
        <v>123</v>
      </c>
      <c r="C82" s="32" t="s">
        <v>4</v>
      </c>
      <c r="D82" s="101">
        <v>2.33</v>
      </c>
      <c r="E82" s="80">
        <v>0.55</v>
      </c>
      <c r="F82" s="26">
        <v>120</v>
      </c>
      <c r="G82" s="27">
        <f t="shared" si="19"/>
        <v>1.78</v>
      </c>
      <c r="H82" s="27">
        <v>0</v>
      </c>
      <c r="I82" s="30">
        <f>1.05*2.5</f>
        <v>2.625</v>
      </c>
      <c r="J82" s="85">
        <f t="shared" si="22"/>
        <v>0.845</v>
      </c>
      <c r="K82" s="86">
        <f t="shared" si="25"/>
        <v>0.845</v>
      </c>
      <c r="L82" s="27" t="str">
        <f t="shared" si="23"/>
        <v>available</v>
      </c>
      <c r="M82" s="18"/>
      <c r="N82" s="116">
        <v>67</v>
      </c>
      <c r="O82" s="38" t="s">
        <v>123</v>
      </c>
      <c r="P82" s="93" t="s">
        <v>4</v>
      </c>
      <c r="Q82" s="130">
        <v>1.178</v>
      </c>
      <c r="R82" s="40">
        <f>Q82+Kostromaenergo!D82</f>
        <v>3.508</v>
      </c>
      <c r="S82" s="40">
        <v>0.55</v>
      </c>
      <c r="T82" s="116">
        <v>120</v>
      </c>
      <c r="U82" s="115">
        <f t="shared" si="20"/>
        <v>2.958</v>
      </c>
      <c r="V82" s="43">
        <v>0</v>
      </c>
      <c r="W82" s="43">
        <f>1.05*2.5</f>
        <v>2.625</v>
      </c>
      <c r="X82" s="127">
        <f t="shared" si="21"/>
        <v>-0.3330000000000002</v>
      </c>
      <c r="Y82" s="120">
        <f t="shared" si="26"/>
        <v>-0.3330000000000002</v>
      </c>
      <c r="Z82" s="115" t="str">
        <f t="shared" si="24"/>
        <v>unavailable</v>
      </c>
    </row>
    <row r="83" spans="1:26" s="1" customFormat="1" ht="22.5">
      <c r="A83" s="23">
        <v>68</v>
      </c>
      <c r="B83" s="31" t="s">
        <v>124</v>
      </c>
      <c r="C83" s="32" t="s">
        <v>4</v>
      </c>
      <c r="D83" s="101">
        <v>1.18</v>
      </c>
      <c r="E83" s="80">
        <v>0.4</v>
      </c>
      <c r="F83" s="26">
        <v>120</v>
      </c>
      <c r="G83" s="27">
        <f t="shared" si="19"/>
        <v>0.7799999999999999</v>
      </c>
      <c r="H83" s="27">
        <v>0</v>
      </c>
      <c r="I83" s="30">
        <f>1.05*2.5</f>
        <v>2.625</v>
      </c>
      <c r="J83" s="85">
        <f t="shared" si="22"/>
        <v>1.8450000000000002</v>
      </c>
      <c r="K83" s="86">
        <f t="shared" si="25"/>
        <v>1.8450000000000002</v>
      </c>
      <c r="L83" s="27" t="str">
        <f t="shared" si="23"/>
        <v>available</v>
      </c>
      <c r="M83" s="18"/>
      <c r="N83" s="26">
        <v>68</v>
      </c>
      <c r="O83" s="31" t="s">
        <v>124</v>
      </c>
      <c r="P83" s="91" t="s">
        <v>4</v>
      </c>
      <c r="Q83" s="129">
        <v>0.335</v>
      </c>
      <c r="R83" s="33">
        <f>Q83+Kostromaenergo!D83</f>
        <v>1.515</v>
      </c>
      <c r="S83" s="33">
        <v>0.4</v>
      </c>
      <c r="T83" s="26">
        <v>120</v>
      </c>
      <c r="U83" s="27">
        <f t="shared" si="20"/>
        <v>1.1149999999999998</v>
      </c>
      <c r="V83" s="30">
        <v>0</v>
      </c>
      <c r="W83" s="30">
        <f>1.05*2.5</f>
        <v>2.625</v>
      </c>
      <c r="X83" s="126">
        <f t="shared" si="21"/>
        <v>1.5100000000000002</v>
      </c>
      <c r="Y83" s="98">
        <f t="shared" si="26"/>
        <v>1.5100000000000002</v>
      </c>
      <c r="Z83" s="27" t="str">
        <f t="shared" si="24"/>
        <v>available</v>
      </c>
    </row>
    <row r="84" spans="1:26" s="1" customFormat="1" ht="22.5">
      <c r="A84" s="23">
        <v>69</v>
      </c>
      <c r="B84" s="31" t="s">
        <v>125</v>
      </c>
      <c r="C84" s="32" t="s">
        <v>6</v>
      </c>
      <c r="D84" s="101">
        <v>0.74</v>
      </c>
      <c r="E84" s="80">
        <v>0.29</v>
      </c>
      <c r="F84" s="26">
        <v>120</v>
      </c>
      <c r="G84" s="27">
        <f t="shared" si="19"/>
        <v>0.45</v>
      </c>
      <c r="H84" s="27">
        <v>0</v>
      </c>
      <c r="I84" s="30">
        <f>1.05*1.6</f>
        <v>1.6800000000000002</v>
      </c>
      <c r="J84" s="85">
        <f t="shared" si="22"/>
        <v>1.2300000000000002</v>
      </c>
      <c r="K84" s="86">
        <f t="shared" si="25"/>
        <v>1.2300000000000002</v>
      </c>
      <c r="L84" s="27" t="str">
        <f t="shared" si="23"/>
        <v>available</v>
      </c>
      <c r="M84" s="18"/>
      <c r="N84" s="26">
        <v>69</v>
      </c>
      <c r="O84" s="31" t="s">
        <v>125</v>
      </c>
      <c r="P84" s="91" t="s">
        <v>6</v>
      </c>
      <c r="Q84" s="129">
        <v>0.119</v>
      </c>
      <c r="R84" s="33">
        <f>Q84+Kostromaenergo!D84</f>
        <v>0.859</v>
      </c>
      <c r="S84" s="33">
        <v>0.29</v>
      </c>
      <c r="T84" s="26">
        <v>120</v>
      </c>
      <c r="U84" s="27">
        <f t="shared" si="20"/>
        <v>0.569</v>
      </c>
      <c r="V84" s="30">
        <v>0</v>
      </c>
      <c r="W84" s="30">
        <f>1.05*1.6</f>
        <v>1.6800000000000002</v>
      </c>
      <c r="X84" s="126">
        <f t="shared" si="21"/>
        <v>1.1110000000000002</v>
      </c>
      <c r="Y84" s="98">
        <f t="shared" si="26"/>
        <v>1.1110000000000002</v>
      </c>
      <c r="Z84" s="27" t="str">
        <f t="shared" si="24"/>
        <v>available</v>
      </c>
    </row>
    <row r="85" spans="1:26" s="1" customFormat="1" ht="22.5">
      <c r="A85" s="23">
        <v>70</v>
      </c>
      <c r="B85" s="31" t="s">
        <v>126</v>
      </c>
      <c r="C85" s="32" t="s">
        <v>4</v>
      </c>
      <c r="D85" s="101">
        <v>2.3</v>
      </c>
      <c r="E85" s="80">
        <v>0.43</v>
      </c>
      <c r="F85" s="26">
        <v>120</v>
      </c>
      <c r="G85" s="27">
        <f t="shared" si="19"/>
        <v>1.8699999999999999</v>
      </c>
      <c r="H85" s="27">
        <v>0</v>
      </c>
      <c r="I85" s="30">
        <f>1.05*2.5</f>
        <v>2.625</v>
      </c>
      <c r="J85" s="85">
        <f t="shared" si="22"/>
        <v>0.7550000000000001</v>
      </c>
      <c r="K85" s="86">
        <f t="shared" si="25"/>
        <v>0.7550000000000001</v>
      </c>
      <c r="L85" s="27" t="str">
        <f t="shared" si="23"/>
        <v>available</v>
      </c>
      <c r="M85" s="18"/>
      <c r="N85" s="116">
        <v>70</v>
      </c>
      <c r="O85" s="38" t="s">
        <v>126</v>
      </c>
      <c r="P85" s="93" t="s">
        <v>4</v>
      </c>
      <c r="Q85" s="130">
        <v>0.869</v>
      </c>
      <c r="R85" s="40">
        <f>Q85+Kostromaenergo!D85</f>
        <v>3.1689999999999996</v>
      </c>
      <c r="S85" s="40">
        <v>0.43</v>
      </c>
      <c r="T85" s="116">
        <v>120</v>
      </c>
      <c r="U85" s="115">
        <f t="shared" si="20"/>
        <v>2.7389999999999994</v>
      </c>
      <c r="V85" s="43">
        <v>0</v>
      </c>
      <c r="W85" s="43">
        <f>1.05*2.5</f>
        <v>2.625</v>
      </c>
      <c r="X85" s="127">
        <f t="shared" si="21"/>
        <v>-0.11399999999999944</v>
      </c>
      <c r="Y85" s="120">
        <f t="shared" si="26"/>
        <v>-0.11399999999999944</v>
      </c>
      <c r="Z85" s="115" t="str">
        <f t="shared" si="24"/>
        <v>unavailable</v>
      </c>
    </row>
    <row r="86" spans="1:26" s="1" customFormat="1" ht="22.5">
      <c r="A86" s="23">
        <v>71</v>
      </c>
      <c r="B86" s="31" t="s">
        <v>127</v>
      </c>
      <c r="C86" s="32" t="s">
        <v>7</v>
      </c>
      <c r="D86" s="101">
        <v>0.44</v>
      </c>
      <c r="E86" s="80">
        <v>0.2</v>
      </c>
      <c r="F86" s="26">
        <v>120</v>
      </c>
      <c r="G86" s="27">
        <f t="shared" si="19"/>
        <v>0.24</v>
      </c>
      <c r="H86" s="27">
        <v>0</v>
      </c>
      <c r="I86" s="30">
        <f>1.05*1.8</f>
        <v>1.8900000000000001</v>
      </c>
      <c r="J86" s="85">
        <f t="shared" si="22"/>
        <v>1.6500000000000001</v>
      </c>
      <c r="K86" s="86">
        <f t="shared" si="25"/>
        <v>1.6500000000000001</v>
      </c>
      <c r="L86" s="27" t="str">
        <f t="shared" si="23"/>
        <v>available</v>
      </c>
      <c r="M86" s="18"/>
      <c r="N86" s="26">
        <v>71</v>
      </c>
      <c r="O86" s="31" t="s">
        <v>127</v>
      </c>
      <c r="P86" s="91" t="s">
        <v>7</v>
      </c>
      <c r="Q86" s="129">
        <v>0.043</v>
      </c>
      <c r="R86" s="33">
        <f>Q86+Kostromaenergo!D86</f>
        <v>0.483</v>
      </c>
      <c r="S86" s="33">
        <v>0.2</v>
      </c>
      <c r="T86" s="26">
        <v>120</v>
      </c>
      <c r="U86" s="27">
        <f t="shared" si="20"/>
        <v>0.283</v>
      </c>
      <c r="V86" s="30">
        <v>0</v>
      </c>
      <c r="W86" s="30">
        <f>1.05*1.8</f>
        <v>1.8900000000000001</v>
      </c>
      <c r="X86" s="126">
        <f t="shared" si="21"/>
        <v>1.6070000000000002</v>
      </c>
      <c r="Y86" s="98">
        <f t="shared" si="26"/>
        <v>1.6070000000000002</v>
      </c>
      <c r="Z86" s="27" t="str">
        <f t="shared" si="24"/>
        <v>available</v>
      </c>
    </row>
    <row r="87" spans="1:26" s="1" customFormat="1" ht="22.5">
      <c r="A87" s="23">
        <v>72</v>
      </c>
      <c r="B87" s="31" t="s">
        <v>128</v>
      </c>
      <c r="C87" s="32" t="s">
        <v>5</v>
      </c>
      <c r="D87" s="101">
        <v>2.5</v>
      </c>
      <c r="E87" s="80">
        <v>0.92</v>
      </c>
      <c r="F87" s="26">
        <v>120</v>
      </c>
      <c r="G87" s="27">
        <f t="shared" si="19"/>
        <v>1.58</v>
      </c>
      <c r="H87" s="27">
        <v>0</v>
      </c>
      <c r="I87" s="30">
        <f>1.05*4</f>
        <v>4.2</v>
      </c>
      <c r="J87" s="85">
        <f t="shared" si="22"/>
        <v>2.62</v>
      </c>
      <c r="K87" s="86">
        <f t="shared" si="25"/>
        <v>2.62</v>
      </c>
      <c r="L87" s="27" t="str">
        <f t="shared" si="23"/>
        <v>available</v>
      </c>
      <c r="M87" s="18"/>
      <c r="N87" s="26">
        <v>72</v>
      </c>
      <c r="O87" s="31" t="s">
        <v>128</v>
      </c>
      <c r="P87" s="91" t="s">
        <v>5</v>
      </c>
      <c r="Q87" s="129">
        <v>0.306</v>
      </c>
      <c r="R87" s="33">
        <f>Q87+Kostromaenergo!D87</f>
        <v>2.806</v>
      </c>
      <c r="S87" s="33">
        <v>0.92</v>
      </c>
      <c r="T87" s="26">
        <v>120</v>
      </c>
      <c r="U87" s="27">
        <f t="shared" si="20"/>
        <v>1.8860000000000001</v>
      </c>
      <c r="V87" s="30">
        <v>0</v>
      </c>
      <c r="W87" s="30">
        <f>1.05*4</f>
        <v>4.2</v>
      </c>
      <c r="X87" s="126">
        <f t="shared" si="21"/>
        <v>2.314</v>
      </c>
      <c r="Y87" s="98">
        <f t="shared" si="26"/>
        <v>2.314</v>
      </c>
      <c r="Z87" s="27" t="str">
        <f t="shared" si="24"/>
        <v>available</v>
      </c>
    </row>
    <row r="88" spans="1:26" s="1" customFormat="1" ht="22.5">
      <c r="A88" s="23">
        <v>73</v>
      </c>
      <c r="B88" s="31" t="s">
        <v>129</v>
      </c>
      <c r="C88" s="32" t="s">
        <v>8</v>
      </c>
      <c r="D88" s="101">
        <v>1.43</v>
      </c>
      <c r="E88" s="80">
        <v>0</v>
      </c>
      <c r="F88" s="26">
        <v>0</v>
      </c>
      <c r="G88" s="27">
        <f t="shared" si="19"/>
        <v>1.43</v>
      </c>
      <c r="H88" s="27">
        <v>0</v>
      </c>
      <c r="I88" s="30">
        <f>1.05*1.6</f>
        <v>1.6800000000000002</v>
      </c>
      <c r="J88" s="85">
        <f t="shared" si="22"/>
        <v>0.2500000000000002</v>
      </c>
      <c r="K88" s="86">
        <f t="shared" si="25"/>
        <v>0.2500000000000002</v>
      </c>
      <c r="L88" s="27" t="str">
        <f t="shared" si="23"/>
        <v>available</v>
      </c>
      <c r="M88" s="18"/>
      <c r="N88" s="116">
        <v>73</v>
      </c>
      <c r="O88" s="38" t="s">
        <v>129</v>
      </c>
      <c r="P88" s="93" t="s">
        <v>8</v>
      </c>
      <c r="Q88" s="130">
        <v>0.279</v>
      </c>
      <c r="R88" s="40">
        <f>Q88+Kostromaenergo!D88</f>
        <v>1.709</v>
      </c>
      <c r="S88" s="40">
        <v>0</v>
      </c>
      <c r="T88" s="116">
        <v>0</v>
      </c>
      <c r="U88" s="115">
        <f t="shared" si="20"/>
        <v>1.709</v>
      </c>
      <c r="V88" s="43">
        <v>0</v>
      </c>
      <c r="W88" s="43">
        <f>1.05*1.6</f>
        <v>1.6800000000000002</v>
      </c>
      <c r="X88" s="127">
        <f t="shared" si="21"/>
        <v>-0.028999999999999915</v>
      </c>
      <c r="Y88" s="120">
        <f t="shared" si="26"/>
        <v>-0.028999999999999915</v>
      </c>
      <c r="Z88" s="115" t="str">
        <f t="shared" si="24"/>
        <v>unavailable</v>
      </c>
    </row>
    <row r="89" spans="1:26" s="1" customFormat="1" ht="22.5">
      <c r="A89" s="23">
        <v>74</v>
      </c>
      <c r="B89" s="31" t="s">
        <v>130</v>
      </c>
      <c r="C89" s="32" t="s">
        <v>9</v>
      </c>
      <c r="D89" s="101">
        <v>2.71</v>
      </c>
      <c r="E89" s="80">
        <v>0</v>
      </c>
      <c r="F89" s="26">
        <v>0</v>
      </c>
      <c r="G89" s="27">
        <f t="shared" si="19"/>
        <v>2.71</v>
      </c>
      <c r="H89" s="27">
        <v>0</v>
      </c>
      <c r="I89" s="30">
        <f>1.05*3.2</f>
        <v>3.3600000000000003</v>
      </c>
      <c r="J89" s="85">
        <f t="shared" si="22"/>
        <v>0.6500000000000004</v>
      </c>
      <c r="K89" s="86">
        <f t="shared" si="25"/>
        <v>0.6500000000000004</v>
      </c>
      <c r="L89" s="27" t="str">
        <f t="shared" si="23"/>
        <v>available</v>
      </c>
      <c r="M89" s="18"/>
      <c r="N89" s="41">
        <v>74</v>
      </c>
      <c r="O89" s="38" t="s">
        <v>130</v>
      </c>
      <c r="P89" s="93" t="s">
        <v>9</v>
      </c>
      <c r="Q89" s="130">
        <v>1.258</v>
      </c>
      <c r="R89" s="40">
        <f>Q89+Kostromaenergo!D89</f>
        <v>3.968</v>
      </c>
      <c r="S89" s="40">
        <v>0</v>
      </c>
      <c r="T89" s="41">
        <v>0</v>
      </c>
      <c r="U89" s="42">
        <f t="shared" si="20"/>
        <v>3.968</v>
      </c>
      <c r="V89" s="43">
        <v>0</v>
      </c>
      <c r="W89" s="43">
        <f>1.05*3.2</f>
        <v>3.3600000000000003</v>
      </c>
      <c r="X89" s="127">
        <f t="shared" si="21"/>
        <v>-0.6079999999999997</v>
      </c>
      <c r="Y89" s="120">
        <f t="shared" si="26"/>
        <v>-0.6079999999999997</v>
      </c>
      <c r="Z89" s="42" t="str">
        <f t="shared" si="24"/>
        <v>unavailable</v>
      </c>
    </row>
    <row r="90" spans="1:26" s="1" customFormat="1" ht="22.5">
      <c r="A90" s="23">
        <v>75</v>
      </c>
      <c r="B90" s="31" t="s">
        <v>131</v>
      </c>
      <c r="C90" s="32" t="s">
        <v>5</v>
      </c>
      <c r="D90" s="101">
        <v>3.68</v>
      </c>
      <c r="E90" s="80">
        <v>0.76</v>
      </c>
      <c r="F90" s="26">
        <v>120</v>
      </c>
      <c r="G90" s="27">
        <f t="shared" si="19"/>
        <v>2.92</v>
      </c>
      <c r="H90" s="27">
        <v>0</v>
      </c>
      <c r="I90" s="30">
        <f>1.05*4</f>
        <v>4.2</v>
      </c>
      <c r="J90" s="85">
        <f t="shared" si="22"/>
        <v>1.2800000000000002</v>
      </c>
      <c r="K90" s="86">
        <f t="shared" si="25"/>
        <v>1.2800000000000002</v>
      </c>
      <c r="L90" s="27" t="str">
        <f t="shared" si="23"/>
        <v>available</v>
      </c>
      <c r="M90" s="18"/>
      <c r="N90" s="26">
        <v>75</v>
      </c>
      <c r="O90" s="31" t="s">
        <v>131</v>
      </c>
      <c r="P90" s="91" t="s">
        <v>5</v>
      </c>
      <c r="Q90" s="129">
        <v>0.322</v>
      </c>
      <c r="R90" s="33">
        <f>Q90+Kostromaenergo!D90</f>
        <v>4.002</v>
      </c>
      <c r="S90" s="33">
        <v>0.76</v>
      </c>
      <c r="T90" s="26">
        <v>120</v>
      </c>
      <c r="U90" s="27">
        <f t="shared" si="20"/>
        <v>3.242</v>
      </c>
      <c r="V90" s="30">
        <v>0</v>
      </c>
      <c r="W90" s="30">
        <f>1.05*4</f>
        <v>4.2</v>
      </c>
      <c r="X90" s="126">
        <f t="shared" si="21"/>
        <v>0.9580000000000002</v>
      </c>
      <c r="Y90" s="98">
        <f t="shared" si="26"/>
        <v>0.9580000000000002</v>
      </c>
      <c r="Z90" s="27" t="str">
        <f t="shared" si="24"/>
        <v>available</v>
      </c>
    </row>
    <row r="91" spans="1:26" s="1" customFormat="1" ht="22.5">
      <c r="A91" s="23">
        <v>76</v>
      </c>
      <c r="B91" s="31" t="s">
        <v>132</v>
      </c>
      <c r="C91" s="32" t="s">
        <v>10</v>
      </c>
      <c r="D91" s="101">
        <v>0.82</v>
      </c>
      <c r="E91" s="80">
        <v>0</v>
      </c>
      <c r="F91" s="26">
        <v>0</v>
      </c>
      <c r="G91" s="27">
        <f t="shared" si="19"/>
        <v>0.82</v>
      </c>
      <c r="H91" s="27">
        <v>0</v>
      </c>
      <c r="I91" s="30">
        <f>1.05*1</f>
        <v>1.05</v>
      </c>
      <c r="J91" s="85">
        <f t="shared" si="22"/>
        <v>0.2300000000000001</v>
      </c>
      <c r="K91" s="86">
        <f t="shared" si="25"/>
        <v>0.2300000000000001</v>
      </c>
      <c r="L91" s="27" t="str">
        <f t="shared" si="23"/>
        <v>available</v>
      </c>
      <c r="M91" s="18"/>
      <c r="N91" s="26">
        <v>76</v>
      </c>
      <c r="O91" s="31" t="s">
        <v>132</v>
      </c>
      <c r="P91" s="91" t="s">
        <v>10</v>
      </c>
      <c r="Q91" s="129">
        <v>0</v>
      </c>
      <c r="R91" s="33">
        <f>Q91+Kostromaenergo!D91</f>
        <v>0.82</v>
      </c>
      <c r="S91" s="33">
        <v>0</v>
      </c>
      <c r="T91" s="26">
        <v>0</v>
      </c>
      <c r="U91" s="27">
        <f t="shared" si="20"/>
        <v>0.82</v>
      </c>
      <c r="V91" s="30">
        <v>0</v>
      </c>
      <c r="W91" s="30">
        <f>1.05*1</f>
        <v>1.05</v>
      </c>
      <c r="X91" s="126">
        <f t="shared" si="21"/>
        <v>0.2300000000000001</v>
      </c>
      <c r="Y91" s="98">
        <f t="shared" si="26"/>
        <v>0.2300000000000001</v>
      </c>
      <c r="Z91" s="27" t="str">
        <f t="shared" si="24"/>
        <v>available</v>
      </c>
    </row>
    <row r="92" spans="1:26" s="1" customFormat="1" ht="22.5">
      <c r="A92" s="153">
        <v>77</v>
      </c>
      <c r="B92" s="31" t="s">
        <v>133</v>
      </c>
      <c r="C92" s="32" t="s">
        <v>11</v>
      </c>
      <c r="D92" s="101">
        <v>12.41</v>
      </c>
      <c r="E92" s="33">
        <f>E94+E93</f>
        <v>0</v>
      </c>
      <c r="F92" s="26">
        <v>0</v>
      </c>
      <c r="G92" s="27">
        <f t="shared" si="19"/>
        <v>12.41</v>
      </c>
      <c r="H92" s="27">
        <v>0</v>
      </c>
      <c r="I92" s="30">
        <f>1.05*16</f>
        <v>16.8</v>
      </c>
      <c r="J92" s="85">
        <f t="shared" si="22"/>
        <v>4.390000000000001</v>
      </c>
      <c r="K92" s="138">
        <f>MIN(J92:J94)</f>
        <v>4.390000000000001</v>
      </c>
      <c r="L92" s="137" t="str">
        <f t="shared" si="23"/>
        <v>available</v>
      </c>
      <c r="M92" s="18"/>
      <c r="N92" s="135">
        <v>77</v>
      </c>
      <c r="O92" s="31" t="s">
        <v>133</v>
      </c>
      <c r="P92" s="91" t="s">
        <v>11</v>
      </c>
      <c r="Q92" s="92">
        <v>1.726</v>
      </c>
      <c r="R92" s="33">
        <f>Q92+Kostromaenergo!D92</f>
        <v>14.136</v>
      </c>
      <c r="S92" s="53">
        <f>S94+S93</f>
        <v>0</v>
      </c>
      <c r="T92" s="26">
        <v>0</v>
      </c>
      <c r="U92" s="27">
        <f t="shared" si="20"/>
        <v>14.136</v>
      </c>
      <c r="V92" s="30">
        <v>0</v>
      </c>
      <c r="W92" s="30">
        <f>1.05*16</f>
        <v>16.8</v>
      </c>
      <c r="X92" s="126">
        <f t="shared" si="21"/>
        <v>2.6640000000000015</v>
      </c>
      <c r="Y92" s="136">
        <f>MIN(X92:X94)</f>
        <v>2.6640000000000015</v>
      </c>
      <c r="Z92" s="137" t="str">
        <f t="shared" si="24"/>
        <v>available</v>
      </c>
    </row>
    <row r="93" spans="1:26" s="1" customFormat="1" ht="12.75">
      <c r="A93" s="153"/>
      <c r="B93" s="29" t="s">
        <v>89</v>
      </c>
      <c r="C93" s="32" t="s">
        <v>11</v>
      </c>
      <c r="D93" s="101">
        <v>0.77</v>
      </c>
      <c r="E93" s="33">
        <v>0</v>
      </c>
      <c r="F93" s="26">
        <v>0</v>
      </c>
      <c r="G93" s="27">
        <f t="shared" si="19"/>
        <v>0.77</v>
      </c>
      <c r="H93" s="27">
        <v>0</v>
      </c>
      <c r="I93" s="30">
        <f>1.05*16</f>
        <v>16.8</v>
      </c>
      <c r="J93" s="85">
        <f>I93-D93</f>
        <v>16.03</v>
      </c>
      <c r="K93" s="138"/>
      <c r="L93" s="137"/>
      <c r="M93" s="18"/>
      <c r="N93" s="135"/>
      <c r="O93" s="29" t="s">
        <v>89</v>
      </c>
      <c r="P93" s="91" t="s">
        <v>11</v>
      </c>
      <c r="Q93" s="54">
        <v>0</v>
      </c>
      <c r="R93" s="33">
        <f>Q93+Kostromaenergo!D93</f>
        <v>0.77</v>
      </c>
      <c r="S93" s="33">
        <v>0</v>
      </c>
      <c r="T93" s="26">
        <v>0</v>
      </c>
      <c r="U93" s="27">
        <f t="shared" si="20"/>
        <v>0.77</v>
      </c>
      <c r="V93" s="30">
        <v>0</v>
      </c>
      <c r="W93" s="30">
        <f>1.05*16</f>
        <v>16.8</v>
      </c>
      <c r="X93" s="126">
        <f t="shared" si="21"/>
        <v>16.03</v>
      </c>
      <c r="Y93" s="136"/>
      <c r="Z93" s="137"/>
    </row>
    <row r="94" spans="1:26" s="1" customFormat="1" ht="12.75">
      <c r="A94" s="153"/>
      <c r="B94" s="29" t="s">
        <v>90</v>
      </c>
      <c r="C94" s="32" t="s">
        <v>11</v>
      </c>
      <c r="D94" s="101">
        <v>11.64</v>
      </c>
      <c r="E94" s="33">
        <v>0</v>
      </c>
      <c r="F94" s="26">
        <v>0</v>
      </c>
      <c r="G94" s="27">
        <f t="shared" si="19"/>
        <v>11.64</v>
      </c>
      <c r="H94" s="27">
        <v>0</v>
      </c>
      <c r="I94" s="30">
        <f>1.05*16</f>
        <v>16.8</v>
      </c>
      <c r="J94" s="85">
        <f t="shared" si="22"/>
        <v>5.16</v>
      </c>
      <c r="K94" s="138"/>
      <c r="L94" s="137"/>
      <c r="M94" s="18"/>
      <c r="N94" s="135"/>
      <c r="O94" s="29" t="s">
        <v>90</v>
      </c>
      <c r="P94" s="91" t="s">
        <v>11</v>
      </c>
      <c r="Q94" s="92">
        <v>1.726</v>
      </c>
      <c r="R94" s="33">
        <f>Q94+Kostromaenergo!D94</f>
        <v>13.366</v>
      </c>
      <c r="S94" s="33">
        <v>0</v>
      </c>
      <c r="T94" s="26">
        <v>0</v>
      </c>
      <c r="U94" s="27">
        <f t="shared" si="20"/>
        <v>13.366</v>
      </c>
      <c r="V94" s="30">
        <v>0</v>
      </c>
      <c r="W94" s="30">
        <f>1.05*16</f>
        <v>16.8</v>
      </c>
      <c r="X94" s="126">
        <f t="shared" si="21"/>
        <v>3.434000000000001</v>
      </c>
      <c r="Y94" s="136"/>
      <c r="Z94" s="137"/>
    </row>
    <row r="95" spans="1:26" s="1" customFormat="1" ht="22.5">
      <c r="A95" s="23">
        <v>78</v>
      </c>
      <c r="B95" s="31" t="s">
        <v>134</v>
      </c>
      <c r="C95" s="32" t="s">
        <v>5</v>
      </c>
      <c r="D95" s="101">
        <v>1.65</v>
      </c>
      <c r="E95" s="80">
        <v>1.03</v>
      </c>
      <c r="F95" s="26">
        <v>120</v>
      </c>
      <c r="G95" s="27">
        <f t="shared" si="19"/>
        <v>0.6199999999999999</v>
      </c>
      <c r="H95" s="27">
        <v>0</v>
      </c>
      <c r="I95" s="30">
        <f>1.05*4</f>
        <v>4.2</v>
      </c>
      <c r="J95" s="85">
        <f t="shared" si="22"/>
        <v>3.58</v>
      </c>
      <c r="K95" s="86">
        <f>J95</f>
        <v>3.58</v>
      </c>
      <c r="L95" s="27" t="str">
        <f>IF(K95&lt;0,"unavailable","available")</f>
        <v>available</v>
      </c>
      <c r="M95" s="18"/>
      <c r="N95" s="26">
        <v>78</v>
      </c>
      <c r="O95" s="31" t="s">
        <v>134</v>
      </c>
      <c r="P95" s="91" t="s">
        <v>5</v>
      </c>
      <c r="Q95" s="129">
        <v>2.575</v>
      </c>
      <c r="R95" s="33">
        <f>Q95+Kostromaenergo!D95</f>
        <v>4.225</v>
      </c>
      <c r="S95" s="33">
        <v>1.03</v>
      </c>
      <c r="T95" s="26">
        <v>120</v>
      </c>
      <c r="U95" s="27">
        <f t="shared" si="20"/>
        <v>3.1949999999999994</v>
      </c>
      <c r="V95" s="30">
        <v>0</v>
      </c>
      <c r="W95" s="30">
        <f>1.05*4</f>
        <v>4.2</v>
      </c>
      <c r="X95" s="126">
        <f t="shared" si="21"/>
        <v>1.0050000000000008</v>
      </c>
      <c r="Y95" s="98">
        <f>X95</f>
        <v>1.0050000000000008</v>
      </c>
      <c r="Z95" s="27" t="str">
        <f>IF(Y95&lt;0,"unavailable","available")</f>
        <v>available</v>
      </c>
    </row>
    <row r="96" spans="1:26" s="1" customFormat="1" ht="22.5">
      <c r="A96" s="23">
        <v>79</v>
      </c>
      <c r="B96" s="31" t="s">
        <v>135</v>
      </c>
      <c r="C96" s="32" t="s">
        <v>4</v>
      </c>
      <c r="D96" s="101">
        <v>1.27</v>
      </c>
      <c r="E96" s="80">
        <v>0.43</v>
      </c>
      <c r="F96" s="26">
        <v>120</v>
      </c>
      <c r="G96" s="27">
        <f t="shared" si="19"/>
        <v>0.8400000000000001</v>
      </c>
      <c r="H96" s="27">
        <v>0</v>
      </c>
      <c r="I96" s="30">
        <f>1.05*2.5</f>
        <v>2.625</v>
      </c>
      <c r="J96" s="85">
        <f t="shared" si="22"/>
        <v>1.785</v>
      </c>
      <c r="K96" s="86">
        <f>J96</f>
        <v>1.785</v>
      </c>
      <c r="L96" s="27" t="str">
        <f>IF(K96&lt;0,"unavailable","available")</f>
        <v>available</v>
      </c>
      <c r="M96" s="18"/>
      <c r="N96" s="26">
        <v>79</v>
      </c>
      <c r="O96" s="31" t="s">
        <v>135</v>
      </c>
      <c r="P96" s="91" t="s">
        <v>4</v>
      </c>
      <c r="Q96" s="129">
        <v>0.142</v>
      </c>
      <c r="R96" s="33">
        <f>Q96+Kostromaenergo!D96</f>
        <v>1.412</v>
      </c>
      <c r="S96" s="33">
        <v>0.43</v>
      </c>
      <c r="T96" s="26">
        <v>120</v>
      </c>
      <c r="U96" s="27">
        <f t="shared" si="20"/>
        <v>0.982</v>
      </c>
      <c r="V96" s="30">
        <v>0</v>
      </c>
      <c r="W96" s="30">
        <f>1.05*2.5</f>
        <v>2.625</v>
      </c>
      <c r="X96" s="126">
        <f t="shared" si="21"/>
        <v>1.643</v>
      </c>
      <c r="Y96" s="98">
        <f>X96</f>
        <v>1.643</v>
      </c>
      <c r="Z96" s="27" t="str">
        <f>IF(Y96&lt;0,"unavailable","available")</f>
        <v>available</v>
      </c>
    </row>
    <row r="97" spans="1:26" s="1" customFormat="1" ht="22.5">
      <c r="A97" s="23">
        <v>80</v>
      </c>
      <c r="B97" s="31" t="s">
        <v>136</v>
      </c>
      <c r="C97" s="32" t="s">
        <v>7</v>
      </c>
      <c r="D97" s="101">
        <v>0.37</v>
      </c>
      <c r="E97" s="80">
        <v>0.43</v>
      </c>
      <c r="F97" s="26">
        <v>120</v>
      </c>
      <c r="G97" s="27">
        <f t="shared" si="19"/>
        <v>-0.06</v>
      </c>
      <c r="H97" s="27">
        <v>0</v>
      </c>
      <c r="I97" s="30">
        <f>1.05*1.8</f>
        <v>1.8900000000000001</v>
      </c>
      <c r="J97" s="85">
        <f t="shared" si="22"/>
        <v>1.9500000000000002</v>
      </c>
      <c r="K97" s="86">
        <f>J97</f>
        <v>1.9500000000000002</v>
      </c>
      <c r="L97" s="27" t="str">
        <f>IF(K97&lt;0,"unavailable","available")</f>
        <v>available</v>
      </c>
      <c r="M97" s="18"/>
      <c r="N97" s="26">
        <v>80</v>
      </c>
      <c r="O97" s="31" t="s">
        <v>136</v>
      </c>
      <c r="P97" s="91" t="s">
        <v>7</v>
      </c>
      <c r="Q97" s="129">
        <v>0.01</v>
      </c>
      <c r="R97" s="33">
        <f>Q97+Kostromaenergo!D97</f>
        <v>0.38</v>
      </c>
      <c r="S97" s="33">
        <v>0.43</v>
      </c>
      <c r="T97" s="26">
        <v>120</v>
      </c>
      <c r="U97" s="27">
        <f t="shared" si="20"/>
        <v>-0.04999999999999999</v>
      </c>
      <c r="V97" s="30">
        <v>0</v>
      </c>
      <c r="W97" s="30">
        <f>1.05*1.8</f>
        <v>1.8900000000000001</v>
      </c>
      <c r="X97" s="126">
        <f t="shared" si="21"/>
        <v>1.9400000000000002</v>
      </c>
      <c r="Y97" s="98">
        <f>X97</f>
        <v>1.9400000000000002</v>
      </c>
      <c r="Z97" s="27" t="str">
        <f>IF(Y97&lt;0,"unavailable","available")</f>
        <v>available</v>
      </c>
    </row>
    <row r="98" spans="1:26" s="1" customFormat="1" ht="27" customHeight="1">
      <c r="A98" s="153">
        <v>81</v>
      </c>
      <c r="B98" s="34" t="s">
        <v>137</v>
      </c>
      <c r="C98" s="35" t="s">
        <v>12</v>
      </c>
      <c r="D98" s="101">
        <v>18.51</v>
      </c>
      <c r="E98" s="33">
        <f>E100+E99</f>
        <v>2.75</v>
      </c>
      <c r="F98" s="26">
        <v>120</v>
      </c>
      <c r="G98" s="27">
        <f t="shared" si="19"/>
        <v>15.760000000000002</v>
      </c>
      <c r="H98" s="27">
        <v>0</v>
      </c>
      <c r="I98" s="36">
        <f>1.05*25</f>
        <v>26.25</v>
      </c>
      <c r="J98" s="85">
        <f t="shared" si="22"/>
        <v>10.489999999999998</v>
      </c>
      <c r="K98" s="157">
        <f>MIN(J98:J101)</f>
        <v>10.489999999999998</v>
      </c>
      <c r="L98" s="137" t="str">
        <f>IF(K98&lt;0,"unavailable","available")</f>
        <v>available</v>
      </c>
      <c r="M98" s="18"/>
      <c r="N98" s="135">
        <v>81</v>
      </c>
      <c r="O98" s="34" t="s">
        <v>137</v>
      </c>
      <c r="P98" s="94" t="s">
        <v>12</v>
      </c>
      <c r="Q98" s="92">
        <v>0.937</v>
      </c>
      <c r="R98" s="33">
        <f>Q98+Kostromaenergo!D98</f>
        <v>19.447000000000003</v>
      </c>
      <c r="S98" s="53">
        <f>S100+S99</f>
        <v>2.75</v>
      </c>
      <c r="T98" s="26">
        <v>120</v>
      </c>
      <c r="U98" s="27">
        <f t="shared" si="20"/>
        <v>16.697000000000003</v>
      </c>
      <c r="V98" s="30">
        <v>0</v>
      </c>
      <c r="W98" s="36">
        <f>1.05*25</f>
        <v>26.25</v>
      </c>
      <c r="X98" s="126">
        <f t="shared" si="21"/>
        <v>9.552999999999997</v>
      </c>
      <c r="Y98" s="136">
        <f>MIN(X98:X101)</f>
        <v>9.552999999999997</v>
      </c>
      <c r="Z98" s="137" t="str">
        <f>IF(Y98&lt;0,"unavailable","available")</f>
        <v>available</v>
      </c>
    </row>
    <row r="99" spans="1:26" s="1" customFormat="1" ht="12.75">
      <c r="A99" s="153"/>
      <c r="B99" s="29" t="s">
        <v>89</v>
      </c>
      <c r="C99" s="35" t="s">
        <v>0</v>
      </c>
      <c r="D99" s="101">
        <v>6.52</v>
      </c>
      <c r="E99" s="37">
        <v>0</v>
      </c>
      <c r="F99" s="26">
        <v>120</v>
      </c>
      <c r="G99" s="27">
        <f t="shared" si="19"/>
        <v>6.52</v>
      </c>
      <c r="H99" s="27">
        <v>0</v>
      </c>
      <c r="I99" s="36">
        <f>1.05*25</f>
        <v>26.25</v>
      </c>
      <c r="J99" s="85">
        <f>I99-D99</f>
        <v>19.73</v>
      </c>
      <c r="K99" s="157"/>
      <c r="L99" s="137"/>
      <c r="M99" s="18"/>
      <c r="N99" s="135"/>
      <c r="O99" s="29" t="s">
        <v>89</v>
      </c>
      <c r="P99" s="94" t="s">
        <v>0</v>
      </c>
      <c r="Q99" s="55">
        <v>0</v>
      </c>
      <c r="R99" s="33">
        <f>Q99+Kostromaenergo!D99</f>
        <v>6.52</v>
      </c>
      <c r="S99" s="37">
        <v>0</v>
      </c>
      <c r="T99" s="26">
        <v>120</v>
      </c>
      <c r="U99" s="27">
        <f t="shared" si="20"/>
        <v>6.52</v>
      </c>
      <c r="V99" s="30">
        <v>0</v>
      </c>
      <c r="W99" s="36">
        <f>1.05*25</f>
        <v>26.25</v>
      </c>
      <c r="X99" s="126">
        <f t="shared" si="21"/>
        <v>19.73</v>
      </c>
      <c r="Y99" s="136"/>
      <c r="Z99" s="137"/>
    </row>
    <row r="100" spans="1:26" s="1" customFormat="1" ht="12.75">
      <c r="A100" s="153"/>
      <c r="B100" s="29" t="s">
        <v>90</v>
      </c>
      <c r="C100" s="35" t="s">
        <v>0</v>
      </c>
      <c r="D100" s="101">
        <v>11.99</v>
      </c>
      <c r="E100" s="37">
        <v>2.75</v>
      </c>
      <c r="F100" s="26">
        <v>120</v>
      </c>
      <c r="G100" s="27">
        <f t="shared" si="19"/>
        <v>9.24</v>
      </c>
      <c r="H100" s="27">
        <v>0</v>
      </c>
      <c r="I100" s="36">
        <f>1.05*25</f>
        <v>26.25</v>
      </c>
      <c r="J100" s="85">
        <f t="shared" si="22"/>
        <v>17.009999999999998</v>
      </c>
      <c r="K100" s="157"/>
      <c r="L100" s="137"/>
      <c r="M100" s="18"/>
      <c r="N100" s="135"/>
      <c r="O100" s="29" t="s">
        <v>90</v>
      </c>
      <c r="P100" s="94" t="s">
        <v>0</v>
      </c>
      <c r="Q100" s="92">
        <v>0.937</v>
      </c>
      <c r="R100" s="33">
        <f>Q100+Kostromaenergo!D100</f>
        <v>12.927</v>
      </c>
      <c r="S100" s="37">
        <v>2.75</v>
      </c>
      <c r="T100" s="26">
        <v>120</v>
      </c>
      <c r="U100" s="27">
        <f t="shared" si="20"/>
        <v>10.177</v>
      </c>
      <c r="V100" s="30">
        <v>0</v>
      </c>
      <c r="W100" s="36">
        <f>1.05*25</f>
        <v>26.25</v>
      </c>
      <c r="X100" s="126">
        <f t="shared" si="21"/>
        <v>16.073</v>
      </c>
      <c r="Y100" s="136"/>
      <c r="Z100" s="137"/>
    </row>
    <row r="101" spans="1:26" s="1" customFormat="1" ht="22.5">
      <c r="A101" s="153"/>
      <c r="B101" s="31" t="s">
        <v>138</v>
      </c>
      <c r="C101" s="35" t="s">
        <v>11</v>
      </c>
      <c r="D101" s="101">
        <v>5.79</v>
      </c>
      <c r="E101" s="37">
        <v>2.2</v>
      </c>
      <c r="F101" s="26">
        <v>120</v>
      </c>
      <c r="G101" s="27">
        <f t="shared" si="19"/>
        <v>3.59</v>
      </c>
      <c r="H101" s="27">
        <v>0</v>
      </c>
      <c r="I101" s="36">
        <f>1.05*16</f>
        <v>16.8</v>
      </c>
      <c r="J101" s="85">
        <f t="shared" si="22"/>
        <v>13.21</v>
      </c>
      <c r="K101" s="158"/>
      <c r="L101" s="137"/>
      <c r="M101" s="18"/>
      <c r="N101" s="135"/>
      <c r="O101" s="31" t="s">
        <v>138</v>
      </c>
      <c r="P101" s="94" t="s">
        <v>11</v>
      </c>
      <c r="Q101" s="129">
        <v>0.009</v>
      </c>
      <c r="R101" s="33">
        <f>Q101+Kostromaenergo!D101</f>
        <v>5.799</v>
      </c>
      <c r="S101" s="37">
        <v>2.2</v>
      </c>
      <c r="T101" s="26">
        <v>120</v>
      </c>
      <c r="U101" s="27">
        <f t="shared" si="20"/>
        <v>3.599</v>
      </c>
      <c r="V101" s="30">
        <v>0</v>
      </c>
      <c r="W101" s="36">
        <f>1.05*16</f>
        <v>16.8</v>
      </c>
      <c r="X101" s="126">
        <f t="shared" si="21"/>
        <v>13.201</v>
      </c>
      <c r="Y101" s="142"/>
      <c r="Z101" s="137"/>
    </row>
    <row r="102" spans="1:26" s="1" customFormat="1" ht="22.5">
      <c r="A102" s="23">
        <v>82</v>
      </c>
      <c r="B102" s="31" t="s">
        <v>139</v>
      </c>
      <c r="C102" s="32" t="s">
        <v>13</v>
      </c>
      <c r="D102" s="101">
        <v>1.15</v>
      </c>
      <c r="E102" s="33">
        <v>1.55</v>
      </c>
      <c r="F102" s="26">
        <v>120</v>
      </c>
      <c r="G102" s="27">
        <f t="shared" si="19"/>
        <v>-0.40000000000000013</v>
      </c>
      <c r="H102" s="27">
        <v>0</v>
      </c>
      <c r="I102" s="30">
        <f>1.05*5.6</f>
        <v>5.88</v>
      </c>
      <c r="J102" s="85">
        <f t="shared" si="22"/>
        <v>6.28</v>
      </c>
      <c r="K102" s="87">
        <f>J102</f>
        <v>6.28</v>
      </c>
      <c r="L102" s="27" t="str">
        <f>IF(K102&lt;0,"unavailable","available")</f>
        <v>available</v>
      </c>
      <c r="M102" s="18"/>
      <c r="N102" s="26">
        <v>82</v>
      </c>
      <c r="O102" s="31" t="s">
        <v>139</v>
      </c>
      <c r="P102" s="91" t="s">
        <v>2</v>
      </c>
      <c r="Q102" s="129">
        <v>0.311</v>
      </c>
      <c r="R102" s="33">
        <f>Q102+Kostromaenergo!D102</f>
        <v>1.4609999999999999</v>
      </c>
      <c r="S102" s="33">
        <v>1.55</v>
      </c>
      <c r="T102" s="26">
        <v>120</v>
      </c>
      <c r="U102" s="27">
        <f t="shared" si="20"/>
        <v>-0.08900000000000019</v>
      </c>
      <c r="V102" s="30">
        <v>0</v>
      </c>
      <c r="W102" s="30">
        <f>1.05*10</f>
        <v>10.5</v>
      </c>
      <c r="X102" s="126">
        <f t="shared" si="21"/>
        <v>10.589</v>
      </c>
      <c r="Y102" s="98">
        <f>X102</f>
        <v>10.589</v>
      </c>
      <c r="Z102" s="27" t="str">
        <f>IF(Y102&lt;0,"unavailable","available")</f>
        <v>available</v>
      </c>
    </row>
    <row r="103" spans="1:26" s="1" customFormat="1" ht="22.5">
      <c r="A103" s="23">
        <v>83</v>
      </c>
      <c r="B103" s="31" t="s">
        <v>140</v>
      </c>
      <c r="C103" s="32" t="s">
        <v>6</v>
      </c>
      <c r="D103" s="101">
        <v>0.78</v>
      </c>
      <c r="E103" s="33">
        <v>0.41</v>
      </c>
      <c r="F103" s="26">
        <v>120</v>
      </c>
      <c r="G103" s="27">
        <f t="shared" si="19"/>
        <v>0.37000000000000005</v>
      </c>
      <c r="H103" s="27">
        <v>0</v>
      </c>
      <c r="I103" s="30">
        <f>1.05*1.6</f>
        <v>1.6800000000000002</v>
      </c>
      <c r="J103" s="85">
        <f t="shared" si="22"/>
        <v>1.31</v>
      </c>
      <c r="K103" s="87">
        <f>J103</f>
        <v>1.31</v>
      </c>
      <c r="L103" s="27" t="str">
        <f>IF(K103&lt;0,"unavailable","available")</f>
        <v>available</v>
      </c>
      <c r="M103" s="18"/>
      <c r="N103" s="26">
        <v>83</v>
      </c>
      <c r="O103" s="31" t="s">
        <v>140</v>
      </c>
      <c r="P103" s="91" t="s">
        <v>6</v>
      </c>
      <c r="Q103" s="129">
        <v>0.191</v>
      </c>
      <c r="R103" s="33">
        <f>Q103+Kostromaenergo!D103</f>
        <v>0.9710000000000001</v>
      </c>
      <c r="S103" s="33">
        <v>0.41</v>
      </c>
      <c r="T103" s="26">
        <v>120</v>
      </c>
      <c r="U103" s="27">
        <f t="shared" si="20"/>
        <v>0.5610000000000002</v>
      </c>
      <c r="V103" s="30">
        <v>0</v>
      </c>
      <c r="W103" s="30">
        <f>1.05*1.6</f>
        <v>1.6800000000000002</v>
      </c>
      <c r="X103" s="126">
        <f t="shared" si="21"/>
        <v>1.119</v>
      </c>
      <c r="Y103" s="98">
        <f>X103</f>
        <v>1.119</v>
      </c>
      <c r="Z103" s="27" t="str">
        <f>IF(Y103&lt;0,"unavailable","available")</f>
        <v>available</v>
      </c>
    </row>
    <row r="104" spans="1:26" s="1" customFormat="1" ht="22.5">
      <c r="A104" s="23">
        <v>84</v>
      </c>
      <c r="B104" s="31" t="s">
        <v>141</v>
      </c>
      <c r="C104" s="32" t="s">
        <v>6</v>
      </c>
      <c r="D104" s="101">
        <v>0.38</v>
      </c>
      <c r="E104" s="33">
        <v>0.23</v>
      </c>
      <c r="F104" s="26">
        <v>120</v>
      </c>
      <c r="G104" s="27">
        <f t="shared" si="19"/>
        <v>0.15</v>
      </c>
      <c r="H104" s="27">
        <v>0</v>
      </c>
      <c r="I104" s="30">
        <f>1.05*1.6</f>
        <v>1.6800000000000002</v>
      </c>
      <c r="J104" s="85">
        <f t="shared" si="22"/>
        <v>1.5300000000000002</v>
      </c>
      <c r="K104" s="87">
        <f>J104</f>
        <v>1.5300000000000002</v>
      </c>
      <c r="L104" s="27" t="str">
        <f>IF(K104&lt;0,"unavailable","available")</f>
        <v>available</v>
      </c>
      <c r="M104" s="18"/>
      <c r="N104" s="26">
        <v>84</v>
      </c>
      <c r="O104" s="31" t="s">
        <v>141</v>
      </c>
      <c r="P104" s="91" t="s">
        <v>6</v>
      </c>
      <c r="Q104" s="129">
        <v>0.008</v>
      </c>
      <c r="R104" s="33">
        <f>Q104+Kostromaenergo!D104</f>
        <v>0.388</v>
      </c>
      <c r="S104" s="33">
        <v>0.23</v>
      </c>
      <c r="T104" s="26">
        <v>120</v>
      </c>
      <c r="U104" s="27">
        <f t="shared" si="20"/>
        <v>0.158</v>
      </c>
      <c r="V104" s="30">
        <v>0</v>
      </c>
      <c r="W104" s="30">
        <f>1.05*1.6</f>
        <v>1.6800000000000002</v>
      </c>
      <c r="X104" s="126">
        <f t="shared" si="21"/>
        <v>1.5220000000000002</v>
      </c>
      <c r="Y104" s="98">
        <f>X104</f>
        <v>1.5220000000000002</v>
      </c>
      <c r="Z104" s="27" t="str">
        <f>IF(Y104&lt;0,"unavailable","available")</f>
        <v>available</v>
      </c>
    </row>
    <row r="105" spans="1:26" s="1" customFormat="1" ht="22.5">
      <c r="A105" s="153">
        <v>85</v>
      </c>
      <c r="B105" s="31" t="s">
        <v>142</v>
      </c>
      <c r="C105" s="32" t="s">
        <v>14</v>
      </c>
      <c r="D105" s="92">
        <v>4</v>
      </c>
      <c r="E105" s="33">
        <f>E107+E106</f>
        <v>0.76</v>
      </c>
      <c r="F105" s="26">
        <v>120</v>
      </c>
      <c r="G105" s="27">
        <f aca="true" t="shared" si="27" ref="G105:G136">D105-E105</f>
        <v>3.24</v>
      </c>
      <c r="H105" s="27">
        <v>0</v>
      </c>
      <c r="I105" s="30">
        <f>1.05*6.3</f>
        <v>6.615</v>
      </c>
      <c r="J105" s="85">
        <f t="shared" si="22"/>
        <v>3.375</v>
      </c>
      <c r="K105" s="138">
        <f>MIN(J105:J107)</f>
        <v>3.375</v>
      </c>
      <c r="L105" s="137" t="str">
        <f>IF(K105&lt;0,"unavailable","available")</f>
        <v>available</v>
      </c>
      <c r="M105" s="18"/>
      <c r="N105" s="135">
        <v>85</v>
      </c>
      <c r="O105" s="31" t="s">
        <v>142</v>
      </c>
      <c r="P105" s="91" t="s">
        <v>14</v>
      </c>
      <c r="Q105" s="92">
        <v>0.098</v>
      </c>
      <c r="R105" s="33">
        <f>Q105+Kostromaenergo!D105</f>
        <v>4.098</v>
      </c>
      <c r="S105" s="53">
        <f>S107+S106</f>
        <v>0.76</v>
      </c>
      <c r="T105" s="26">
        <v>120</v>
      </c>
      <c r="U105" s="27">
        <f t="shared" si="20"/>
        <v>3.338</v>
      </c>
      <c r="V105" s="30">
        <v>0</v>
      </c>
      <c r="W105" s="30">
        <f>1.05*6.3</f>
        <v>6.615</v>
      </c>
      <c r="X105" s="126">
        <f t="shared" si="21"/>
        <v>3.277</v>
      </c>
      <c r="Y105" s="136">
        <f>MIN(X105:X107)</f>
        <v>3.277</v>
      </c>
      <c r="Z105" s="137" t="str">
        <f>IF(Y105&lt;0,"unavailable","available")</f>
        <v>available</v>
      </c>
    </row>
    <row r="106" spans="1:26" s="1" customFormat="1" ht="12.75">
      <c r="A106" s="153"/>
      <c r="B106" s="29" t="s">
        <v>89</v>
      </c>
      <c r="C106" s="32" t="s">
        <v>14</v>
      </c>
      <c r="D106" s="101">
        <v>0.3</v>
      </c>
      <c r="E106" s="33">
        <v>0</v>
      </c>
      <c r="F106" s="26">
        <v>120</v>
      </c>
      <c r="G106" s="27">
        <f t="shared" si="27"/>
        <v>0.3</v>
      </c>
      <c r="H106" s="27">
        <v>0</v>
      </c>
      <c r="I106" s="30">
        <f>1.05*6.3</f>
        <v>6.615</v>
      </c>
      <c r="J106" s="85">
        <f>I106-D106</f>
        <v>6.315</v>
      </c>
      <c r="K106" s="138"/>
      <c r="L106" s="137"/>
      <c r="M106" s="18"/>
      <c r="N106" s="135"/>
      <c r="O106" s="29" t="s">
        <v>89</v>
      </c>
      <c r="P106" s="91" t="s">
        <v>14</v>
      </c>
      <c r="Q106" s="54">
        <v>0</v>
      </c>
      <c r="R106" s="33">
        <f>Q106+Kostromaenergo!D106</f>
        <v>0.3</v>
      </c>
      <c r="S106" s="33">
        <v>0</v>
      </c>
      <c r="T106" s="26">
        <v>120</v>
      </c>
      <c r="U106" s="27">
        <f t="shared" si="20"/>
        <v>0.3</v>
      </c>
      <c r="V106" s="30">
        <v>0</v>
      </c>
      <c r="W106" s="30">
        <f>1.05*6.3</f>
        <v>6.615</v>
      </c>
      <c r="X106" s="126">
        <f t="shared" si="21"/>
        <v>6.315</v>
      </c>
      <c r="Y106" s="136"/>
      <c r="Z106" s="137"/>
    </row>
    <row r="107" spans="1:26" s="1" customFormat="1" ht="12.75">
      <c r="A107" s="153"/>
      <c r="B107" s="29" t="s">
        <v>90</v>
      </c>
      <c r="C107" s="32" t="s">
        <v>14</v>
      </c>
      <c r="D107" s="101">
        <v>3.7</v>
      </c>
      <c r="E107" s="33">
        <v>0.76</v>
      </c>
      <c r="F107" s="26">
        <v>120</v>
      </c>
      <c r="G107" s="27">
        <f t="shared" si="27"/>
        <v>2.9400000000000004</v>
      </c>
      <c r="H107" s="27">
        <v>0</v>
      </c>
      <c r="I107" s="30">
        <f>1.05*6.3</f>
        <v>6.615</v>
      </c>
      <c r="J107" s="85">
        <f t="shared" si="22"/>
        <v>3.675</v>
      </c>
      <c r="K107" s="138"/>
      <c r="L107" s="137"/>
      <c r="M107" s="18"/>
      <c r="N107" s="135"/>
      <c r="O107" s="29" t="s">
        <v>90</v>
      </c>
      <c r="P107" s="91" t="s">
        <v>14</v>
      </c>
      <c r="Q107" s="92">
        <v>0.098</v>
      </c>
      <c r="R107" s="33">
        <f>Q107+Kostromaenergo!D107</f>
        <v>3.798</v>
      </c>
      <c r="S107" s="33">
        <v>0.76</v>
      </c>
      <c r="T107" s="26">
        <v>120</v>
      </c>
      <c r="U107" s="27">
        <f t="shared" si="20"/>
        <v>3.0380000000000003</v>
      </c>
      <c r="V107" s="30">
        <v>0</v>
      </c>
      <c r="W107" s="30">
        <f>1.05*6.3</f>
        <v>6.615</v>
      </c>
      <c r="X107" s="126">
        <f t="shared" si="21"/>
        <v>3.577</v>
      </c>
      <c r="Y107" s="136"/>
      <c r="Z107" s="137"/>
    </row>
    <row r="108" spans="1:26" s="1" customFormat="1" ht="22.5">
      <c r="A108" s="153">
        <v>86</v>
      </c>
      <c r="B108" s="31" t="s">
        <v>143</v>
      </c>
      <c r="C108" s="32" t="s">
        <v>2</v>
      </c>
      <c r="D108" s="54">
        <v>4.3</v>
      </c>
      <c r="E108" s="33">
        <f>E110+E109</f>
        <v>1.28</v>
      </c>
      <c r="F108" s="26">
        <v>120</v>
      </c>
      <c r="G108" s="27">
        <f t="shared" si="27"/>
        <v>3.0199999999999996</v>
      </c>
      <c r="H108" s="27">
        <v>0</v>
      </c>
      <c r="I108" s="30">
        <f>1.05*10</f>
        <v>10.5</v>
      </c>
      <c r="J108" s="85">
        <f t="shared" si="22"/>
        <v>7.48</v>
      </c>
      <c r="K108" s="138">
        <f>MIN(J108:J110)</f>
        <v>7.48</v>
      </c>
      <c r="L108" s="137" t="str">
        <f>IF(K108&lt;0,"unavailable","available")</f>
        <v>available</v>
      </c>
      <c r="M108" s="18"/>
      <c r="N108" s="135">
        <v>86</v>
      </c>
      <c r="O108" s="31" t="s">
        <v>143</v>
      </c>
      <c r="P108" s="91" t="s">
        <v>2</v>
      </c>
      <c r="Q108" s="54">
        <v>1.332</v>
      </c>
      <c r="R108" s="33">
        <f>Q108+Kostromaenergo!D108</f>
        <v>5.632</v>
      </c>
      <c r="S108" s="53">
        <f>S110+S109</f>
        <v>1.28</v>
      </c>
      <c r="T108" s="26">
        <v>120</v>
      </c>
      <c r="U108" s="27">
        <f t="shared" si="20"/>
        <v>4.351999999999999</v>
      </c>
      <c r="V108" s="30">
        <v>0</v>
      </c>
      <c r="W108" s="30">
        <f>1.05*10</f>
        <v>10.5</v>
      </c>
      <c r="X108" s="126">
        <f t="shared" si="21"/>
        <v>6.148000000000001</v>
      </c>
      <c r="Y108" s="136">
        <f>MIN(X108:X110)</f>
        <v>6.148000000000001</v>
      </c>
      <c r="Z108" s="137" t="str">
        <f>IF(Y108&lt;0,"unavailable","available")</f>
        <v>available</v>
      </c>
    </row>
    <row r="109" spans="1:26" s="1" customFormat="1" ht="12.75">
      <c r="A109" s="153"/>
      <c r="B109" s="29" t="s">
        <v>89</v>
      </c>
      <c r="C109" s="32" t="s">
        <v>2</v>
      </c>
      <c r="D109" s="101">
        <v>0.52</v>
      </c>
      <c r="E109" s="33">
        <v>0</v>
      </c>
      <c r="F109" s="26">
        <v>120</v>
      </c>
      <c r="G109" s="27">
        <f t="shared" si="27"/>
        <v>0.52</v>
      </c>
      <c r="H109" s="27">
        <v>0</v>
      </c>
      <c r="I109" s="30">
        <f>1.05*10</f>
        <v>10.5</v>
      </c>
      <c r="J109" s="85">
        <f>I109-D109</f>
        <v>9.98</v>
      </c>
      <c r="K109" s="138"/>
      <c r="L109" s="137"/>
      <c r="M109" s="18"/>
      <c r="N109" s="135"/>
      <c r="O109" s="29" t="s">
        <v>89</v>
      </c>
      <c r="P109" s="91" t="s">
        <v>2</v>
      </c>
      <c r="Q109" s="54">
        <v>0</v>
      </c>
      <c r="R109" s="33">
        <f>Q109+Kostromaenergo!D109</f>
        <v>0.52</v>
      </c>
      <c r="S109" s="33">
        <v>0</v>
      </c>
      <c r="T109" s="26">
        <v>120</v>
      </c>
      <c r="U109" s="27">
        <f t="shared" si="20"/>
        <v>0.52</v>
      </c>
      <c r="V109" s="30">
        <v>0</v>
      </c>
      <c r="W109" s="30">
        <f>1.05*10</f>
        <v>10.5</v>
      </c>
      <c r="X109" s="126">
        <f t="shared" si="21"/>
        <v>9.98</v>
      </c>
      <c r="Y109" s="136"/>
      <c r="Z109" s="137"/>
    </row>
    <row r="110" spans="1:26" s="1" customFormat="1" ht="12.75">
      <c r="A110" s="153"/>
      <c r="B110" s="29" t="s">
        <v>90</v>
      </c>
      <c r="C110" s="32" t="s">
        <v>2</v>
      </c>
      <c r="D110" s="101">
        <v>3.78</v>
      </c>
      <c r="E110" s="33">
        <v>1.28</v>
      </c>
      <c r="F110" s="26">
        <v>120</v>
      </c>
      <c r="G110" s="27">
        <f t="shared" si="27"/>
        <v>2.5</v>
      </c>
      <c r="H110" s="27">
        <v>0</v>
      </c>
      <c r="I110" s="30">
        <f>1.05*10</f>
        <v>10.5</v>
      </c>
      <c r="J110" s="85">
        <f t="shared" si="22"/>
        <v>8</v>
      </c>
      <c r="K110" s="138"/>
      <c r="L110" s="137"/>
      <c r="M110" s="18"/>
      <c r="N110" s="135"/>
      <c r="O110" s="29" t="s">
        <v>90</v>
      </c>
      <c r="P110" s="91" t="s">
        <v>2</v>
      </c>
      <c r="Q110" s="54">
        <v>1.332</v>
      </c>
      <c r="R110" s="33">
        <f>Q110+Kostromaenergo!D110</f>
        <v>5.112</v>
      </c>
      <c r="S110" s="33">
        <v>1.28</v>
      </c>
      <c r="T110" s="26">
        <v>120</v>
      </c>
      <c r="U110" s="27">
        <f t="shared" si="20"/>
        <v>3.832</v>
      </c>
      <c r="V110" s="30">
        <v>0</v>
      </c>
      <c r="W110" s="30">
        <f>1.05*10</f>
        <v>10.5</v>
      </c>
      <c r="X110" s="126">
        <f t="shared" si="21"/>
        <v>6.668</v>
      </c>
      <c r="Y110" s="136"/>
      <c r="Z110" s="137"/>
    </row>
    <row r="111" spans="1:26" s="1" customFormat="1" ht="22.5">
      <c r="A111" s="23">
        <v>87</v>
      </c>
      <c r="B111" s="31" t="s">
        <v>144</v>
      </c>
      <c r="C111" s="32" t="s">
        <v>6</v>
      </c>
      <c r="D111" s="101">
        <v>0.4</v>
      </c>
      <c r="E111" s="33">
        <v>0.25</v>
      </c>
      <c r="F111" s="26">
        <v>120</v>
      </c>
      <c r="G111" s="27">
        <f t="shared" si="27"/>
        <v>0.15000000000000002</v>
      </c>
      <c r="H111" s="27">
        <v>0</v>
      </c>
      <c r="I111" s="30">
        <f>1.05*1.6</f>
        <v>1.6800000000000002</v>
      </c>
      <c r="J111" s="85">
        <f t="shared" si="22"/>
        <v>1.5300000000000002</v>
      </c>
      <c r="K111" s="86">
        <f>J111</f>
        <v>1.5300000000000002</v>
      </c>
      <c r="L111" s="27" t="str">
        <f aca="true" t="shared" si="28" ref="L111:L116">IF(K111&lt;0,"unavailable","available")</f>
        <v>available</v>
      </c>
      <c r="M111" s="18"/>
      <c r="N111" s="26">
        <v>87</v>
      </c>
      <c r="O111" s="31" t="s">
        <v>144</v>
      </c>
      <c r="P111" s="91" t="s">
        <v>6</v>
      </c>
      <c r="Q111" s="129">
        <v>0.063</v>
      </c>
      <c r="R111" s="33">
        <f>Q111+Kostromaenergo!D111</f>
        <v>0.463</v>
      </c>
      <c r="S111" s="33">
        <v>0.25</v>
      </c>
      <c r="T111" s="26">
        <v>120</v>
      </c>
      <c r="U111" s="27">
        <f t="shared" si="20"/>
        <v>0.21300000000000002</v>
      </c>
      <c r="V111" s="30">
        <v>0</v>
      </c>
      <c r="W111" s="30">
        <f>1.05*1.6</f>
        <v>1.6800000000000002</v>
      </c>
      <c r="X111" s="126">
        <f t="shared" si="21"/>
        <v>1.467</v>
      </c>
      <c r="Y111" s="98">
        <f>X111</f>
        <v>1.467</v>
      </c>
      <c r="Z111" s="27" t="str">
        <f aca="true" t="shared" si="29" ref="Z111:Z116">IF(Y111&lt;0,"unavailable","available")</f>
        <v>available</v>
      </c>
    </row>
    <row r="112" spans="1:26" s="1" customFormat="1" ht="22.5">
      <c r="A112" s="23">
        <v>88</v>
      </c>
      <c r="B112" s="31" t="s">
        <v>145</v>
      </c>
      <c r="C112" s="32" t="s">
        <v>6</v>
      </c>
      <c r="D112" s="101">
        <v>0.8</v>
      </c>
      <c r="E112" s="33">
        <v>0.56</v>
      </c>
      <c r="F112" s="26">
        <v>120</v>
      </c>
      <c r="G112" s="27">
        <f t="shared" si="27"/>
        <v>0.24</v>
      </c>
      <c r="H112" s="27">
        <v>0</v>
      </c>
      <c r="I112" s="30">
        <f>1.05*1.6</f>
        <v>1.6800000000000002</v>
      </c>
      <c r="J112" s="85">
        <f t="shared" si="22"/>
        <v>1.4400000000000002</v>
      </c>
      <c r="K112" s="86">
        <f>J112</f>
        <v>1.4400000000000002</v>
      </c>
      <c r="L112" s="27" t="str">
        <f t="shared" si="28"/>
        <v>available</v>
      </c>
      <c r="M112" s="18"/>
      <c r="N112" s="26">
        <v>88</v>
      </c>
      <c r="O112" s="31" t="s">
        <v>145</v>
      </c>
      <c r="P112" s="91" t="s">
        <v>6</v>
      </c>
      <c r="Q112" s="129">
        <v>0.021</v>
      </c>
      <c r="R112" s="33">
        <f>Q112+Kostromaenergo!D112</f>
        <v>0.8210000000000001</v>
      </c>
      <c r="S112" s="33">
        <v>0.56</v>
      </c>
      <c r="T112" s="26">
        <v>120</v>
      </c>
      <c r="U112" s="27">
        <f t="shared" si="20"/>
        <v>0.261</v>
      </c>
      <c r="V112" s="30">
        <v>0</v>
      </c>
      <c r="W112" s="30">
        <f>1.05*1.6</f>
        <v>1.6800000000000002</v>
      </c>
      <c r="X112" s="126">
        <f t="shared" si="21"/>
        <v>1.419</v>
      </c>
      <c r="Y112" s="98">
        <f>X112</f>
        <v>1.419</v>
      </c>
      <c r="Z112" s="27" t="str">
        <f t="shared" si="29"/>
        <v>available</v>
      </c>
    </row>
    <row r="113" spans="1:26" s="1" customFormat="1" ht="22.5">
      <c r="A113" s="23">
        <v>89</v>
      </c>
      <c r="B113" s="31" t="s">
        <v>146</v>
      </c>
      <c r="C113" s="32" t="s">
        <v>4</v>
      </c>
      <c r="D113" s="101">
        <v>1.32</v>
      </c>
      <c r="E113" s="33">
        <v>0.52</v>
      </c>
      <c r="F113" s="26">
        <v>120</v>
      </c>
      <c r="G113" s="27">
        <f t="shared" si="27"/>
        <v>0.8</v>
      </c>
      <c r="H113" s="27">
        <v>0</v>
      </c>
      <c r="I113" s="30">
        <f>1.05*2.5</f>
        <v>2.625</v>
      </c>
      <c r="J113" s="85">
        <f t="shared" si="22"/>
        <v>1.825</v>
      </c>
      <c r="K113" s="86">
        <f>J113</f>
        <v>1.825</v>
      </c>
      <c r="L113" s="27" t="str">
        <f t="shared" si="28"/>
        <v>available</v>
      </c>
      <c r="M113" s="18"/>
      <c r="N113" s="26">
        <v>89</v>
      </c>
      <c r="O113" s="31" t="s">
        <v>146</v>
      </c>
      <c r="P113" s="91" t="s">
        <v>4</v>
      </c>
      <c r="Q113" s="129">
        <v>0.101</v>
      </c>
      <c r="R113" s="33">
        <f>Q113+Kostromaenergo!D113</f>
        <v>1.421</v>
      </c>
      <c r="S113" s="33">
        <v>0.52</v>
      </c>
      <c r="T113" s="26">
        <v>120</v>
      </c>
      <c r="U113" s="27">
        <f t="shared" si="20"/>
        <v>0.901</v>
      </c>
      <c r="V113" s="30">
        <v>0</v>
      </c>
      <c r="W113" s="30">
        <f>1.05*2.5</f>
        <v>2.625</v>
      </c>
      <c r="X113" s="126">
        <f t="shared" si="21"/>
        <v>1.724</v>
      </c>
      <c r="Y113" s="98">
        <f>X113</f>
        <v>1.724</v>
      </c>
      <c r="Z113" s="27" t="str">
        <f t="shared" si="29"/>
        <v>available</v>
      </c>
    </row>
    <row r="114" spans="1:26" s="1" customFormat="1" ht="22.5">
      <c r="A114" s="23">
        <v>90</v>
      </c>
      <c r="B114" s="31" t="s">
        <v>147</v>
      </c>
      <c r="C114" s="32" t="s">
        <v>2</v>
      </c>
      <c r="D114" s="101">
        <v>8.14</v>
      </c>
      <c r="E114" s="33">
        <v>1.8</v>
      </c>
      <c r="F114" s="26">
        <v>120</v>
      </c>
      <c r="G114" s="27">
        <f t="shared" si="27"/>
        <v>6.340000000000001</v>
      </c>
      <c r="H114" s="27">
        <v>0</v>
      </c>
      <c r="I114" s="30">
        <f>1.05*10</f>
        <v>10.5</v>
      </c>
      <c r="J114" s="85">
        <f t="shared" si="22"/>
        <v>4.159999999999999</v>
      </c>
      <c r="K114" s="86">
        <f>J114</f>
        <v>4.159999999999999</v>
      </c>
      <c r="L114" s="27" t="str">
        <f t="shared" si="28"/>
        <v>available</v>
      </c>
      <c r="M114" s="18"/>
      <c r="N114" s="26">
        <v>90</v>
      </c>
      <c r="O114" s="31" t="s">
        <v>147</v>
      </c>
      <c r="P114" s="91" t="s">
        <v>2</v>
      </c>
      <c r="Q114" s="129">
        <v>0.449</v>
      </c>
      <c r="R114" s="33">
        <f>Q114+Kostromaenergo!D114</f>
        <v>8.589</v>
      </c>
      <c r="S114" s="33">
        <v>1.8</v>
      </c>
      <c r="T114" s="26">
        <v>120</v>
      </c>
      <c r="U114" s="27">
        <f t="shared" si="20"/>
        <v>6.789000000000001</v>
      </c>
      <c r="V114" s="30">
        <v>0</v>
      </c>
      <c r="W114" s="30">
        <f>1.05*10</f>
        <v>10.5</v>
      </c>
      <c r="X114" s="126">
        <f t="shared" si="21"/>
        <v>3.7109999999999994</v>
      </c>
      <c r="Y114" s="98">
        <f>X114</f>
        <v>3.7109999999999994</v>
      </c>
      <c r="Z114" s="27" t="str">
        <f t="shared" si="29"/>
        <v>available</v>
      </c>
    </row>
    <row r="115" spans="1:26" s="1" customFormat="1" ht="22.5">
      <c r="A115" s="23">
        <v>91</v>
      </c>
      <c r="B115" s="31" t="s">
        <v>148</v>
      </c>
      <c r="C115" s="32" t="s">
        <v>7</v>
      </c>
      <c r="D115" s="101">
        <v>0.49</v>
      </c>
      <c r="E115" s="33">
        <v>0.4</v>
      </c>
      <c r="F115" s="26">
        <v>120</v>
      </c>
      <c r="G115" s="27">
        <f t="shared" si="27"/>
        <v>0.08999999999999997</v>
      </c>
      <c r="H115" s="27">
        <v>0</v>
      </c>
      <c r="I115" s="30">
        <f>1.05*1.8</f>
        <v>1.8900000000000001</v>
      </c>
      <c r="J115" s="85">
        <f t="shared" si="22"/>
        <v>1.8000000000000003</v>
      </c>
      <c r="K115" s="86">
        <f>J115</f>
        <v>1.8000000000000003</v>
      </c>
      <c r="L115" s="27" t="str">
        <f t="shared" si="28"/>
        <v>available</v>
      </c>
      <c r="M115" s="18"/>
      <c r="N115" s="26">
        <v>91</v>
      </c>
      <c r="O115" s="31" t="s">
        <v>148</v>
      </c>
      <c r="P115" s="91" t="s">
        <v>7</v>
      </c>
      <c r="Q115" s="129">
        <v>0.068</v>
      </c>
      <c r="R115" s="33">
        <f>Q115+Kostromaenergo!D115</f>
        <v>0.558</v>
      </c>
      <c r="S115" s="33">
        <v>0.4</v>
      </c>
      <c r="T115" s="26">
        <v>120</v>
      </c>
      <c r="U115" s="27">
        <f t="shared" si="20"/>
        <v>0.15800000000000003</v>
      </c>
      <c r="V115" s="30">
        <v>0</v>
      </c>
      <c r="W115" s="30">
        <f>1.05*1.8</f>
        <v>1.8900000000000001</v>
      </c>
      <c r="X115" s="126">
        <f t="shared" si="21"/>
        <v>1.7320000000000002</v>
      </c>
      <c r="Y115" s="98">
        <f>X115</f>
        <v>1.7320000000000002</v>
      </c>
      <c r="Z115" s="27" t="str">
        <f t="shared" si="29"/>
        <v>available</v>
      </c>
    </row>
    <row r="116" spans="1:26" s="1" customFormat="1" ht="22.5">
      <c r="A116" s="153">
        <v>92</v>
      </c>
      <c r="B116" s="31" t="s">
        <v>149</v>
      </c>
      <c r="C116" s="32" t="s">
        <v>2</v>
      </c>
      <c r="D116" s="101">
        <v>3.93</v>
      </c>
      <c r="E116" s="33">
        <f>E118+E117</f>
        <v>1.89</v>
      </c>
      <c r="F116" s="26">
        <v>120</v>
      </c>
      <c r="G116" s="27">
        <f t="shared" si="27"/>
        <v>2.04</v>
      </c>
      <c r="H116" s="27">
        <v>0</v>
      </c>
      <c r="I116" s="30">
        <f>1.05*10</f>
        <v>10.5</v>
      </c>
      <c r="J116" s="85">
        <f t="shared" si="22"/>
        <v>8.46</v>
      </c>
      <c r="K116" s="138">
        <f>MIN(J116:J118)</f>
        <v>8.46</v>
      </c>
      <c r="L116" s="137" t="str">
        <f t="shared" si="28"/>
        <v>available</v>
      </c>
      <c r="M116" s="18"/>
      <c r="N116" s="135">
        <v>92</v>
      </c>
      <c r="O116" s="31" t="s">
        <v>149</v>
      </c>
      <c r="P116" s="91" t="s">
        <v>2</v>
      </c>
      <c r="Q116" s="92">
        <v>0.278</v>
      </c>
      <c r="R116" s="33">
        <f>Q116+Kostromaenergo!D116</f>
        <v>4.208</v>
      </c>
      <c r="S116" s="53">
        <f>S118+S117</f>
        <v>1.89</v>
      </c>
      <c r="T116" s="26">
        <v>120</v>
      </c>
      <c r="U116" s="27">
        <f t="shared" si="20"/>
        <v>2.3180000000000005</v>
      </c>
      <c r="V116" s="30">
        <v>0</v>
      </c>
      <c r="W116" s="30">
        <f>1.05*10</f>
        <v>10.5</v>
      </c>
      <c r="X116" s="126">
        <f t="shared" si="21"/>
        <v>8.181999999999999</v>
      </c>
      <c r="Y116" s="136">
        <f>MIN(X116:X118)</f>
        <v>8.181999999999999</v>
      </c>
      <c r="Z116" s="137" t="str">
        <f t="shared" si="29"/>
        <v>available</v>
      </c>
    </row>
    <row r="117" spans="1:26" s="1" customFormat="1" ht="12.75">
      <c r="A117" s="153"/>
      <c r="B117" s="29" t="s">
        <v>89</v>
      </c>
      <c r="C117" s="32" t="s">
        <v>2</v>
      </c>
      <c r="D117" s="101">
        <v>0.38</v>
      </c>
      <c r="E117" s="33">
        <v>0</v>
      </c>
      <c r="F117" s="26">
        <v>120</v>
      </c>
      <c r="G117" s="27">
        <f t="shared" si="27"/>
        <v>0.38</v>
      </c>
      <c r="H117" s="27">
        <v>0</v>
      </c>
      <c r="I117" s="30">
        <f>1.05*10</f>
        <v>10.5</v>
      </c>
      <c r="J117" s="85">
        <f>I117-D117</f>
        <v>10.12</v>
      </c>
      <c r="K117" s="138"/>
      <c r="L117" s="137"/>
      <c r="M117" s="18"/>
      <c r="N117" s="135"/>
      <c r="O117" s="29" t="s">
        <v>89</v>
      </c>
      <c r="P117" s="91" t="s">
        <v>2</v>
      </c>
      <c r="Q117" s="54">
        <v>0</v>
      </c>
      <c r="R117" s="33">
        <f>Q117+Kostromaenergo!D117</f>
        <v>0.38</v>
      </c>
      <c r="S117" s="33">
        <v>0</v>
      </c>
      <c r="T117" s="26">
        <v>120</v>
      </c>
      <c r="U117" s="27">
        <f t="shared" si="20"/>
        <v>0.38</v>
      </c>
      <c r="V117" s="30">
        <v>0</v>
      </c>
      <c r="W117" s="30">
        <f>1.05*10</f>
        <v>10.5</v>
      </c>
      <c r="X117" s="126">
        <f t="shared" si="21"/>
        <v>10.12</v>
      </c>
      <c r="Y117" s="136"/>
      <c r="Z117" s="137"/>
    </row>
    <row r="118" spans="1:26" s="1" customFormat="1" ht="12.75">
      <c r="A118" s="153"/>
      <c r="B118" s="29" t="s">
        <v>90</v>
      </c>
      <c r="C118" s="32" t="s">
        <v>2</v>
      </c>
      <c r="D118" s="101">
        <v>3.55</v>
      </c>
      <c r="E118" s="33">
        <v>1.89</v>
      </c>
      <c r="F118" s="26">
        <v>120</v>
      </c>
      <c r="G118" s="27">
        <f t="shared" si="27"/>
        <v>1.66</v>
      </c>
      <c r="H118" s="27">
        <v>0</v>
      </c>
      <c r="I118" s="30">
        <f>1.05*10</f>
        <v>10.5</v>
      </c>
      <c r="J118" s="85">
        <f t="shared" si="22"/>
        <v>8.84</v>
      </c>
      <c r="K118" s="138"/>
      <c r="L118" s="137"/>
      <c r="M118" s="18"/>
      <c r="N118" s="135"/>
      <c r="O118" s="29" t="s">
        <v>90</v>
      </c>
      <c r="P118" s="91" t="s">
        <v>2</v>
      </c>
      <c r="Q118" s="92">
        <v>0.278</v>
      </c>
      <c r="R118" s="33">
        <f>Q118+Kostromaenergo!D118</f>
        <v>3.828</v>
      </c>
      <c r="S118" s="33">
        <v>1.89</v>
      </c>
      <c r="T118" s="26">
        <v>120</v>
      </c>
      <c r="U118" s="27">
        <f t="shared" si="20"/>
        <v>1.938</v>
      </c>
      <c r="V118" s="30">
        <v>0</v>
      </c>
      <c r="W118" s="30">
        <f>1.05*10</f>
        <v>10.5</v>
      </c>
      <c r="X118" s="126">
        <f t="shared" si="21"/>
        <v>8.562</v>
      </c>
      <c r="Y118" s="136"/>
      <c r="Z118" s="137"/>
    </row>
    <row r="119" spans="1:26" s="1" customFormat="1" ht="22.5">
      <c r="A119" s="23">
        <v>93</v>
      </c>
      <c r="B119" s="31" t="s">
        <v>150</v>
      </c>
      <c r="C119" s="32" t="s">
        <v>4</v>
      </c>
      <c r="D119" s="101">
        <v>0.25</v>
      </c>
      <c r="E119" s="33">
        <v>0.07</v>
      </c>
      <c r="F119" s="26">
        <v>120</v>
      </c>
      <c r="G119" s="27">
        <f t="shared" si="27"/>
        <v>0.18</v>
      </c>
      <c r="H119" s="27">
        <v>0</v>
      </c>
      <c r="I119" s="30">
        <f>1.05*2.5</f>
        <v>2.625</v>
      </c>
      <c r="J119" s="85">
        <f t="shared" si="22"/>
        <v>2.445</v>
      </c>
      <c r="K119" s="86">
        <f>J119</f>
        <v>2.445</v>
      </c>
      <c r="L119" s="27" t="str">
        <f>IF(K119&lt;0,"unavailable","available")</f>
        <v>available</v>
      </c>
      <c r="M119" s="18"/>
      <c r="N119" s="26">
        <v>93</v>
      </c>
      <c r="O119" s="31" t="s">
        <v>150</v>
      </c>
      <c r="P119" s="91" t="s">
        <v>4</v>
      </c>
      <c r="Q119" s="80">
        <v>0.059</v>
      </c>
      <c r="R119" s="33">
        <f>Q119+Kostromaenergo!D119</f>
        <v>0.309</v>
      </c>
      <c r="S119" s="33">
        <v>0.07</v>
      </c>
      <c r="T119" s="26">
        <v>120</v>
      </c>
      <c r="U119" s="27">
        <f t="shared" si="20"/>
        <v>0.239</v>
      </c>
      <c r="V119" s="30">
        <v>0</v>
      </c>
      <c r="W119" s="30">
        <f>1.05*2.5</f>
        <v>2.625</v>
      </c>
      <c r="X119" s="126">
        <f t="shared" si="21"/>
        <v>2.386</v>
      </c>
      <c r="Y119" s="98">
        <f>X119</f>
        <v>2.386</v>
      </c>
      <c r="Z119" s="27" t="str">
        <f>IF(Y119&lt;0,"unavailable","available")</f>
        <v>available</v>
      </c>
    </row>
    <row r="120" spans="1:26" s="1" customFormat="1" ht="22.5">
      <c r="A120" s="153">
        <v>94</v>
      </c>
      <c r="B120" s="31" t="s">
        <v>151</v>
      </c>
      <c r="C120" s="32" t="s">
        <v>11</v>
      </c>
      <c r="D120" s="101">
        <v>5.91</v>
      </c>
      <c r="E120" s="33">
        <f>E122+E121</f>
        <v>2.88</v>
      </c>
      <c r="F120" s="26">
        <v>120</v>
      </c>
      <c r="G120" s="27">
        <f t="shared" si="27"/>
        <v>3.0300000000000002</v>
      </c>
      <c r="H120" s="27">
        <v>0</v>
      </c>
      <c r="I120" s="30">
        <f>1.05*16</f>
        <v>16.8</v>
      </c>
      <c r="J120" s="85">
        <f t="shared" si="22"/>
        <v>13.77</v>
      </c>
      <c r="K120" s="138">
        <f>MIN(J120:J122)</f>
        <v>13.77</v>
      </c>
      <c r="L120" s="137" t="str">
        <f>IF(K120&lt;0,"unavailable","available")</f>
        <v>available</v>
      </c>
      <c r="M120" s="18"/>
      <c r="N120" s="135">
        <v>94</v>
      </c>
      <c r="O120" s="31" t="s">
        <v>151</v>
      </c>
      <c r="P120" s="91" t="s">
        <v>11</v>
      </c>
      <c r="Q120" s="92">
        <v>2.68</v>
      </c>
      <c r="R120" s="33">
        <f>Q120+Kostromaenergo!D120</f>
        <v>8.59</v>
      </c>
      <c r="S120" s="53">
        <f>S122+S121</f>
        <v>2.88</v>
      </c>
      <c r="T120" s="26">
        <v>120</v>
      </c>
      <c r="U120" s="27">
        <f t="shared" si="20"/>
        <v>5.71</v>
      </c>
      <c r="V120" s="30">
        <v>0</v>
      </c>
      <c r="W120" s="30">
        <f>1.05*16</f>
        <v>16.8</v>
      </c>
      <c r="X120" s="126">
        <f t="shared" si="21"/>
        <v>11.09</v>
      </c>
      <c r="Y120" s="136">
        <f>MIN(X120:X122)</f>
        <v>11.09</v>
      </c>
      <c r="Z120" s="137" t="str">
        <f>IF(Y120&lt;0,"unavailable","available")</f>
        <v>available</v>
      </c>
    </row>
    <row r="121" spans="1:26" s="1" customFormat="1" ht="12.75">
      <c r="A121" s="153"/>
      <c r="B121" s="29" t="s">
        <v>89</v>
      </c>
      <c r="C121" s="32" t="s">
        <v>11</v>
      </c>
      <c r="D121" s="101">
        <v>0</v>
      </c>
      <c r="E121" s="33">
        <v>0</v>
      </c>
      <c r="F121" s="26">
        <v>120</v>
      </c>
      <c r="G121" s="27">
        <f t="shared" si="27"/>
        <v>0</v>
      </c>
      <c r="H121" s="27">
        <v>0</v>
      </c>
      <c r="I121" s="30">
        <f>1.05*16</f>
        <v>16.8</v>
      </c>
      <c r="J121" s="85">
        <f>I121-D121</f>
        <v>16.8</v>
      </c>
      <c r="K121" s="138"/>
      <c r="L121" s="137"/>
      <c r="M121" s="18"/>
      <c r="N121" s="135"/>
      <c r="O121" s="29" t="s">
        <v>89</v>
      </c>
      <c r="P121" s="91" t="s">
        <v>11</v>
      </c>
      <c r="Q121" s="54">
        <v>0</v>
      </c>
      <c r="R121" s="33">
        <f>Q121+Kostromaenergo!D121</f>
        <v>0</v>
      </c>
      <c r="S121" s="33">
        <v>0</v>
      </c>
      <c r="T121" s="26">
        <v>120</v>
      </c>
      <c r="U121" s="27">
        <f t="shared" si="20"/>
        <v>0</v>
      </c>
      <c r="V121" s="30">
        <v>0</v>
      </c>
      <c r="W121" s="30">
        <f>1.05*16</f>
        <v>16.8</v>
      </c>
      <c r="X121" s="126">
        <f t="shared" si="21"/>
        <v>16.8</v>
      </c>
      <c r="Y121" s="136"/>
      <c r="Z121" s="137"/>
    </row>
    <row r="122" spans="1:26" s="1" customFormat="1" ht="12.75">
      <c r="A122" s="153"/>
      <c r="B122" s="29" t="s">
        <v>90</v>
      </c>
      <c r="C122" s="32" t="s">
        <v>11</v>
      </c>
      <c r="D122" s="101">
        <v>5.91</v>
      </c>
      <c r="E122" s="33">
        <v>2.88</v>
      </c>
      <c r="F122" s="26">
        <v>120</v>
      </c>
      <c r="G122" s="27">
        <f t="shared" si="27"/>
        <v>3.0300000000000002</v>
      </c>
      <c r="H122" s="27">
        <v>0</v>
      </c>
      <c r="I122" s="30">
        <f>1.05*16</f>
        <v>16.8</v>
      </c>
      <c r="J122" s="85">
        <f t="shared" si="22"/>
        <v>13.77</v>
      </c>
      <c r="K122" s="138"/>
      <c r="L122" s="137"/>
      <c r="M122" s="18"/>
      <c r="N122" s="135"/>
      <c r="O122" s="29" t="s">
        <v>90</v>
      </c>
      <c r="P122" s="91" t="s">
        <v>11</v>
      </c>
      <c r="Q122" s="92">
        <v>2.68</v>
      </c>
      <c r="R122" s="33">
        <f>Q122+Kostromaenergo!D122</f>
        <v>8.59</v>
      </c>
      <c r="S122" s="33">
        <v>2.88</v>
      </c>
      <c r="T122" s="26">
        <v>120</v>
      </c>
      <c r="U122" s="27">
        <f t="shared" si="20"/>
        <v>5.71</v>
      </c>
      <c r="V122" s="30">
        <v>0</v>
      </c>
      <c r="W122" s="30">
        <f>1.05*16</f>
        <v>16.8</v>
      </c>
      <c r="X122" s="126">
        <f t="shared" si="21"/>
        <v>11.09</v>
      </c>
      <c r="Y122" s="136"/>
      <c r="Z122" s="137"/>
    </row>
    <row r="123" spans="1:26" s="1" customFormat="1" ht="27.75" customHeight="1">
      <c r="A123" s="153">
        <v>95</v>
      </c>
      <c r="B123" s="31" t="s">
        <v>152</v>
      </c>
      <c r="C123" s="32" t="s">
        <v>0</v>
      </c>
      <c r="D123" s="101">
        <v>23.04</v>
      </c>
      <c r="E123" s="33">
        <f>E125+E124</f>
        <v>0.02</v>
      </c>
      <c r="F123" s="26">
        <v>120</v>
      </c>
      <c r="G123" s="27">
        <f t="shared" si="27"/>
        <v>23.02</v>
      </c>
      <c r="H123" s="27">
        <v>0</v>
      </c>
      <c r="I123" s="30">
        <f>1.05*25</f>
        <v>26.25</v>
      </c>
      <c r="J123" s="85">
        <f t="shared" si="22"/>
        <v>3.2300000000000004</v>
      </c>
      <c r="K123" s="138">
        <f>MIN(J123:J125)</f>
        <v>3.2300000000000004</v>
      </c>
      <c r="L123" s="137" t="str">
        <f>IF(K123&lt;0,"unavailable","available")</f>
        <v>available</v>
      </c>
      <c r="M123" s="18"/>
      <c r="N123" s="135">
        <v>95</v>
      </c>
      <c r="O123" s="31" t="s">
        <v>152</v>
      </c>
      <c r="P123" s="91" t="s">
        <v>0</v>
      </c>
      <c r="Q123" s="92">
        <v>1.967</v>
      </c>
      <c r="R123" s="33">
        <f>Q123+Kostromaenergo!D123</f>
        <v>25.006999999999998</v>
      </c>
      <c r="S123" s="53">
        <f>S125+S124</f>
        <v>0.02</v>
      </c>
      <c r="T123" s="26">
        <v>120</v>
      </c>
      <c r="U123" s="27">
        <f t="shared" si="20"/>
        <v>24.987</v>
      </c>
      <c r="V123" s="30">
        <v>0</v>
      </c>
      <c r="W123" s="30">
        <f>1.05*25</f>
        <v>26.25</v>
      </c>
      <c r="X123" s="126">
        <f t="shared" si="21"/>
        <v>1.2630000000000017</v>
      </c>
      <c r="Y123" s="136">
        <f>MIN(X123:X125)</f>
        <v>1.2630000000000017</v>
      </c>
      <c r="Z123" s="137" t="str">
        <f>IF(Y123&lt;0,"unavailable","available")</f>
        <v>available</v>
      </c>
    </row>
    <row r="124" spans="1:26" s="1" customFormat="1" ht="12.75">
      <c r="A124" s="153"/>
      <c r="B124" s="29" t="s">
        <v>89</v>
      </c>
      <c r="C124" s="32" t="s">
        <v>0</v>
      </c>
      <c r="D124" s="101">
        <v>19.24</v>
      </c>
      <c r="E124" s="33">
        <v>0</v>
      </c>
      <c r="F124" s="26">
        <v>120</v>
      </c>
      <c r="G124" s="27">
        <f t="shared" si="27"/>
        <v>19.24</v>
      </c>
      <c r="H124" s="27">
        <v>0</v>
      </c>
      <c r="I124" s="30">
        <f>1.05*25</f>
        <v>26.25</v>
      </c>
      <c r="J124" s="85">
        <f>I124-D124</f>
        <v>7.010000000000002</v>
      </c>
      <c r="K124" s="138"/>
      <c r="L124" s="137"/>
      <c r="M124" s="18"/>
      <c r="N124" s="135"/>
      <c r="O124" s="29" t="s">
        <v>89</v>
      </c>
      <c r="P124" s="91" t="s">
        <v>0</v>
      </c>
      <c r="Q124" s="54">
        <v>0</v>
      </c>
      <c r="R124" s="33">
        <f>Q124+Kostromaenergo!D124</f>
        <v>19.24</v>
      </c>
      <c r="S124" s="33">
        <v>0</v>
      </c>
      <c r="T124" s="26">
        <v>120</v>
      </c>
      <c r="U124" s="27">
        <f t="shared" si="20"/>
        <v>19.24</v>
      </c>
      <c r="V124" s="30">
        <v>0</v>
      </c>
      <c r="W124" s="30">
        <f>1.05*25</f>
        <v>26.25</v>
      </c>
      <c r="X124" s="126">
        <f t="shared" si="21"/>
        <v>7.010000000000002</v>
      </c>
      <c r="Y124" s="136"/>
      <c r="Z124" s="137"/>
    </row>
    <row r="125" spans="1:26" s="1" customFormat="1" ht="12.75">
      <c r="A125" s="153"/>
      <c r="B125" s="29" t="s">
        <v>90</v>
      </c>
      <c r="C125" s="32" t="s">
        <v>0</v>
      </c>
      <c r="D125" s="101">
        <v>3.8</v>
      </c>
      <c r="E125" s="33">
        <v>0.02</v>
      </c>
      <c r="F125" s="26">
        <v>120</v>
      </c>
      <c r="G125" s="27">
        <f t="shared" si="27"/>
        <v>3.78</v>
      </c>
      <c r="H125" s="27">
        <v>0</v>
      </c>
      <c r="I125" s="30">
        <f>1.05*25</f>
        <v>26.25</v>
      </c>
      <c r="J125" s="85">
        <f t="shared" si="22"/>
        <v>22.47</v>
      </c>
      <c r="K125" s="138"/>
      <c r="L125" s="137"/>
      <c r="M125" s="18"/>
      <c r="N125" s="135"/>
      <c r="O125" s="29" t="s">
        <v>90</v>
      </c>
      <c r="P125" s="91" t="s">
        <v>0</v>
      </c>
      <c r="Q125" s="92">
        <v>1.967</v>
      </c>
      <c r="R125" s="33">
        <f>Q125+Kostromaenergo!D125</f>
        <v>5.7669999999999995</v>
      </c>
      <c r="S125" s="33">
        <v>0.02</v>
      </c>
      <c r="T125" s="26">
        <v>120</v>
      </c>
      <c r="U125" s="27">
        <f t="shared" si="20"/>
        <v>5.747</v>
      </c>
      <c r="V125" s="30">
        <v>0</v>
      </c>
      <c r="W125" s="30">
        <f>1.05*25</f>
        <v>26.25</v>
      </c>
      <c r="X125" s="126">
        <f t="shared" si="21"/>
        <v>20.503</v>
      </c>
      <c r="Y125" s="136"/>
      <c r="Z125" s="137"/>
    </row>
    <row r="126" spans="1:26" s="1" customFormat="1" ht="22.5">
      <c r="A126" s="155">
        <v>96</v>
      </c>
      <c r="B126" s="38" t="s">
        <v>153</v>
      </c>
      <c r="C126" s="39" t="s">
        <v>15</v>
      </c>
      <c r="D126" s="57">
        <v>11.49</v>
      </c>
      <c r="E126" s="40">
        <f>E128+E127</f>
        <v>0</v>
      </c>
      <c r="F126" s="41">
        <v>120</v>
      </c>
      <c r="G126" s="42">
        <f t="shared" si="27"/>
        <v>11.49</v>
      </c>
      <c r="H126" s="42">
        <v>0</v>
      </c>
      <c r="I126" s="43">
        <f>1.05*10</f>
        <v>10.5</v>
      </c>
      <c r="J126" s="88">
        <f t="shared" si="22"/>
        <v>-0.9900000000000002</v>
      </c>
      <c r="K126" s="156">
        <f>MIN(J126:J128)</f>
        <v>-0.9900000000000002</v>
      </c>
      <c r="L126" s="141" t="str">
        <f>IF(K126&lt;0,"unavailable","available")</f>
        <v>unavailable</v>
      </c>
      <c r="M126" s="18"/>
      <c r="N126" s="139">
        <v>96</v>
      </c>
      <c r="O126" s="38" t="s">
        <v>153</v>
      </c>
      <c r="P126" s="93" t="s">
        <v>15</v>
      </c>
      <c r="Q126" s="95">
        <v>1.094</v>
      </c>
      <c r="R126" s="40">
        <f>Q126+Kostromaenergo!D126</f>
        <v>12.584</v>
      </c>
      <c r="S126" s="56">
        <f>S128+S127</f>
        <v>0</v>
      </c>
      <c r="T126" s="41">
        <v>120</v>
      </c>
      <c r="U126" s="42">
        <f t="shared" si="20"/>
        <v>12.584</v>
      </c>
      <c r="V126" s="43">
        <v>0</v>
      </c>
      <c r="W126" s="43">
        <f>1.05*10</f>
        <v>10.5</v>
      </c>
      <c r="X126" s="127">
        <f t="shared" si="21"/>
        <v>-2.0839999999999996</v>
      </c>
      <c r="Y126" s="140">
        <f>MIN(X126:X128)</f>
        <v>-2.0839999999999996</v>
      </c>
      <c r="Z126" s="141" t="str">
        <f>IF(Y126&lt;0,"unavailable","available")</f>
        <v>unavailable</v>
      </c>
    </row>
    <row r="127" spans="1:26" s="1" customFormat="1" ht="12.75">
      <c r="A127" s="155"/>
      <c r="B127" s="44" t="s">
        <v>89</v>
      </c>
      <c r="C127" s="39" t="s">
        <v>15</v>
      </c>
      <c r="D127" s="102">
        <v>2.67</v>
      </c>
      <c r="E127" s="40">
        <v>0</v>
      </c>
      <c r="F127" s="41">
        <v>120</v>
      </c>
      <c r="G127" s="42">
        <f t="shared" si="27"/>
        <v>2.67</v>
      </c>
      <c r="H127" s="42">
        <v>0</v>
      </c>
      <c r="I127" s="43">
        <f>1.05*10</f>
        <v>10.5</v>
      </c>
      <c r="J127" s="88">
        <f>I127-D127</f>
        <v>7.83</v>
      </c>
      <c r="K127" s="156"/>
      <c r="L127" s="141"/>
      <c r="M127" s="18"/>
      <c r="N127" s="139"/>
      <c r="O127" s="44" t="s">
        <v>89</v>
      </c>
      <c r="P127" s="93" t="s">
        <v>15</v>
      </c>
      <c r="Q127" s="57">
        <v>0</v>
      </c>
      <c r="R127" s="40">
        <f>Q127+Kostromaenergo!D127</f>
        <v>2.67</v>
      </c>
      <c r="S127" s="40">
        <v>0</v>
      </c>
      <c r="T127" s="41">
        <v>120</v>
      </c>
      <c r="U127" s="42">
        <f t="shared" si="20"/>
        <v>2.67</v>
      </c>
      <c r="V127" s="43">
        <v>0</v>
      </c>
      <c r="W127" s="43">
        <f>1.05*10</f>
        <v>10.5</v>
      </c>
      <c r="X127" s="127">
        <f t="shared" si="21"/>
        <v>7.83</v>
      </c>
      <c r="Y127" s="140"/>
      <c r="Z127" s="141"/>
    </row>
    <row r="128" spans="1:26" s="1" customFormat="1" ht="12.75">
      <c r="A128" s="155"/>
      <c r="B128" s="44" t="s">
        <v>90</v>
      </c>
      <c r="C128" s="39" t="s">
        <v>15</v>
      </c>
      <c r="D128" s="102">
        <v>8.82</v>
      </c>
      <c r="E128" s="40">
        <v>0</v>
      </c>
      <c r="F128" s="41">
        <v>120</v>
      </c>
      <c r="G128" s="42">
        <f t="shared" si="27"/>
        <v>8.82</v>
      </c>
      <c r="H128" s="42">
        <v>0</v>
      </c>
      <c r="I128" s="43">
        <f>1.05*10</f>
        <v>10.5</v>
      </c>
      <c r="J128" s="88">
        <f t="shared" si="22"/>
        <v>1.6799999999999997</v>
      </c>
      <c r="K128" s="156"/>
      <c r="L128" s="141"/>
      <c r="M128" s="18"/>
      <c r="N128" s="139"/>
      <c r="O128" s="44" t="s">
        <v>90</v>
      </c>
      <c r="P128" s="93" t="s">
        <v>15</v>
      </c>
      <c r="Q128" s="95">
        <v>1.094</v>
      </c>
      <c r="R128" s="40">
        <f>Q128+Kostromaenergo!D128</f>
        <v>9.914</v>
      </c>
      <c r="S128" s="40">
        <v>0</v>
      </c>
      <c r="T128" s="41">
        <v>120</v>
      </c>
      <c r="U128" s="42">
        <f t="shared" si="20"/>
        <v>9.914</v>
      </c>
      <c r="V128" s="43">
        <v>0</v>
      </c>
      <c r="W128" s="43">
        <f>1.05*10</f>
        <v>10.5</v>
      </c>
      <c r="X128" s="127">
        <f t="shared" si="21"/>
        <v>0.5860000000000003</v>
      </c>
      <c r="Y128" s="140"/>
      <c r="Z128" s="141"/>
    </row>
    <row r="129" spans="1:26" s="1" customFormat="1" ht="22.5">
      <c r="A129" s="153">
        <v>97</v>
      </c>
      <c r="B129" s="31" t="s">
        <v>154</v>
      </c>
      <c r="C129" s="32" t="s">
        <v>0</v>
      </c>
      <c r="D129" s="54">
        <v>13.98</v>
      </c>
      <c r="E129" s="33">
        <f>E131+E130</f>
        <v>0</v>
      </c>
      <c r="F129" s="26">
        <v>120</v>
      </c>
      <c r="G129" s="27">
        <f t="shared" si="27"/>
        <v>13.98</v>
      </c>
      <c r="H129" s="27">
        <v>0</v>
      </c>
      <c r="I129" s="30">
        <f>1.05*25</f>
        <v>26.25</v>
      </c>
      <c r="J129" s="85">
        <f t="shared" si="22"/>
        <v>12.27</v>
      </c>
      <c r="K129" s="138">
        <f>MIN(J129:J131)</f>
        <v>12.27</v>
      </c>
      <c r="L129" s="137" t="str">
        <f>IF(K129&lt;0,"unavailable","available")</f>
        <v>available</v>
      </c>
      <c r="M129" s="18"/>
      <c r="N129" s="135">
        <v>97</v>
      </c>
      <c r="O129" s="31" t="s">
        <v>154</v>
      </c>
      <c r="P129" s="91" t="s">
        <v>0</v>
      </c>
      <c r="Q129" s="92">
        <v>5.372</v>
      </c>
      <c r="R129" s="33">
        <f>Q129+Kostromaenergo!D129</f>
        <v>19.352</v>
      </c>
      <c r="S129" s="33">
        <f>S131+S130</f>
        <v>0</v>
      </c>
      <c r="T129" s="26">
        <v>120</v>
      </c>
      <c r="U129" s="27">
        <f t="shared" si="20"/>
        <v>19.352</v>
      </c>
      <c r="V129" s="30">
        <v>0</v>
      </c>
      <c r="W129" s="30">
        <f>1.05*25</f>
        <v>26.25</v>
      </c>
      <c r="X129" s="126">
        <f t="shared" si="21"/>
        <v>6.898</v>
      </c>
      <c r="Y129" s="136">
        <f>MIN(X129:X131)</f>
        <v>6.898</v>
      </c>
      <c r="Z129" s="137" t="str">
        <f>IF(Y129&lt;0,"unavailable","available")</f>
        <v>available</v>
      </c>
    </row>
    <row r="130" spans="1:26" s="1" customFormat="1" ht="12.75">
      <c r="A130" s="153"/>
      <c r="B130" s="29" t="s">
        <v>89</v>
      </c>
      <c r="C130" s="32" t="s">
        <v>0</v>
      </c>
      <c r="D130" s="101">
        <v>4.35</v>
      </c>
      <c r="E130" s="33">
        <v>0</v>
      </c>
      <c r="F130" s="26">
        <v>120</v>
      </c>
      <c r="G130" s="27">
        <f t="shared" si="27"/>
        <v>4.35</v>
      </c>
      <c r="H130" s="27">
        <v>0</v>
      </c>
      <c r="I130" s="30">
        <f>1.05*25</f>
        <v>26.25</v>
      </c>
      <c r="J130" s="85">
        <f>I130-D130</f>
        <v>21.9</v>
      </c>
      <c r="K130" s="138"/>
      <c r="L130" s="137"/>
      <c r="M130" s="18"/>
      <c r="N130" s="135"/>
      <c r="O130" s="29" t="s">
        <v>89</v>
      </c>
      <c r="P130" s="91" t="s">
        <v>0</v>
      </c>
      <c r="Q130" s="54">
        <v>0</v>
      </c>
      <c r="R130" s="33">
        <f>Q130+Kostromaenergo!D130</f>
        <v>4.35</v>
      </c>
      <c r="S130" s="33">
        <v>0</v>
      </c>
      <c r="T130" s="26">
        <v>120</v>
      </c>
      <c r="U130" s="27">
        <f t="shared" si="20"/>
        <v>4.35</v>
      </c>
      <c r="V130" s="30">
        <v>0</v>
      </c>
      <c r="W130" s="30">
        <f>1.05*25</f>
        <v>26.25</v>
      </c>
      <c r="X130" s="126">
        <f t="shared" si="21"/>
        <v>21.9</v>
      </c>
      <c r="Y130" s="136"/>
      <c r="Z130" s="137"/>
    </row>
    <row r="131" spans="1:26" s="1" customFormat="1" ht="12.75">
      <c r="A131" s="153"/>
      <c r="B131" s="29" t="s">
        <v>90</v>
      </c>
      <c r="C131" s="32" t="s">
        <v>0</v>
      </c>
      <c r="D131" s="101">
        <v>9.63</v>
      </c>
      <c r="E131" s="33">
        <v>0</v>
      </c>
      <c r="F131" s="26">
        <v>120</v>
      </c>
      <c r="G131" s="27">
        <f t="shared" si="27"/>
        <v>9.63</v>
      </c>
      <c r="H131" s="27">
        <v>0</v>
      </c>
      <c r="I131" s="30">
        <f>1.05*25</f>
        <v>26.25</v>
      </c>
      <c r="J131" s="85">
        <f t="shared" si="22"/>
        <v>16.619999999999997</v>
      </c>
      <c r="K131" s="138"/>
      <c r="L131" s="137"/>
      <c r="M131" s="18"/>
      <c r="N131" s="135"/>
      <c r="O131" s="29" t="s">
        <v>90</v>
      </c>
      <c r="P131" s="91" t="s">
        <v>0</v>
      </c>
      <c r="Q131" s="92">
        <v>5.372</v>
      </c>
      <c r="R131" s="33">
        <f>Q131+Kostromaenergo!D131</f>
        <v>15.002</v>
      </c>
      <c r="S131" s="33">
        <v>0</v>
      </c>
      <c r="T131" s="26">
        <v>120</v>
      </c>
      <c r="U131" s="27">
        <f t="shared" si="20"/>
        <v>15.002</v>
      </c>
      <c r="V131" s="30">
        <v>0</v>
      </c>
      <c r="W131" s="30">
        <f>1.05*25</f>
        <v>26.25</v>
      </c>
      <c r="X131" s="126">
        <f t="shared" si="21"/>
        <v>11.248</v>
      </c>
      <c r="Y131" s="136"/>
      <c r="Z131" s="137"/>
    </row>
    <row r="132" spans="1:26" s="1" customFormat="1" ht="31.5" customHeight="1">
      <c r="A132" s="23">
        <v>98</v>
      </c>
      <c r="B132" s="31" t="s">
        <v>155</v>
      </c>
      <c r="C132" s="32" t="s">
        <v>0</v>
      </c>
      <c r="D132" s="101">
        <v>8.91</v>
      </c>
      <c r="E132" s="33">
        <v>0.02</v>
      </c>
      <c r="F132" s="26">
        <v>120</v>
      </c>
      <c r="G132" s="27">
        <f t="shared" si="27"/>
        <v>8.89</v>
      </c>
      <c r="H132" s="27">
        <v>0</v>
      </c>
      <c r="I132" s="30">
        <f>1.05*25</f>
        <v>26.25</v>
      </c>
      <c r="J132" s="85">
        <f t="shared" si="22"/>
        <v>17.36</v>
      </c>
      <c r="K132" s="86">
        <f>J132</f>
        <v>17.36</v>
      </c>
      <c r="L132" s="27" t="str">
        <f aca="true" t="shared" si="30" ref="L132:L142">IF(K132&lt;0,"unavailable","available")</f>
        <v>available</v>
      </c>
      <c r="M132" s="18"/>
      <c r="N132" s="26">
        <v>98</v>
      </c>
      <c r="O132" s="31" t="s">
        <v>155</v>
      </c>
      <c r="P132" s="83" t="s">
        <v>0</v>
      </c>
      <c r="Q132" s="129">
        <v>1.336</v>
      </c>
      <c r="R132" s="33">
        <f>Q132+Kostromaenergo!D132</f>
        <v>10.246</v>
      </c>
      <c r="S132" s="33">
        <v>0.02</v>
      </c>
      <c r="T132" s="26">
        <v>120</v>
      </c>
      <c r="U132" s="27">
        <f t="shared" si="20"/>
        <v>10.226</v>
      </c>
      <c r="V132" s="30">
        <v>0</v>
      </c>
      <c r="W132" s="30">
        <f>1.05*25</f>
        <v>26.25</v>
      </c>
      <c r="X132" s="126">
        <f t="shared" si="21"/>
        <v>16.024</v>
      </c>
      <c r="Y132" s="98">
        <f aca="true" t="shared" si="31" ref="Y132:Y138">X132</f>
        <v>16.024</v>
      </c>
      <c r="Z132" s="27" t="str">
        <f aca="true" t="shared" si="32" ref="Z132:Z142">IF(Y132&lt;0,"unavailable","available")</f>
        <v>available</v>
      </c>
    </row>
    <row r="133" spans="1:26" s="1" customFormat="1" ht="22.5">
      <c r="A133" s="23">
        <v>99</v>
      </c>
      <c r="B133" s="31" t="s">
        <v>156</v>
      </c>
      <c r="C133" s="32" t="s">
        <v>2</v>
      </c>
      <c r="D133" s="101">
        <v>10.38</v>
      </c>
      <c r="E133" s="33">
        <v>0</v>
      </c>
      <c r="F133" s="26">
        <v>0</v>
      </c>
      <c r="G133" s="27">
        <f t="shared" si="27"/>
        <v>10.38</v>
      </c>
      <c r="H133" s="27">
        <v>0</v>
      </c>
      <c r="I133" s="30">
        <f>1.05*10</f>
        <v>10.5</v>
      </c>
      <c r="J133" s="85">
        <f t="shared" si="22"/>
        <v>0.11999999999999922</v>
      </c>
      <c r="K133" s="86">
        <f>J133</f>
        <v>0.11999999999999922</v>
      </c>
      <c r="L133" s="27" t="str">
        <f t="shared" si="30"/>
        <v>available</v>
      </c>
      <c r="M133" s="18"/>
      <c r="N133" s="41">
        <v>99</v>
      </c>
      <c r="O133" s="38" t="s">
        <v>156</v>
      </c>
      <c r="P133" s="93" t="s">
        <v>2</v>
      </c>
      <c r="Q133" s="130">
        <v>0.745</v>
      </c>
      <c r="R133" s="40">
        <f>Q133+Kostromaenergo!D133</f>
        <v>11.125</v>
      </c>
      <c r="S133" s="40">
        <v>0</v>
      </c>
      <c r="T133" s="41">
        <v>0</v>
      </c>
      <c r="U133" s="42">
        <f t="shared" si="20"/>
        <v>11.125</v>
      </c>
      <c r="V133" s="43">
        <v>0</v>
      </c>
      <c r="W133" s="43">
        <v>10.5</v>
      </c>
      <c r="X133" s="127">
        <f t="shared" si="21"/>
        <v>-0.625</v>
      </c>
      <c r="Y133" s="120">
        <f t="shared" si="31"/>
        <v>-0.625</v>
      </c>
      <c r="Z133" s="42" t="str">
        <f t="shared" si="32"/>
        <v>unavailable</v>
      </c>
    </row>
    <row r="134" spans="1:26" s="1" customFormat="1" ht="22.5">
      <c r="A134" s="23">
        <v>100</v>
      </c>
      <c r="B134" s="31" t="s">
        <v>157</v>
      </c>
      <c r="C134" s="32" t="s">
        <v>16</v>
      </c>
      <c r="D134" s="101">
        <v>19.24</v>
      </c>
      <c r="E134" s="33">
        <v>0</v>
      </c>
      <c r="F134" s="26">
        <v>0</v>
      </c>
      <c r="G134" s="27">
        <f t="shared" si="27"/>
        <v>19.24</v>
      </c>
      <c r="H134" s="27">
        <v>0</v>
      </c>
      <c r="I134" s="30">
        <f>1.05*20</f>
        <v>21</v>
      </c>
      <c r="J134" s="85">
        <f t="shared" si="22"/>
        <v>1.7600000000000016</v>
      </c>
      <c r="K134" s="86">
        <f aca="true" t="shared" si="33" ref="K134:K141">J134</f>
        <v>1.7600000000000016</v>
      </c>
      <c r="L134" s="27" t="str">
        <f t="shared" si="30"/>
        <v>available</v>
      </c>
      <c r="M134" s="18"/>
      <c r="N134" s="41">
        <v>100</v>
      </c>
      <c r="O134" s="38" t="s">
        <v>157</v>
      </c>
      <c r="P134" s="93" t="s">
        <v>16</v>
      </c>
      <c r="Q134" s="130">
        <v>2.713</v>
      </c>
      <c r="R134" s="40">
        <f>Q134+Kostromaenergo!D134</f>
        <v>21.953</v>
      </c>
      <c r="S134" s="40">
        <v>0</v>
      </c>
      <c r="T134" s="41">
        <v>0</v>
      </c>
      <c r="U134" s="42">
        <f t="shared" si="20"/>
        <v>21.953</v>
      </c>
      <c r="V134" s="43">
        <v>0</v>
      </c>
      <c r="W134" s="43">
        <f>1.05*20</f>
        <v>21</v>
      </c>
      <c r="X134" s="127">
        <f t="shared" si="21"/>
        <v>-0.9529999999999994</v>
      </c>
      <c r="Y134" s="120">
        <f t="shared" si="31"/>
        <v>-0.9529999999999994</v>
      </c>
      <c r="Z134" s="42" t="str">
        <f t="shared" si="32"/>
        <v>unavailable</v>
      </c>
    </row>
    <row r="135" spans="1:26" s="1" customFormat="1" ht="22.5">
      <c r="A135" s="23">
        <v>101</v>
      </c>
      <c r="B135" s="31" t="s">
        <v>158</v>
      </c>
      <c r="C135" s="32" t="s">
        <v>1</v>
      </c>
      <c r="D135" s="101">
        <v>13.83</v>
      </c>
      <c r="E135" s="33">
        <v>0</v>
      </c>
      <c r="F135" s="26">
        <v>0</v>
      </c>
      <c r="G135" s="27">
        <f t="shared" si="27"/>
        <v>13.83</v>
      </c>
      <c r="H135" s="27">
        <v>0</v>
      </c>
      <c r="I135" s="30">
        <f>1.05*40</f>
        <v>42</v>
      </c>
      <c r="J135" s="85">
        <f t="shared" si="22"/>
        <v>28.17</v>
      </c>
      <c r="K135" s="86">
        <f t="shared" si="33"/>
        <v>28.17</v>
      </c>
      <c r="L135" s="27" t="str">
        <f t="shared" si="30"/>
        <v>available</v>
      </c>
      <c r="M135" s="18"/>
      <c r="N135" s="26">
        <v>101</v>
      </c>
      <c r="O135" s="31" t="s">
        <v>158</v>
      </c>
      <c r="P135" s="91" t="s">
        <v>1</v>
      </c>
      <c r="Q135" s="129">
        <v>0.996</v>
      </c>
      <c r="R135" s="33">
        <f>Q135+Kostromaenergo!D135</f>
        <v>14.826</v>
      </c>
      <c r="S135" s="33">
        <v>0</v>
      </c>
      <c r="T135" s="26">
        <v>0</v>
      </c>
      <c r="U135" s="27">
        <f t="shared" si="20"/>
        <v>14.826</v>
      </c>
      <c r="V135" s="30">
        <v>0</v>
      </c>
      <c r="W135" s="30">
        <f>1.05*40</f>
        <v>42</v>
      </c>
      <c r="X135" s="126">
        <f t="shared" si="21"/>
        <v>27.174</v>
      </c>
      <c r="Y135" s="98">
        <f t="shared" si="31"/>
        <v>27.174</v>
      </c>
      <c r="Z135" s="27" t="str">
        <f t="shared" si="32"/>
        <v>available</v>
      </c>
    </row>
    <row r="136" spans="1:26" s="1" customFormat="1" ht="22.5">
      <c r="A136" s="23">
        <v>102</v>
      </c>
      <c r="B136" s="31" t="s">
        <v>159</v>
      </c>
      <c r="C136" s="32" t="s">
        <v>0</v>
      </c>
      <c r="D136" s="101">
        <v>16.44</v>
      </c>
      <c r="E136" s="33">
        <v>0</v>
      </c>
      <c r="F136" s="26">
        <v>0</v>
      </c>
      <c r="G136" s="27">
        <f t="shared" si="27"/>
        <v>16.44</v>
      </c>
      <c r="H136" s="27">
        <v>0</v>
      </c>
      <c r="I136" s="30">
        <f>1.05*25</f>
        <v>26.25</v>
      </c>
      <c r="J136" s="85">
        <f t="shared" si="22"/>
        <v>9.809999999999999</v>
      </c>
      <c r="K136" s="86">
        <f>MIN(J136:J136)</f>
        <v>9.809999999999999</v>
      </c>
      <c r="L136" s="27" t="str">
        <f t="shared" si="30"/>
        <v>available</v>
      </c>
      <c r="M136" s="18"/>
      <c r="N136" s="26">
        <v>102</v>
      </c>
      <c r="O136" s="31" t="s">
        <v>159</v>
      </c>
      <c r="P136" s="91" t="s">
        <v>0</v>
      </c>
      <c r="Q136" s="129">
        <v>5.015</v>
      </c>
      <c r="R136" s="33">
        <f>Q136+Kostromaenergo!D136</f>
        <v>21.455000000000002</v>
      </c>
      <c r="S136" s="33">
        <v>0</v>
      </c>
      <c r="T136" s="26">
        <v>0</v>
      </c>
      <c r="U136" s="27">
        <f t="shared" si="20"/>
        <v>21.455000000000002</v>
      </c>
      <c r="V136" s="30">
        <v>0</v>
      </c>
      <c r="W136" s="30">
        <f>1.05*25</f>
        <v>26.25</v>
      </c>
      <c r="X136" s="126">
        <f t="shared" si="21"/>
        <v>4.794999999999998</v>
      </c>
      <c r="Y136" s="98">
        <f t="shared" si="31"/>
        <v>4.794999999999998</v>
      </c>
      <c r="Z136" s="27" t="str">
        <f t="shared" si="32"/>
        <v>available</v>
      </c>
    </row>
    <row r="137" spans="1:26" s="1" customFormat="1" ht="22.5">
      <c r="A137" s="23">
        <v>103</v>
      </c>
      <c r="B137" s="31" t="s">
        <v>160</v>
      </c>
      <c r="C137" s="32" t="s">
        <v>14</v>
      </c>
      <c r="D137" s="101">
        <v>1.99</v>
      </c>
      <c r="E137" s="33">
        <v>1.2</v>
      </c>
      <c r="F137" s="26">
        <v>120</v>
      </c>
      <c r="G137" s="27">
        <f aca="true" t="shared" si="34" ref="G137:G168">D137-E137</f>
        <v>0.79</v>
      </c>
      <c r="H137" s="27">
        <v>0</v>
      </c>
      <c r="I137" s="30">
        <f>1.05*6.3</f>
        <v>6.615</v>
      </c>
      <c r="J137" s="85">
        <f aca="true" t="shared" si="35" ref="J137:J200">I137-G137-H137</f>
        <v>5.825</v>
      </c>
      <c r="K137" s="86">
        <f t="shared" si="33"/>
        <v>5.825</v>
      </c>
      <c r="L137" s="27" t="str">
        <f t="shared" si="30"/>
        <v>available</v>
      </c>
      <c r="M137" s="18"/>
      <c r="N137" s="26">
        <v>103</v>
      </c>
      <c r="O137" s="31" t="s">
        <v>160</v>
      </c>
      <c r="P137" s="91" t="s">
        <v>14</v>
      </c>
      <c r="Q137" s="129">
        <v>0.379</v>
      </c>
      <c r="R137" s="33">
        <f>Q137+Kostromaenergo!D137</f>
        <v>2.3689999999999998</v>
      </c>
      <c r="S137" s="33">
        <v>1.2</v>
      </c>
      <c r="T137" s="26">
        <v>120</v>
      </c>
      <c r="U137" s="27">
        <f t="shared" si="20"/>
        <v>1.1689999999999998</v>
      </c>
      <c r="V137" s="30">
        <v>0</v>
      </c>
      <c r="W137" s="30">
        <f>1.05*6.3</f>
        <v>6.615</v>
      </c>
      <c r="X137" s="126">
        <f t="shared" si="21"/>
        <v>5.446000000000001</v>
      </c>
      <c r="Y137" s="98">
        <f t="shared" si="31"/>
        <v>5.446000000000001</v>
      </c>
      <c r="Z137" s="27" t="str">
        <f t="shared" si="32"/>
        <v>available</v>
      </c>
    </row>
    <row r="138" spans="1:26" s="1" customFormat="1" ht="22.5">
      <c r="A138" s="23">
        <v>104</v>
      </c>
      <c r="B138" s="31" t="s">
        <v>161</v>
      </c>
      <c r="C138" s="32" t="s">
        <v>5</v>
      </c>
      <c r="D138" s="101">
        <v>1.29</v>
      </c>
      <c r="E138" s="33">
        <v>0.76</v>
      </c>
      <c r="F138" s="26">
        <v>120</v>
      </c>
      <c r="G138" s="27">
        <f t="shared" si="34"/>
        <v>0.53</v>
      </c>
      <c r="H138" s="27">
        <v>0</v>
      </c>
      <c r="I138" s="30">
        <f>1.05*4</f>
        <v>4.2</v>
      </c>
      <c r="J138" s="85">
        <f t="shared" si="35"/>
        <v>3.67</v>
      </c>
      <c r="K138" s="86">
        <f t="shared" si="33"/>
        <v>3.67</v>
      </c>
      <c r="L138" s="27" t="str">
        <f t="shared" si="30"/>
        <v>available</v>
      </c>
      <c r="M138" s="18"/>
      <c r="N138" s="26">
        <v>104</v>
      </c>
      <c r="O138" s="31" t="s">
        <v>161</v>
      </c>
      <c r="P138" s="91" t="s">
        <v>5</v>
      </c>
      <c r="Q138" s="129">
        <v>0.547</v>
      </c>
      <c r="R138" s="33">
        <f>Q138+Kostromaenergo!D138</f>
        <v>1.8370000000000002</v>
      </c>
      <c r="S138" s="53">
        <v>0.76</v>
      </c>
      <c r="T138" s="26">
        <v>120</v>
      </c>
      <c r="U138" s="27">
        <f t="shared" si="20"/>
        <v>1.0770000000000002</v>
      </c>
      <c r="V138" s="30">
        <v>0</v>
      </c>
      <c r="W138" s="30">
        <f>1.05*4</f>
        <v>4.2</v>
      </c>
      <c r="X138" s="126">
        <f t="shared" si="21"/>
        <v>3.123</v>
      </c>
      <c r="Y138" s="98">
        <f t="shared" si="31"/>
        <v>3.123</v>
      </c>
      <c r="Z138" s="27" t="str">
        <f t="shared" si="32"/>
        <v>available</v>
      </c>
    </row>
    <row r="139" spans="1:26" s="1" customFormat="1" ht="22.5">
      <c r="A139" s="23">
        <v>105</v>
      </c>
      <c r="B139" s="31" t="s">
        <v>162</v>
      </c>
      <c r="C139" s="32" t="s">
        <v>0</v>
      </c>
      <c r="D139" s="96">
        <v>22.36</v>
      </c>
      <c r="E139" s="33">
        <v>0</v>
      </c>
      <c r="F139" s="26">
        <v>0</v>
      </c>
      <c r="G139" s="27">
        <f t="shared" si="34"/>
        <v>22.36</v>
      </c>
      <c r="H139" s="27">
        <v>0</v>
      </c>
      <c r="I139" s="30">
        <f>1.05*25</f>
        <v>26.25</v>
      </c>
      <c r="J139" s="85">
        <f t="shared" si="35"/>
        <v>3.8900000000000006</v>
      </c>
      <c r="K139" s="86">
        <f t="shared" si="33"/>
        <v>3.8900000000000006</v>
      </c>
      <c r="L139" s="27" t="str">
        <f t="shared" si="30"/>
        <v>available</v>
      </c>
      <c r="M139" s="18"/>
      <c r="N139" s="26">
        <v>105</v>
      </c>
      <c r="O139" s="31" t="s">
        <v>162</v>
      </c>
      <c r="P139" s="91" t="s">
        <v>0</v>
      </c>
      <c r="Q139" s="129">
        <v>1.373</v>
      </c>
      <c r="R139" s="33">
        <f>Q139+Kostromaenergo!D139</f>
        <v>23.733</v>
      </c>
      <c r="S139" s="33">
        <v>0</v>
      </c>
      <c r="T139" s="26">
        <v>0</v>
      </c>
      <c r="U139" s="27">
        <f aca="true" t="shared" si="36" ref="U139:U202">R139-S139</f>
        <v>23.733</v>
      </c>
      <c r="V139" s="30">
        <v>0</v>
      </c>
      <c r="W139" s="30">
        <f>1.05*(25)</f>
        <v>26.25</v>
      </c>
      <c r="X139" s="126">
        <f aca="true" t="shared" si="37" ref="X139:X202">W139-V139-U139</f>
        <v>2.5169999999999995</v>
      </c>
      <c r="Y139" s="98">
        <f>X139</f>
        <v>2.5169999999999995</v>
      </c>
      <c r="Z139" s="27" t="str">
        <f t="shared" si="32"/>
        <v>available</v>
      </c>
    </row>
    <row r="140" spans="1:26" s="1" customFormat="1" ht="22.5">
      <c r="A140" s="23">
        <v>106</v>
      </c>
      <c r="B140" s="31" t="s">
        <v>163</v>
      </c>
      <c r="C140" s="32" t="s">
        <v>14</v>
      </c>
      <c r="D140" s="101">
        <v>3.46</v>
      </c>
      <c r="E140" s="33">
        <v>0</v>
      </c>
      <c r="F140" s="26">
        <v>0</v>
      </c>
      <c r="G140" s="27">
        <f t="shared" si="34"/>
        <v>3.46</v>
      </c>
      <c r="H140" s="27">
        <v>0</v>
      </c>
      <c r="I140" s="30">
        <f>1.05*6.3</f>
        <v>6.615</v>
      </c>
      <c r="J140" s="85">
        <f t="shared" si="35"/>
        <v>3.1550000000000002</v>
      </c>
      <c r="K140" s="86">
        <f t="shared" si="33"/>
        <v>3.1550000000000002</v>
      </c>
      <c r="L140" s="27" t="str">
        <f t="shared" si="30"/>
        <v>available</v>
      </c>
      <c r="M140" s="18"/>
      <c r="N140" s="26">
        <v>106</v>
      </c>
      <c r="O140" s="31" t="s">
        <v>163</v>
      </c>
      <c r="P140" s="91" t="s">
        <v>14</v>
      </c>
      <c r="Q140" s="129">
        <v>0.761</v>
      </c>
      <c r="R140" s="33">
        <f>Q140+Kostromaenergo!D140</f>
        <v>4.221</v>
      </c>
      <c r="S140" s="33">
        <v>0</v>
      </c>
      <c r="T140" s="26">
        <v>0</v>
      </c>
      <c r="U140" s="27">
        <f t="shared" si="36"/>
        <v>4.221</v>
      </c>
      <c r="V140" s="30">
        <v>0</v>
      </c>
      <c r="W140" s="30">
        <f>1.05*6.3</f>
        <v>6.615</v>
      </c>
      <c r="X140" s="126">
        <f t="shared" si="37"/>
        <v>2.394</v>
      </c>
      <c r="Y140" s="98">
        <f>X140</f>
        <v>2.394</v>
      </c>
      <c r="Z140" s="27" t="str">
        <f t="shared" si="32"/>
        <v>available</v>
      </c>
    </row>
    <row r="141" spans="1:26" s="1" customFormat="1" ht="22.5">
      <c r="A141" s="23">
        <v>107</v>
      </c>
      <c r="B141" s="31" t="s">
        <v>164</v>
      </c>
      <c r="C141" s="32" t="s">
        <v>4</v>
      </c>
      <c r="D141" s="101">
        <v>1.73</v>
      </c>
      <c r="E141" s="33">
        <v>0.85</v>
      </c>
      <c r="F141" s="26">
        <v>120</v>
      </c>
      <c r="G141" s="27">
        <f t="shared" si="34"/>
        <v>0.88</v>
      </c>
      <c r="H141" s="27">
        <v>0</v>
      </c>
      <c r="I141" s="30">
        <f>1.05*2.5</f>
        <v>2.625</v>
      </c>
      <c r="J141" s="85">
        <f t="shared" si="35"/>
        <v>1.745</v>
      </c>
      <c r="K141" s="86">
        <f t="shared" si="33"/>
        <v>1.745</v>
      </c>
      <c r="L141" s="27" t="str">
        <f t="shared" si="30"/>
        <v>available</v>
      </c>
      <c r="M141" s="18"/>
      <c r="N141" s="26">
        <v>107</v>
      </c>
      <c r="O141" s="31" t="s">
        <v>164</v>
      </c>
      <c r="P141" s="91" t="s">
        <v>4</v>
      </c>
      <c r="Q141" s="129">
        <v>0.888</v>
      </c>
      <c r="R141" s="33">
        <f>Q141+Kostromaenergo!D141</f>
        <v>2.618</v>
      </c>
      <c r="S141" s="33">
        <v>0.85</v>
      </c>
      <c r="T141" s="26">
        <v>120</v>
      </c>
      <c r="U141" s="27">
        <f t="shared" si="36"/>
        <v>1.7679999999999998</v>
      </c>
      <c r="V141" s="30">
        <v>0</v>
      </c>
      <c r="W141" s="30">
        <f>1.05*2.5</f>
        <v>2.625</v>
      </c>
      <c r="X141" s="126">
        <f t="shared" si="37"/>
        <v>0.8570000000000002</v>
      </c>
      <c r="Y141" s="98">
        <f>X141</f>
        <v>0.8570000000000002</v>
      </c>
      <c r="Z141" s="27" t="str">
        <f t="shared" si="32"/>
        <v>available</v>
      </c>
    </row>
    <row r="142" spans="1:26" s="1" customFormat="1" ht="22.5">
      <c r="A142" s="153">
        <v>108</v>
      </c>
      <c r="B142" s="31" t="s">
        <v>165</v>
      </c>
      <c r="C142" s="32" t="s">
        <v>11</v>
      </c>
      <c r="D142" s="92">
        <v>7.54</v>
      </c>
      <c r="E142" s="33">
        <f>E144+E143</f>
        <v>1.44</v>
      </c>
      <c r="F142" s="26">
        <v>120</v>
      </c>
      <c r="G142" s="27">
        <f t="shared" si="34"/>
        <v>6.1</v>
      </c>
      <c r="H142" s="27">
        <v>0</v>
      </c>
      <c r="I142" s="30">
        <f>1.05*16</f>
        <v>16.8</v>
      </c>
      <c r="J142" s="85">
        <f t="shared" si="35"/>
        <v>10.700000000000001</v>
      </c>
      <c r="K142" s="138">
        <f>MIN(J142:J144)</f>
        <v>10.700000000000001</v>
      </c>
      <c r="L142" s="137" t="str">
        <f t="shared" si="30"/>
        <v>available</v>
      </c>
      <c r="M142" s="18"/>
      <c r="N142" s="139">
        <v>108</v>
      </c>
      <c r="O142" s="38" t="s">
        <v>165</v>
      </c>
      <c r="P142" s="93" t="s">
        <v>11</v>
      </c>
      <c r="Q142" s="95">
        <v>11.047</v>
      </c>
      <c r="R142" s="40">
        <f>Q142+Kostromaenergo!D142</f>
        <v>18.587</v>
      </c>
      <c r="S142" s="56">
        <f>S144+S143</f>
        <v>1.44</v>
      </c>
      <c r="T142" s="41">
        <v>120</v>
      </c>
      <c r="U142" s="42">
        <f t="shared" si="36"/>
        <v>17.147</v>
      </c>
      <c r="V142" s="43">
        <v>0</v>
      </c>
      <c r="W142" s="43">
        <f>1.05*16</f>
        <v>16.8</v>
      </c>
      <c r="X142" s="127">
        <f t="shared" si="37"/>
        <v>-0.34699999999999775</v>
      </c>
      <c r="Y142" s="140">
        <f>MIN(X142:X144)</f>
        <v>-0.34699999999999775</v>
      </c>
      <c r="Z142" s="141" t="str">
        <f t="shared" si="32"/>
        <v>unavailable</v>
      </c>
    </row>
    <row r="143" spans="1:26" s="1" customFormat="1" ht="12.75">
      <c r="A143" s="153"/>
      <c r="B143" s="29" t="s">
        <v>89</v>
      </c>
      <c r="C143" s="32" t="s">
        <v>11</v>
      </c>
      <c r="D143" s="101">
        <v>0.62</v>
      </c>
      <c r="E143" s="33">
        <v>0</v>
      </c>
      <c r="F143" s="26">
        <v>120</v>
      </c>
      <c r="G143" s="27">
        <f t="shared" si="34"/>
        <v>0.62</v>
      </c>
      <c r="H143" s="27">
        <v>0</v>
      </c>
      <c r="I143" s="30">
        <f>1.05*16</f>
        <v>16.8</v>
      </c>
      <c r="J143" s="85">
        <f>I143-D143</f>
        <v>16.18</v>
      </c>
      <c r="K143" s="138"/>
      <c r="L143" s="137"/>
      <c r="M143" s="18"/>
      <c r="N143" s="139"/>
      <c r="O143" s="44" t="s">
        <v>89</v>
      </c>
      <c r="P143" s="93" t="s">
        <v>11</v>
      </c>
      <c r="Q143" s="95">
        <v>0</v>
      </c>
      <c r="R143" s="40">
        <f>Q143+Kostromaenergo!D143</f>
        <v>0.62</v>
      </c>
      <c r="S143" s="40">
        <v>0</v>
      </c>
      <c r="T143" s="41">
        <v>120</v>
      </c>
      <c r="U143" s="42">
        <f t="shared" si="36"/>
        <v>0.62</v>
      </c>
      <c r="V143" s="43">
        <v>0</v>
      </c>
      <c r="W143" s="43">
        <f>1.05*16</f>
        <v>16.8</v>
      </c>
      <c r="X143" s="127">
        <f t="shared" si="37"/>
        <v>16.18</v>
      </c>
      <c r="Y143" s="140"/>
      <c r="Z143" s="141"/>
    </row>
    <row r="144" spans="1:26" s="1" customFormat="1" ht="12.75">
      <c r="A144" s="153"/>
      <c r="B144" s="29" t="s">
        <v>90</v>
      </c>
      <c r="C144" s="32" t="s">
        <v>11</v>
      </c>
      <c r="D144" s="101">
        <v>6.92</v>
      </c>
      <c r="E144" s="33">
        <v>1.44</v>
      </c>
      <c r="F144" s="26">
        <v>120</v>
      </c>
      <c r="G144" s="27">
        <f t="shared" si="34"/>
        <v>5.48</v>
      </c>
      <c r="H144" s="27">
        <v>0</v>
      </c>
      <c r="I144" s="30">
        <f>1.05*16</f>
        <v>16.8</v>
      </c>
      <c r="J144" s="85">
        <f t="shared" si="35"/>
        <v>11.32</v>
      </c>
      <c r="K144" s="138"/>
      <c r="L144" s="137"/>
      <c r="M144" s="18"/>
      <c r="N144" s="139"/>
      <c r="O144" s="44" t="s">
        <v>90</v>
      </c>
      <c r="P144" s="93" t="s">
        <v>11</v>
      </c>
      <c r="Q144" s="95">
        <v>11.047</v>
      </c>
      <c r="R144" s="40">
        <f>Q144+Kostromaenergo!D144</f>
        <v>17.967</v>
      </c>
      <c r="S144" s="40">
        <v>1.44</v>
      </c>
      <c r="T144" s="41">
        <v>120</v>
      </c>
      <c r="U144" s="42">
        <f t="shared" si="36"/>
        <v>16.526999999999997</v>
      </c>
      <c r="V144" s="43">
        <v>0</v>
      </c>
      <c r="W144" s="43">
        <f>1.05*16</f>
        <v>16.8</v>
      </c>
      <c r="X144" s="127">
        <f t="shared" si="37"/>
        <v>0.27300000000000324</v>
      </c>
      <c r="Y144" s="140"/>
      <c r="Z144" s="141"/>
    </row>
    <row r="145" spans="1:26" s="1" customFormat="1" ht="27.75" customHeight="1">
      <c r="A145" s="153">
        <v>109</v>
      </c>
      <c r="B145" s="31" t="s">
        <v>166</v>
      </c>
      <c r="C145" s="32" t="s">
        <v>15</v>
      </c>
      <c r="D145" s="101">
        <v>6.69</v>
      </c>
      <c r="E145" s="33">
        <f>E147+E146</f>
        <v>0</v>
      </c>
      <c r="F145" s="26">
        <v>0</v>
      </c>
      <c r="G145" s="27">
        <f t="shared" si="34"/>
        <v>6.69</v>
      </c>
      <c r="H145" s="27">
        <v>0</v>
      </c>
      <c r="I145" s="30">
        <f>1.05*10</f>
        <v>10.5</v>
      </c>
      <c r="J145" s="85">
        <f t="shared" si="35"/>
        <v>3.8099999999999996</v>
      </c>
      <c r="K145" s="138">
        <f>MIN(J145:J147)</f>
        <v>3.8099999999999996</v>
      </c>
      <c r="L145" s="137" t="str">
        <f>IF(K145&lt;0,"unavailable","available")</f>
        <v>available</v>
      </c>
      <c r="M145" s="18"/>
      <c r="N145" s="135">
        <v>109</v>
      </c>
      <c r="O145" s="31" t="s">
        <v>166</v>
      </c>
      <c r="P145" s="91" t="s">
        <v>15</v>
      </c>
      <c r="Q145" s="92">
        <v>1.237</v>
      </c>
      <c r="R145" s="33">
        <f>Q145+Kostromaenergo!D145</f>
        <v>7.9270000000000005</v>
      </c>
      <c r="S145" s="53">
        <f>S147+S146</f>
        <v>0</v>
      </c>
      <c r="T145" s="26">
        <v>0</v>
      </c>
      <c r="U145" s="27">
        <f t="shared" si="36"/>
        <v>7.9270000000000005</v>
      </c>
      <c r="V145" s="30">
        <v>0</v>
      </c>
      <c r="W145" s="30">
        <f>1.05*10</f>
        <v>10.5</v>
      </c>
      <c r="X145" s="126">
        <f t="shared" si="37"/>
        <v>2.5729999999999995</v>
      </c>
      <c r="Y145" s="136">
        <f>MIN(X145:X147)</f>
        <v>2.5729999999999995</v>
      </c>
      <c r="Z145" s="137" t="str">
        <f>IF(Y145&lt;0,"unavailable","available")</f>
        <v>available</v>
      </c>
    </row>
    <row r="146" spans="1:26" s="1" customFormat="1" ht="12.75">
      <c r="A146" s="153"/>
      <c r="B146" s="29" t="s">
        <v>89</v>
      </c>
      <c r="C146" s="32" t="s">
        <v>15</v>
      </c>
      <c r="D146" s="101">
        <v>0.31</v>
      </c>
      <c r="E146" s="33">
        <v>0</v>
      </c>
      <c r="F146" s="26">
        <v>0</v>
      </c>
      <c r="G146" s="27">
        <f t="shared" si="34"/>
        <v>0.31</v>
      </c>
      <c r="H146" s="27">
        <v>0</v>
      </c>
      <c r="I146" s="30">
        <f>1.05*10</f>
        <v>10.5</v>
      </c>
      <c r="J146" s="85">
        <f>I146-D146</f>
        <v>10.19</v>
      </c>
      <c r="K146" s="138"/>
      <c r="L146" s="137"/>
      <c r="M146" s="18"/>
      <c r="N146" s="135"/>
      <c r="O146" s="29" t="s">
        <v>89</v>
      </c>
      <c r="P146" s="91" t="s">
        <v>15</v>
      </c>
      <c r="Q146" s="54">
        <v>0</v>
      </c>
      <c r="R146" s="33">
        <f>Q146+Kostromaenergo!D146</f>
        <v>0.31</v>
      </c>
      <c r="S146" s="33">
        <v>0</v>
      </c>
      <c r="T146" s="26">
        <v>0</v>
      </c>
      <c r="U146" s="27">
        <f t="shared" si="36"/>
        <v>0.31</v>
      </c>
      <c r="V146" s="30">
        <v>0</v>
      </c>
      <c r="W146" s="30">
        <f>1.05*10</f>
        <v>10.5</v>
      </c>
      <c r="X146" s="126">
        <f t="shared" si="37"/>
        <v>10.19</v>
      </c>
      <c r="Y146" s="136"/>
      <c r="Z146" s="137"/>
    </row>
    <row r="147" spans="1:26" s="1" customFormat="1" ht="12.75">
      <c r="A147" s="153"/>
      <c r="B147" s="29" t="s">
        <v>90</v>
      </c>
      <c r="C147" s="32" t="s">
        <v>15</v>
      </c>
      <c r="D147" s="101">
        <v>6.38</v>
      </c>
      <c r="E147" s="33">
        <v>0</v>
      </c>
      <c r="F147" s="26">
        <v>0</v>
      </c>
      <c r="G147" s="27">
        <f t="shared" si="34"/>
        <v>6.38</v>
      </c>
      <c r="H147" s="27">
        <v>0</v>
      </c>
      <c r="I147" s="30">
        <f>1.05*10</f>
        <v>10.5</v>
      </c>
      <c r="J147" s="85">
        <f t="shared" si="35"/>
        <v>4.12</v>
      </c>
      <c r="K147" s="138"/>
      <c r="L147" s="137"/>
      <c r="M147" s="18"/>
      <c r="N147" s="135"/>
      <c r="O147" s="29" t="s">
        <v>90</v>
      </c>
      <c r="P147" s="91" t="s">
        <v>15</v>
      </c>
      <c r="Q147" s="92">
        <v>1.237</v>
      </c>
      <c r="R147" s="33">
        <f>Q147+Kostromaenergo!D147</f>
        <v>7.617</v>
      </c>
      <c r="S147" s="33">
        <v>0</v>
      </c>
      <c r="T147" s="26">
        <v>0</v>
      </c>
      <c r="U147" s="27">
        <f t="shared" si="36"/>
        <v>7.617</v>
      </c>
      <c r="V147" s="30">
        <v>0</v>
      </c>
      <c r="W147" s="30">
        <f>1.05*10</f>
        <v>10.5</v>
      </c>
      <c r="X147" s="126">
        <f t="shared" si="37"/>
        <v>2.883</v>
      </c>
      <c r="Y147" s="136"/>
      <c r="Z147" s="137"/>
    </row>
    <row r="148" spans="1:26" s="1" customFormat="1" ht="22.5">
      <c r="A148" s="23">
        <v>110</v>
      </c>
      <c r="B148" s="31" t="s">
        <v>167</v>
      </c>
      <c r="C148" s="32" t="s">
        <v>17</v>
      </c>
      <c r="D148" s="101">
        <v>0.76</v>
      </c>
      <c r="E148" s="33">
        <v>0.88</v>
      </c>
      <c r="F148" s="26">
        <v>120</v>
      </c>
      <c r="G148" s="27">
        <f t="shared" si="34"/>
        <v>-0.12</v>
      </c>
      <c r="H148" s="27">
        <v>0</v>
      </c>
      <c r="I148" s="30">
        <f>1.05*2.5</f>
        <v>2.625</v>
      </c>
      <c r="J148" s="85">
        <f t="shared" si="35"/>
        <v>2.745</v>
      </c>
      <c r="K148" s="86">
        <f>J148</f>
        <v>2.745</v>
      </c>
      <c r="L148" s="27" t="str">
        <f>IF(K148&lt;0,"unavailable","available")</f>
        <v>available</v>
      </c>
      <c r="M148" s="18"/>
      <c r="N148" s="26">
        <v>110</v>
      </c>
      <c r="O148" s="31" t="s">
        <v>167</v>
      </c>
      <c r="P148" s="91" t="s">
        <v>17</v>
      </c>
      <c r="Q148" s="129">
        <v>0.256</v>
      </c>
      <c r="R148" s="33">
        <f>Q148+Kostromaenergo!D148</f>
        <v>1.016</v>
      </c>
      <c r="S148" s="33">
        <v>0.88</v>
      </c>
      <c r="T148" s="26">
        <v>120</v>
      </c>
      <c r="U148" s="27">
        <f t="shared" si="36"/>
        <v>0.136</v>
      </c>
      <c r="V148" s="30">
        <v>0</v>
      </c>
      <c r="W148" s="30">
        <f>1.05*2.5</f>
        <v>2.625</v>
      </c>
      <c r="X148" s="126">
        <f t="shared" si="37"/>
        <v>2.489</v>
      </c>
      <c r="Y148" s="98">
        <f>X148</f>
        <v>2.489</v>
      </c>
      <c r="Z148" s="27" t="str">
        <f>IF(Y148&lt;0,"unavailable","available")</f>
        <v>available</v>
      </c>
    </row>
    <row r="149" spans="1:26" s="1" customFormat="1" ht="25.5" customHeight="1">
      <c r="A149" s="153">
        <v>111</v>
      </c>
      <c r="B149" s="31" t="s">
        <v>168</v>
      </c>
      <c r="C149" s="32" t="s">
        <v>18</v>
      </c>
      <c r="D149" s="101">
        <v>1.87</v>
      </c>
      <c r="E149" s="33">
        <f>E151+E150</f>
        <v>0</v>
      </c>
      <c r="F149" s="26">
        <v>120</v>
      </c>
      <c r="G149" s="27">
        <f t="shared" si="34"/>
        <v>1.87</v>
      </c>
      <c r="H149" s="27">
        <v>0</v>
      </c>
      <c r="I149" s="30">
        <f>1.05*4</f>
        <v>4.2</v>
      </c>
      <c r="J149" s="85">
        <f t="shared" si="35"/>
        <v>2.33</v>
      </c>
      <c r="K149" s="138">
        <f>MIN(J149:J151)</f>
        <v>2.33</v>
      </c>
      <c r="L149" s="137" t="str">
        <f>IF(K149&lt;0,"unavailable","available")</f>
        <v>available</v>
      </c>
      <c r="M149" s="18"/>
      <c r="N149" s="135">
        <v>111</v>
      </c>
      <c r="O149" s="31" t="s">
        <v>168</v>
      </c>
      <c r="P149" s="91" t="s">
        <v>18</v>
      </c>
      <c r="Q149" s="92">
        <v>0.47</v>
      </c>
      <c r="R149" s="33">
        <f>Q149+Kostromaenergo!D149</f>
        <v>2.34</v>
      </c>
      <c r="S149" s="53">
        <f>S151+S150</f>
        <v>0</v>
      </c>
      <c r="T149" s="26">
        <v>120</v>
      </c>
      <c r="U149" s="27">
        <f t="shared" si="36"/>
        <v>2.34</v>
      </c>
      <c r="V149" s="30">
        <v>0</v>
      </c>
      <c r="W149" s="30">
        <f>1.05*4</f>
        <v>4.2</v>
      </c>
      <c r="X149" s="126">
        <f t="shared" si="37"/>
        <v>1.8600000000000003</v>
      </c>
      <c r="Y149" s="136">
        <f>MIN(X149:X151)</f>
        <v>1.8600000000000003</v>
      </c>
      <c r="Z149" s="137" t="str">
        <f>IF(Y149&lt;0,"unavailable","available")</f>
        <v>available</v>
      </c>
    </row>
    <row r="150" spans="1:26" s="1" customFormat="1" ht="12.75">
      <c r="A150" s="153"/>
      <c r="B150" s="29" t="s">
        <v>89</v>
      </c>
      <c r="C150" s="32" t="s">
        <v>18</v>
      </c>
      <c r="D150" s="101">
        <v>1.87</v>
      </c>
      <c r="E150" s="33">
        <v>0</v>
      </c>
      <c r="F150" s="26">
        <v>120</v>
      </c>
      <c r="G150" s="27">
        <f t="shared" si="34"/>
        <v>1.87</v>
      </c>
      <c r="H150" s="27">
        <v>0</v>
      </c>
      <c r="I150" s="30">
        <f>1.05*4</f>
        <v>4.2</v>
      </c>
      <c r="J150" s="85">
        <f>I150-D150</f>
        <v>2.33</v>
      </c>
      <c r="K150" s="138"/>
      <c r="L150" s="137"/>
      <c r="M150" s="18"/>
      <c r="N150" s="135"/>
      <c r="O150" s="29" t="s">
        <v>89</v>
      </c>
      <c r="P150" s="91" t="s">
        <v>18</v>
      </c>
      <c r="Q150" s="96">
        <v>0</v>
      </c>
      <c r="R150" s="33">
        <f>Q150+Kostromaenergo!D150</f>
        <v>1.87</v>
      </c>
      <c r="S150" s="33">
        <v>0</v>
      </c>
      <c r="T150" s="26">
        <v>120</v>
      </c>
      <c r="U150" s="27">
        <f t="shared" si="36"/>
        <v>1.87</v>
      </c>
      <c r="V150" s="30">
        <v>0</v>
      </c>
      <c r="W150" s="30">
        <f>1.05*4</f>
        <v>4.2</v>
      </c>
      <c r="X150" s="126">
        <f t="shared" si="37"/>
        <v>2.33</v>
      </c>
      <c r="Y150" s="136"/>
      <c r="Z150" s="137"/>
    </row>
    <row r="151" spans="1:26" s="1" customFormat="1" ht="12.75">
      <c r="A151" s="153"/>
      <c r="B151" s="29" t="s">
        <v>90</v>
      </c>
      <c r="C151" s="32" t="s">
        <v>18</v>
      </c>
      <c r="D151" s="101">
        <v>0</v>
      </c>
      <c r="E151" s="33">
        <v>0</v>
      </c>
      <c r="F151" s="26">
        <v>120</v>
      </c>
      <c r="G151" s="27">
        <f t="shared" si="34"/>
        <v>0</v>
      </c>
      <c r="H151" s="27">
        <v>0</v>
      </c>
      <c r="I151" s="30">
        <f>1.05*4</f>
        <v>4.2</v>
      </c>
      <c r="J151" s="85">
        <f t="shared" si="35"/>
        <v>4.2</v>
      </c>
      <c r="K151" s="138"/>
      <c r="L151" s="137"/>
      <c r="M151" s="18"/>
      <c r="N151" s="135"/>
      <c r="O151" s="29" t="s">
        <v>90</v>
      </c>
      <c r="P151" s="91" t="s">
        <v>18</v>
      </c>
      <c r="Q151" s="92">
        <v>0.47</v>
      </c>
      <c r="R151" s="33">
        <f>Q151+Kostromaenergo!D151</f>
        <v>0.47</v>
      </c>
      <c r="S151" s="33">
        <v>0</v>
      </c>
      <c r="T151" s="26">
        <v>120</v>
      </c>
      <c r="U151" s="27">
        <f t="shared" si="36"/>
        <v>0.47</v>
      </c>
      <c r="V151" s="30">
        <v>0</v>
      </c>
      <c r="W151" s="30">
        <f>1.05*4</f>
        <v>4.2</v>
      </c>
      <c r="X151" s="126">
        <f t="shared" si="37"/>
        <v>3.7300000000000004</v>
      </c>
      <c r="Y151" s="136"/>
      <c r="Z151" s="137"/>
    </row>
    <row r="152" spans="1:26" s="1" customFormat="1" ht="22.5">
      <c r="A152" s="23">
        <v>112</v>
      </c>
      <c r="B152" s="31" t="s">
        <v>169</v>
      </c>
      <c r="C152" s="32" t="s">
        <v>14</v>
      </c>
      <c r="D152" s="101">
        <v>6.25</v>
      </c>
      <c r="E152" s="33">
        <v>1.2</v>
      </c>
      <c r="F152" s="26">
        <v>120</v>
      </c>
      <c r="G152" s="27">
        <f t="shared" si="34"/>
        <v>5.05</v>
      </c>
      <c r="H152" s="27">
        <v>0</v>
      </c>
      <c r="I152" s="30">
        <f>1.05*6.3</f>
        <v>6.615</v>
      </c>
      <c r="J152" s="85">
        <f t="shared" si="35"/>
        <v>1.5650000000000004</v>
      </c>
      <c r="K152" s="86">
        <f aca="true" t="shared" si="38" ref="K152:K157">J152</f>
        <v>1.5650000000000004</v>
      </c>
      <c r="L152" s="27" t="str">
        <f aca="true" t="shared" si="39" ref="L152:L158">IF(K152&lt;0,"unavailable","available")</f>
        <v>available</v>
      </c>
      <c r="M152" s="18"/>
      <c r="N152" s="26">
        <v>112</v>
      </c>
      <c r="O152" s="31" t="s">
        <v>169</v>
      </c>
      <c r="P152" s="91" t="s">
        <v>14</v>
      </c>
      <c r="Q152" s="129">
        <v>0.551</v>
      </c>
      <c r="R152" s="33">
        <f>Q152+Kostromaenergo!D152</f>
        <v>6.801</v>
      </c>
      <c r="S152" s="33">
        <v>1.2</v>
      </c>
      <c r="T152" s="26">
        <v>120</v>
      </c>
      <c r="U152" s="27">
        <f t="shared" si="36"/>
        <v>5.601</v>
      </c>
      <c r="V152" s="30">
        <v>0</v>
      </c>
      <c r="W152" s="30">
        <f>1.05*6.3</f>
        <v>6.615</v>
      </c>
      <c r="X152" s="126">
        <f t="shared" si="37"/>
        <v>1.0140000000000002</v>
      </c>
      <c r="Y152" s="98">
        <f aca="true" t="shared" si="40" ref="Y152:Y157">X152</f>
        <v>1.0140000000000002</v>
      </c>
      <c r="Z152" s="27" t="str">
        <f aca="true" t="shared" si="41" ref="Z152:Z158">IF(Y152&lt;0,"unavailable","available")</f>
        <v>available</v>
      </c>
    </row>
    <row r="153" spans="1:26" s="1" customFormat="1" ht="22.5">
      <c r="A153" s="23">
        <v>113</v>
      </c>
      <c r="B153" s="31" t="s">
        <v>170</v>
      </c>
      <c r="C153" s="32" t="s">
        <v>2</v>
      </c>
      <c r="D153" s="101">
        <v>5.84</v>
      </c>
      <c r="E153" s="33">
        <v>2.63</v>
      </c>
      <c r="F153" s="26">
        <v>120</v>
      </c>
      <c r="G153" s="27">
        <f t="shared" si="34"/>
        <v>3.21</v>
      </c>
      <c r="H153" s="27">
        <v>0</v>
      </c>
      <c r="I153" s="30">
        <f>1.05*10</f>
        <v>10.5</v>
      </c>
      <c r="J153" s="85">
        <f t="shared" si="35"/>
        <v>7.29</v>
      </c>
      <c r="K153" s="86">
        <f t="shared" si="38"/>
        <v>7.29</v>
      </c>
      <c r="L153" s="27" t="str">
        <f t="shared" si="39"/>
        <v>available</v>
      </c>
      <c r="M153" s="18"/>
      <c r="N153" s="26">
        <v>113</v>
      </c>
      <c r="O153" s="31" t="s">
        <v>170</v>
      </c>
      <c r="P153" s="91" t="s">
        <v>2</v>
      </c>
      <c r="Q153" s="129">
        <v>0.044</v>
      </c>
      <c r="R153" s="33">
        <f>Q153+Kostromaenergo!D153</f>
        <v>5.8839999999999995</v>
      </c>
      <c r="S153" s="33">
        <v>2.63</v>
      </c>
      <c r="T153" s="26">
        <v>120</v>
      </c>
      <c r="U153" s="27">
        <f t="shared" si="36"/>
        <v>3.2539999999999996</v>
      </c>
      <c r="V153" s="30">
        <v>0</v>
      </c>
      <c r="W153" s="30">
        <f>1.05*10</f>
        <v>10.5</v>
      </c>
      <c r="X153" s="126">
        <f t="shared" si="37"/>
        <v>7.246</v>
      </c>
      <c r="Y153" s="98">
        <f t="shared" si="40"/>
        <v>7.246</v>
      </c>
      <c r="Z153" s="27" t="str">
        <f t="shared" si="41"/>
        <v>available</v>
      </c>
    </row>
    <row r="154" spans="1:26" s="1" customFormat="1" ht="22.5">
      <c r="A154" s="23">
        <v>114</v>
      </c>
      <c r="B154" s="31" t="s">
        <v>171</v>
      </c>
      <c r="C154" s="32" t="s">
        <v>6</v>
      </c>
      <c r="D154" s="101">
        <v>0.46</v>
      </c>
      <c r="E154" s="33">
        <v>0.06</v>
      </c>
      <c r="F154" s="26">
        <v>120</v>
      </c>
      <c r="G154" s="27">
        <f t="shared" si="34"/>
        <v>0.4</v>
      </c>
      <c r="H154" s="27">
        <v>0</v>
      </c>
      <c r="I154" s="30">
        <f>1.05*1.6</f>
        <v>1.6800000000000002</v>
      </c>
      <c r="J154" s="85">
        <f t="shared" si="35"/>
        <v>1.2800000000000002</v>
      </c>
      <c r="K154" s="86">
        <f t="shared" si="38"/>
        <v>1.2800000000000002</v>
      </c>
      <c r="L154" s="27" t="str">
        <f t="shared" si="39"/>
        <v>available</v>
      </c>
      <c r="M154" s="18"/>
      <c r="N154" s="26">
        <v>114</v>
      </c>
      <c r="O154" s="31" t="s">
        <v>171</v>
      </c>
      <c r="P154" s="91" t="s">
        <v>6</v>
      </c>
      <c r="Q154" s="129">
        <v>0</v>
      </c>
      <c r="R154" s="33">
        <f>Q154+Kostromaenergo!D154</f>
        <v>0.46</v>
      </c>
      <c r="S154" s="33">
        <v>0.06</v>
      </c>
      <c r="T154" s="26">
        <v>120</v>
      </c>
      <c r="U154" s="27">
        <f t="shared" si="36"/>
        <v>0.4</v>
      </c>
      <c r="V154" s="30">
        <v>0</v>
      </c>
      <c r="W154" s="30">
        <f>1.05*1.6</f>
        <v>1.6800000000000002</v>
      </c>
      <c r="X154" s="126">
        <f t="shared" si="37"/>
        <v>1.2800000000000002</v>
      </c>
      <c r="Y154" s="98">
        <f t="shared" si="40"/>
        <v>1.2800000000000002</v>
      </c>
      <c r="Z154" s="27" t="str">
        <f t="shared" si="41"/>
        <v>available</v>
      </c>
    </row>
    <row r="155" spans="1:26" s="1" customFormat="1" ht="22.5">
      <c r="A155" s="23">
        <v>115</v>
      </c>
      <c r="B155" s="31" t="s">
        <v>172</v>
      </c>
      <c r="C155" s="32" t="s">
        <v>10</v>
      </c>
      <c r="D155" s="101">
        <v>0.23</v>
      </c>
      <c r="E155" s="33">
        <v>0.26</v>
      </c>
      <c r="F155" s="26">
        <v>120</v>
      </c>
      <c r="G155" s="27">
        <f t="shared" si="34"/>
        <v>-0.03</v>
      </c>
      <c r="H155" s="27">
        <v>0</v>
      </c>
      <c r="I155" s="30">
        <f>1.05*1</f>
        <v>1.05</v>
      </c>
      <c r="J155" s="85">
        <f t="shared" si="35"/>
        <v>1.08</v>
      </c>
      <c r="K155" s="86">
        <f t="shared" si="38"/>
        <v>1.08</v>
      </c>
      <c r="L155" s="27" t="str">
        <f t="shared" si="39"/>
        <v>available</v>
      </c>
      <c r="M155" s="18"/>
      <c r="N155" s="26">
        <v>115</v>
      </c>
      <c r="O155" s="31" t="s">
        <v>172</v>
      </c>
      <c r="P155" s="91" t="s">
        <v>10</v>
      </c>
      <c r="Q155" s="129">
        <v>0.044</v>
      </c>
      <c r="R155" s="33">
        <f>Q155+Kostromaenergo!D155</f>
        <v>0.274</v>
      </c>
      <c r="S155" s="33">
        <v>0.26</v>
      </c>
      <c r="T155" s="26">
        <v>120</v>
      </c>
      <c r="U155" s="27">
        <f t="shared" si="36"/>
        <v>0.014000000000000012</v>
      </c>
      <c r="V155" s="30">
        <v>0</v>
      </c>
      <c r="W155" s="30">
        <f>1.05*1</f>
        <v>1.05</v>
      </c>
      <c r="X155" s="126">
        <f t="shared" si="37"/>
        <v>1.036</v>
      </c>
      <c r="Y155" s="98">
        <f t="shared" si="40"/>
        <v>1.036</v>
      </c>
      <c r="Z155" s="27" t="str">
        <f t="shared" si="41"/>
        <v>available</v>
      </c>
    </row>
    <row r="156" spans="1:26" s="1" customFormat="1" ht="22.5">
      <c r="A156" s="23">
        <v>116</v>
      </c>
      <c r="B156" s="31" t="s">
        <v>173</v>
      </c>
      <c r="C156" s="32" t="s">
        <v>19</v>
      </c>
      <c r="D156" s="101">
        <v>0.4</v>
      </c>
      <c r="E156" s="33">
        <v>0.12</v>
      </c>
      <c r="F156" s="26">
        <v>120</v>
      </c>
      <c r="G156" s="27">
        <f t="shared" si="34"/>
        <v>0.28</v>
      </c>
      <c r="H156" s="27">
        <v>0</v>
      </c>
      <c r="I156" s="30">
        <f>1.05*1.6</f>
        <v>1.6800000000000002</v>
      </c>
      <c r="J156" s="85">
        <f t="shared" si="35"/>
        <v>1.4000000000000001</v>
      </c>
      <c r="K156" s="86">
        <f t="shared" si="38"/>
        <v>1.4000000000000001</v>
      </c>
      <c r="L156" s="27" t="str">
        <f t="shared" si="39"/>
        <v>available</v>
      </c>
      <c r="M156" s="18"/>
      <c r="N156" s="26">
        <v>116</v>
      </c>
      <c r="O156" s="31" t="s">
        <v>173</v>
      </c>
      <c r="P156" s="91" t="s">
        <v>19</v>
      </c>
      <c r="Q156" s="129">
        <v>0</v>
      </c>
      <c r="R156" s="33">
        <f>Q156+Kostromaenergo!D156</f>
        <v>0.4</v>
      </c>
      <c r="S156" s="33">
        <v>0.12</v>
      </c>
      <c r="T156" s="26">
        <v>120</v>
      </c>
      <c r="U156" s="27">
        <f t="shared" si="36"/>
        <v>0.28</v>
      </c>
      <c r="V156" s="30">
        <v>0</v>
      </c>
      <c r="W156" s="30">
        <f>1.05*1.6</f>
        <v>1.6800000000000002</v>
      </c>
      <c r="X156" s="126">
        <f t="shared" si="37"/>
        <v>1.4000000000000001</v>
      </c>
      <c r="Y156" s="98">
        <f t="shared" si="40"/>
        <v>1.4000000000000001</v>
      </c>
      <c r="Z156" s="27" t="str">
        <f t="shared" si="41"/>
        <v>available</v>
      </c>
    </row>
    <row r="157" spans="1:26" s="1" customFormat="1" ht="22.5">
      <c r="A157" s="23">
        <v>117</v>
      </c>
      <c r="B157" s="31" t="s">
        <v>174</v>
      </c>
      <c r="C157" s="32" t="s">
        <v>10</v>
      </c>
      <c r="D157" s="101">
        <v>0.29</v>
      </c>
      <c r="E157" s="33">
        <v>0.06</v>
      </c>
      <c r="F157" s="26">
        <v>120</v>
      </c>
      <c r="G157" s="27">
        <f t="shared" si="34"/>
        <v>0.22999999999999998</v>
      </c>
      <c r="H157" s="27">
        <v>0</v>
      </c>
      <c r="I157" s="30">
        <f>1.05*1</f>
        <v>1.05</v>
      </c>
      <c r="J157" s="85">
        <f t="shared" si="35"/>
        <v>0.8200000000000001</v>
      </c>
      <c r="K157" s="86">
        <f t="shared" si="38"/>
        <v>0.8200000000000001</v>
      </c>
      <c r="L157" s="27" t="str">
        <f t="shared" si="39"/>
        <v>available</v>
      </c>
      <c r="M157" s="18"/>
      <c r="N157" s="26">
        <v>117</v>
      </c>
      <c r="O157" s="31" t="s">
        <v>174</v>
      </c>
      <c r="P157" s="91" t="s">
        <v>10</v>
      </c>
      <c r="Q157" s="129">
        <v>0.033</v>
      </c>
      <c r="R157" s="33">
        <f>Q157+Kostromaenergo!D157</f>
        <v>0.32299999999999995</v>
      </c>
      <c r="S157" s="33">
        <v>0.06</v>
      </c>
      <c r="T157" s="26">
        <v>120</v>
      </c>
      <c r="U157" s="27">
        <f t="shared" si="36"/>
        <v>0.26299999999999996</v>
      </c>
      <c r="V157" s="30">
        <v>0</v>
      </c>
      <c r="W157" s="30">
        <f>1.05*1</f>
        <v>1.05</v>
      </c>
      <c r="X157" s="126">
        <f t="shared" si="37"/>
        <v>0.7870000000000001</v>
      </c>
      <c r="Y157" s="98">
        <f t="shared" si="40"/>
        <v>0.7870000000000001</v>
      </c>
      <c r="Z157" s="27" t="str">
        <f t="shared" si="41"/>
        <v>available</v>
      </c>
    </row>
    <row r="158" spans="1:26" s="1" customFormat="1" ht="22.5">
      <c r="A158" s="153">
        <v>118</v>
      </c>
      <c r="B158" s="31" t="s">
        <v>175</v>
      </c>
      <c r="C158" s="32" t="s">
        <v>14</v>
      </c>
      <c r="D158" s="101">
        <v>2.93</v>
      </c>
      <c r="E158" s="33">
        <f>E160+E159</f>
        <v>0.64</v>
      </c>
      <c r="F158" s="26">
        <v>120</v>
      </c>
      <c r="G158" s="27">
        <f t="shared" si="34"/>
        <v>2.29</v>
      </c>
      <c r="H158" s="27">
        <v>0</v>
      </c>
      <c r="I158" s="30">
        <f aca="true" t="shared" si="42" ref="I158:I163">1.05*6.3</f>
        <v>6.615</v>
      </c>
      <c r="J158" s="85">
        <f t="shared" si="35"/>
        <v>4.325</v>
      </c>
      <c r="K158" s="138">
        <f>MIN(J158:J160)</f>
        <v>4.325</v>
      </c>
      <c r="L158" s="137" t="str">
        <f t="shared" si="39"/>
        <v>available</v>
      </c>
      <c r="M158" s="18"/>
      <c r="N158" s="135">
        <v>118</v>
      </c>
      <c r="O158" s="31" t="s">
        <v>175</v>
      </c>
      <c r="P158" s="91" t="s">
        <v>14</v>
      </c>
      <c r="Q158" s="92">
        <v>0.374</v>
      </c>
      <c r="R158" s="33">
        <f>Q158+Kostromaenergo!D158</f>
        <v>3.3040000000000003</v>
      </c>
      <c r="S158" s="53">
        <f>S160+S159</f>
        <v>0.64</v>
      </c>
      <c r="T158" s="26">
        <v>120</v>
      </c>
      <c r="U158" s="27">
        <f t="shared" si="36"/>
        <v>2.664</v>
      </c>
      <c r="V158" s="30">
        <v>0</v>
      </c>
      <c r="W158" s="30">
        <f aca="true" t="shared" si="43" ref="W158:W163">1.05*6.3</f>
        <v>6.615</v>
      </c>
      <c r="X158" s="126">
        <f t="shared" si="37"/>
        <v>3.951</v>
      </c>
      <c r="Y158" s="136">
        <f>MIN(X158:X160)</f>
        <v>3.951</v>
      </c>
      <c r="Z158" s="137" t="str">
        <f t="shared" si="41"/>
        <v>available</v>
      </c>
    </row>
    <row r="159" spans="1:26" s="1" customFormat="1" ht="12.75">
      <c r="A159" s="153"/>
      <c r="B159" s="29" t="s">
        <v>89</v>
      </c>
      <c r="C159" s="32" t="s">
        <v>14</v>
      </c>
      <c r="D159" s="101">
        <v>1.83</v>
      </c>
      <c r="E159" s="33">
        <v>0</v>
      </c>
      <c r="F159" s="26">
        <v>120</v>
      </c>
      <c r="G159" s="27">
        <f t="shared" si="34"/>
        <v>1.83</v>
      </c>
      <c r="H159" s="27">
        <v>0</v>
      </c>
      <c r="I159" s="30">
        <f t="shared" si="42"/>
        <v>6.615</v>
      </c>
      <c r="J159" s="85">
        <f>I159-D159</f>
        <v>4.785</v>
      </c>
      <c r="K159" s="138"/>
      <c r="L159" s="137"/>
      <c r="M159" s="18"/>
      <c r="N159" s="135"/>
      <c r="O159" s="29" t="s">
        <v>89</v>
      </c>
      <c r="P159" s="91" t="s">
        <v>14</v>
      </c>
      <c r="Q159" s="54">
        <v>0</v>
      </c>
      <c r="R159" s="33">
        <f>Q159+Kostromaenergo!D159</f>
        <v>1.83</v>
      </c>
      <c r="S159" s="33">
        <v>0</v>
      </c>
      <c r="T159" s="26">
        <v>120</v>
      </c>
      <c r="U159" s="27">
        <f t="shared" si="36"/>
        <v>1.83</v>
      </c>
      <c r="V159" s="30">
        <v>0</v>
      </c>
      <c r="W159" s="30">
        <f t="shared" si="43"/>
        <v>6.615</v>
      </c>
      <c r="X159" s="126">
        <f t="shared" si="37"/>
        <v>4.785</v>
      </c>
      <c r="Y159" s="136"/>
      <c r="Z159" s="137"/>
    </row>
    <row r="160" spans="1:26" s="1" customFormat="1" ht="12.75">
      <c r="A160" s="153"/>
      <c r="B160" s="29" t="s">
        <v>90</v>
      </c>
      <c r="C160" s="32" t="s">
        <v>14</v>
      </c>
      <c r="D160" s="101">
        <v>1.1</v>
      </c>
      <c r="E160" s="33">
        <v>0.64</v>
      </c>
      <c r="F160" s="26">
        <v>120</v>
      </c>
      <c r="G160" s="27">
        <f t="shared" si="34"/>
        <v>0.4600000000000001</v>
      </c>
      <c r="H160" s="27">
        <v>0</v>
      </c>
      <c r="I160" s="30">
        <f t="shared" si="42"/>
        <v>6.615</v>
      </c>
      <c r="J160" s="85">
        <f t="shared" si="35"/>
        <v>6.155</v>
      </c>
      <c r="K160" s="138"/>
      <c r="L160" s="137"/>
      <c r="M160" s="18"/>
      <c r="N160" s="135"/>
      <c r="O160" s="29" t="s">
        <v>90</v>
      </c>
      <c r="P160" s="91" t="s">
        <v>14</v>
      </c>
      <c r="Q160" s="92">
        <v>0.374</v>
      </c>
      <c r="R160" s="33">
        <f>Q160+Kostromaenergo!D160</f>
        <v>1.4740000000000002</v>
      </c>
      <c r="S160" s="33">
        <v>0.64</v>
      </c>
      <c r="T160" s="26">
        <v>120</v>
      </c>
      <c r="U160" s="27">
        <f t="shared" si="36"/>
        <v>0.8340000000000002</v>
      </c>
      <c r="V160" s="30">
        <v>0</v>
      </c>
      <c r="W160" s="30">
        <f t="shared" si="43"/>
        <v>6.615</v>
      </c>
      <c r="X160" s="126">
        <f t="shared" si="37"/>
        <v>5.781</v>
      </c>
      <c r="Y160" s="136"/>
      <c r="Z160" s="137"/>
    </row>
    <row r="161" spans="1:26" s="1" customFormat="1" ht="22.5">
      <c r="A161" s="153">
        <v>119</v>
      </c>
      <c r="B161" s="31" t="s">
        <v>176</v>
      </c>
      <c r="C161" s="32" t="s">
        <v>14</v>
      </c>
      <c r="D161" s="101">
        <v>1.36</v>
      </c>
      <c r="E161" s="33">
        <f>E163+E162</f>
        <v>0</v>
      </c>
      <c r="F161" s="26">
        <v>120</v>
      </c>
      <c r="G161" s="27">
        <f t="shared" si="34"/>
        <v>1.36</v>
      </c>
      <c r="H161" s="27">
        <v>0</v>
      </c>
      <c r="I161" s="30">
        <f t="shared" si="42"/>
        <v>6.615</v>
      </c>
      <c r="J161" s="85">
        <f t="shared" si="35"/>
        <v>5.255</v>
      </c>
      <c r="K161" s="138">
        <f>MIN(J161:J163)</f>
        <v>5.255</v>
      </c>
      <c r="L161" s="137" t="str">
        <f>IF(K161&lt;0,"unavailable","available")</f>
        <v>available</v>
      </c>
      <c r="M161" s="18"/>
      <c r="N161" s="135">
        <v>119</v>
      </c>
      <c r="O161" s="31" t="s">
        <v>176</v>
      </c>
      <c r="P161" s="91" t="s">
        <v>14</v>
      </c>
      <c r="Q161" s="92">
        <v>0.073</v>
      </c>
      <c r="R161" s="33">
        <f>Q161+Kostromaenergo!D161</f>
        <v>1.433</v>
      </c>
      <c r="S161" s="53">
        <f>S163+S162</f>
        <v>0</v>
      </c>
      <c r="T161" s="26">
        <v>120</v>
      </c>
      <c r="U161" s="27">
        <f t="shared" si="36"/>
        <v>1.433</v>
      </c>
      <c r="V161" s="30">
        <v>0</v>
      </c>
      <c r="W161" s="30">
        <f t="shared" si="43"/>
        <v>6.615</v>
      </c>
      <c r="X161" s="126">
        <f t="shared" si="37"/>
        <v>5.182</v>
      </c>
      <c r="Y161" s="136">
        <f>MIN(X161:X163)</f>
        <v>5.182</v>
      </c>
      <c r="Z161" s="137" t="str">
        <f>IF(Y161&lt;0,"unavailable","available")</f>
        <v>available</v>
      </c>
    </row>
    <row r="162" spans="1:26" s="1" customFormat="1" ht="12.75">
      <c r="A162" s="153"/>
      <c r="B162" s="29" t="s">
        <v>89</v>
      </c>
      <c r="C162" s="32" t="s">
        <v>14</v>
      </c>
      <c r="D162" s="101">
        <v>0.53</v>
      </c>
      <c r="E162" s="33">
        <v>0</v>
      </c>
      <c r="F162" s="26">
        <v>120</v>
      </c>
      <c r="G162" s="27">
        <f t="shared" si="34"/>
        <v>0.53</v>
      </c>
      <c r="H162" s="27">
        <v>0</v>
      </c>
      <c r="I162" s="30">
        <f t="shared" si="42"/>
        <v>6.615</v>
      </c>
      <c r="J162" s="85">
        <f>I162-D162</f>
        <v>6.085</v>
      </c>
      <c r="K162" s="138"/>
      <c r="L162" s="137"/>
      <c r="M162" s="18"/>
      <c r="N162" s="135"/>
      <c r="O162" s="29" t="s">
        <v>89</v>
      </c>
      <c r="P162" s="91" t="s">
        <v>14</v>
      </c>
      <c r="Q162" s="54">
        <v>0</v>
      </c>
      <c r="R162" s="33">
        <f>Q162+Kostromaenergo!D162</f>
        <v>0.53</v>
      </c>
      <c r="S162" s="33">
        <v>0</v>
      </c>
      <c r="T162" s="26">
        <v>120</v>
      </c>
      <c r="U162" s="27">
        <f t="shared" si="36"/>
        <v>0.53</v>
      </c>
      <c r="V162" s="30">
        <v>0</v>
      </c>
      <c r="W162" s="30">
        <f t="shared" si="43"/>
        <v>6.615</v>
      </c>
      <c r="X162" s="126">
        <f t="shared" si="37"/>
        <v>6.085</v>
      </c>
      <c r="Y162" s="136"/>
      <c r="Z162" s="137"/>
    </row>
    <row r="163" spans="1:26" s="1" customFormat="1" ht="12.75">
      <c r="A163" s="153"/>
      <c r="B163" s="29" t="s">
        <v>90</v>
      </c>
      <c r="C163" s="32" t="s">
        <v>14</v>
      </c>
      <c r="D163" s="101">
        <v>0.83</v>
      </c>
      <c r="E163" s="33">
        <v>0</v>
      </c>
      <c r="F163" s="26">
        <v>120</v>
      </c>
      <c r="G163" s="27">
        <f t="shared" si="34"/>
        <v>0.83</v>
      </c>
      <c r="H163" s="27">
        <v>0</v>
      </c>
      <c r="I163" s="30">
        <f t="shared" si="42"/>
        <v>6.615</v>
      </c>
      <c r="J163" s="85">
        <f t="shared" si="35"/>
        <v>5.785</v>
      </c>
      <c r="K163" s="138"/>
      <c r="L163" s="137"/>
      <c r="M163" s="18"/>
      <c r="N163" s="135"/>
      <c r="O163" s="29" t="s">
        <v>90</v>
      </c>
      <c r="P163" s="91" t="s">
        <v>14</v>
      </c>
      <c r="Q163" s="92">
        <v>0.073</v>
      </c>
      <c r="R163" s="33">
        <f>Q163+Kostromaenergo!D163</f>
        <v>0.9029999999999999</v>
      </c>
      <c r="S163" s="33">
        <v>0</v>
      </c>
      <c r="T163" s="26">
        <v>120</v>
      </c>
      <c r="U163" s="27">
        <f t="shared" si="36"/>
        <v>0.9029999999999999</v>
      </c>
      <c r="V163" s="30">
        <v>0</v>
      </c>
      <c r="W163" s="30">
        <f t="shared" si="43"/>
        <v>6.615</v>
      </c>
      <c r="X163" s="126">
        <f t="shared" si="37"/>
        <v>5.712000000000001</v>
      </c>
      <c r="Y163" s="136"/>
      <c r="Z163" s="137"/>
    </row>
    <row r="164" spans="1:26" s="1" customFormat="1" ht="22.5">
      <c r="A164" s="23">
        <v>120</v>
      </c>
      <c r="B164" s="31" t="s">
        <v>177</v>
      </c>
      <c r="C164" s="32" t="s">
        <v>4</v>
      </c>
      <c r="D164" s="101">
        <v>0.61</v>
      </c>
      <c r="E164" s="33">
        <v>0.55</v>
      </c>
      <c r="F164" s="26">
        <v>120</v>
      </c>
      <c r="G164" s="27">
        <f t="shared" si="34"/>
        <v>0.05999999999999994</v>
      </c>
      <c r="H164" s="27">
        <v>0</v>
      </c>
      <c r="I164" s="30">
        <f>1.05*2.5</f>
        <v>2.625</v>
      </c>
      <c r="J164" s="85">
        <f t="shared" si="35"/>
        <v>2.565</v>
      </c>
      <c r="K164" s="86">
        <f aca="true" t="shared" si="44" ref="K164:K169">J164</f>
        <v>2.565</v>
      </c>
      <c r="L164" s="27" t="str">
        <f aca="true" t="shared" si="45" ref="L164:L170">IF(K164&lt;0,"unavailable","available")</f>
        <v>available</v>
      </c>
      <c r="M164" s="18"/>
      <c r="N164" s="26">
        <v>120</v>
      </c>
      <c r="O164" s="31" t="s">
        <v>177</v>
      </c>
      <c r="P164" s="91" t="s">
        <v>4</v>
      </c>
      <c r="Q164" s="129">
        <v>0.005</v>
      </c>
      <c r="R164" s="33">
        <f>Q164+Kostromaenergo!D164</f>
        <v>0.615</v>
      </c>
      <c r="S164" s="33">
        <v>0.55</v>
      </c>
      <c r="T164" s="26">
        <v>120</v>
      </c>
      <c r="U164" s="27">
        <f t="shared" si="36"/>
        <v>0.06499999999999995</v>
      </c>
      <c r="V164" s="30">
        <v>0</v>
      </c>
      <c r="W164" s="30">
        <f>1.05*2.5</f>
        <v>2.625</v>
      </c>
      <c r="X164" s="126">
        <f t="shared" si="37"/>
        <v>2.56</v>
      </c>
      <c r="Y164" s="98">
        <f aca="true" t="shared" si="46" ref="Y164:Y169">X164</f>
        <v>2.56</v>
      </c>
      <c r="Z164" s="27" t="str">
        <f aca="true" t="shared" si="47" ref="Z164:Z170">IF(Y164&lt;0,"unavailable","available")</f>
        <v>available</v>
      </c>
    </row>
    <row r="165" spans="1:26" s="1" customFormat="1" ht="22.5">
      <c r="A165" s="23">
        <v>121</v>
      </c>
      <c r="B165" s="31" t="s">
        <v>178</v>
      </c>
      <c r="C165" s="32" t="s">
        <v>5</v>
      </c>
      <c r="D165" s="101">
        <v>1.73</v>
      </c>
      <c r="E165" s="33">
        <v>1.28</v>
      </c>
      <c r="F165" s="26">
        <v>120</v>
      </c>
      <c r="G165" s="27">
        <f t="shared" si="34"/>
        <v>0.44999999999999996</v>
      </c>
      <c r="H165" s="27">
        <v>0</v>
      </c>
      <c r="I165" s="30">
        <f>1.05*4</f>
        <v>4.2</v>
      </c>
      <c r="J165" s="85">
        <f t="shared" si="35"/>
        <v>3.75</v>
      </c>
      <c r="K165" s="86">
        <f t="shared" si="44"/>
        <v>3.75</v>
      </c>
      <c r="L165" s="27" t="str">
        <f t="shared" si="45"/>
        <v>available</v>
      </c>
      <c r="M165" s="18"/>
      <c r="N165" s="26">
        <v>121</v>
      </c>
      <c r="O165" s="31" t="s">
        <v>178</v>
      </c>
      <c r="P165" s="91" t="s">
        <v>5</v>
      </c>
      <c r="Q165" s="129">
        <v>0.03</v>
      </c>
      <c r="R165" s="33">
        <f>Q165+Kostromaenergo!D165</f>
        <v>1.76</v>
      </c>
      <c r="S165" s="33">
        <v>1.28</v>
      </c>
      <c r="T165" s="26">
        <v>120</v>
      </c>
      <c r="U165" s="27">
        <f t="shared" si="36"/>
        <v>0.48</v>
      </c>
      <c r="V165" s="30">
        <v>0</v>
      </c>
      <c r="W165" s="30">
        <f>1.05*4</f>
        <v>4.2</v>
      </c>
      <c r="X165" s="126">
        <f t="shared" si="37"/>
        <v>3.72</v>
      </c>
      <c r="Y165" s="98">
        <f t="shared" si="46"/>
        <v>3.72</v>
      </c>
      <c r="Z165" s="27" t="str">
        <f t="shared" si="47"/>
        <v>available</v>
      </c>
    </row>
    <row r="166" spans="1:26" s="1" customFormat="1" ht="22.5">
      <c r="A166" s="23">
        <v>122</v>
      </c>
      <c r="B166" s="31" t="s">
        <v>179</v>
      </c>
      <c r="C166" s="32" t="s">
        <v>4</v>
      </c>
      <c r="D166" s="101">
        <v>0.33</v>
      </c>
      <c r="E166" s="33">
        <v>0.22</v>
      </c>
      <c r="F166" s="26">
        <v>120</v>
      </c>
      <c r="G166" s="27">
        <f t="shared" si="34"/>
        <v>0.11000000000000001</v>
      </c>
      <c r="H166" s="27">
        <v>0</v>
      </c>
      <c r="I166" s="30">
        <f>1.05*2.5</f>
        <v>2.625</v>
      </c>
      <c r="J166" s="85">
        <f t="shared" si="35"/>
        <v>2.515</v>
      </c>
      <c r="K166" s="86">
        <f t="shared" si="44"/>
        <v>2.515</v>
      </c>
      <c r="L166" s="27" t="str">
        <f t="shared" si="45"/>
        <v>available</v>
      </c>
      <c r="M166" s="18"/>
      <c r="N166" s="26">
        <v>122</v>
      </c>
      <c r="O166" s="31" t="s">
        <v>179</v>
      </c>
      <c r="P166" s="91" t="s">
        <v>4</v>
      </c>
      <c r="Q166" s="129">
        <v>0.017</v>
      </c>
      <c r="R166" s="33">
        <f>Q166+Kostromaenergo!D166</f>
        <v>0.34700000000000003</v>
      </c>
      <c r="S166" s="33">
        <v>0.22</v>
      </c>
      <c r="T166" s="26">
        <v>120</v>
      </c>
      <c r="U166" s="27">
        <f t="shared" si="36"/>
        <v>0.12700000000000003</v>
      </c>
      <c r="V166" s="30">
        <v>0</v>
      </c>
      <c r="W166" s="30">
        <f>1.05*2.5</f>
        <v>2.625</v>
      </c>
      <c r="X166" s="126">
        <f t="shared" si="37"/>
        <v>2.4979999999999998</v>
      </c>
      <c r="Y166" s="98">
        <f t="shared" si="46"/>
        <v>2.4979999999999998</v>
      </c>
      <c r="Z166" s="27" t="str">
        <f t="shared" si="47"/>
        <v>available</v>
      </c>
    </row>
    <row r="167" spans="1:26" s="1" customFormat="1" ht="22.5">
      <c r="A167" s="23">
        <v>123</v>
      </c>
      <c r="B167" s="24" t="s">
        <v>180</v>
      </c>
      <c r="C167" s="32" t="s">
        <v>6</v>
      </c>
      <c r="D167" s="101">
        <v>0.22</v>
      </c>
      <c r="E167" s="28">
        <v>0.74</v>
      </c>
      <c r="F167" s="26">
        <v>120</v>
      </c>
      <c r="G167" s="27">
        <f t="shared" si="34"/>
        <v>-0.52</v>
      </c>
      <c r="H167" s="27">
        <v>0</v>
      </c>
      <c r="I167" s="27">
        <f>1.05*1.6</f>
        <v>1.6800000000000002</v>
      </c>
      <c r="J167" s="85">
        <f t="shared" si="35"/>
        <v>2.2</v>
      </c>
      <c r="K167" s="86">
        <f t="shared" si="44"/>
        <v>2.2</v>
      </c>
      <c r="L167" s="27" t="str">
        <f t="shared" si="45"/>
        <v>available</v>
      </c>
      <c r="M167" s="18"/>
      <c r="N167" s="26">
        <v>123</v>
      </c>
      <c r="O167" s="24" t="s">
        <v>180</v>
      </c>
      <c r="P167" s="48" t="s">
        <v>6</v>
      </c>
      <c r="Q167" s="129">
        <v>0.018</v>
      </c>
      <c r="R167" s="33">
        <f>Q167+Kostromaenergo!D167</f>
        <v>0.238</v>
      </c>
      <c r="S167" s="28">
        <v>0.74</v>
      </c>
      <c r="T167" s="26">
        <v>120</v>
      </c>
      <c r="U167" s="27">
        <f t="shared" si="36"/>
        <v>-0.502</v>
      </c>
      <c r="V167" s="30">
        <v>0</v>
      </c>
      <c r="W167" s="27">
        <f>1.05*1.6</f>
        <v>1.6800000000000002</v>
      </c>
      <c r="X167" s="126">
        <f t="shared" si="37"/>
        <v>2.1820000000000004</v>
      </c>
      <c r="Y167" s="98">
        <f t="shared" si="46"/>
        <v>2.1820000000000004</v>
      </c>
      <c r="Z167" s="27" t="str">
        <f t="shared" si="47"/>
        <v>available</v>
      </c>
    </row>
    <row r="168" spans="1:26" s="1" customFormat="1" ht="22.5">
      <c r="A168" s="23">
        <v>124</v>
      </c>
      <c r="B168" s="31" t="s">
        <v>181</v>
      </c>
      <c r="C168" s="32" t="s">
        <v>20</v>
      </c>
      <c r="D168" s="101">
        <v>0.38</v>
      </c>
      <c r="E168" s="33">
        <v>0.2</v>
      </c>
      <c r="F168" s="26">
        <v>120</v>
      </c>
      <c r="G168" s="27">
        <f t="shared" si="34"/>
        <v>0.18</v>
      </c>
      <c r="H168" s="27">
        <v>0</v>
      </c>
      <c r="I168" s="30">
        <f>1.05*2.5</f>
        <v>2.625</v>
      </c>
      <c r="J168" s="85">
        <f t="shared" si="35"/>
        <v>2.445</v>
      </c>
      <c r="K168" s="86">
        <f t="shared" si="44"/>
        <v>2.445</v>
      </c>
      <c r="L168" s="27" t="str">
        <f t="shared" si="45"/>
        <v>available</v>
      </c>
      <c r="M168" s="18"/>
      <c r="N168" s="26">
        <v>124</v>
      </c>
      <c r="O168" s="31" t="s">
        <v>181</v>
      </c>
      <c r="P168" s="91" t="s">
        <v>20</v>
      </c>
      <c r="Q168" s="129">
        <v>0.02</v>
      </c>
      <c r="R168" s="33">
        <f>Q168+Kostromaenergo!D168</f>
        <v>0.4</v>
      </c>
      <c r="S168" s="33">
        <v>0.2</v>
      </c>
      <c r="T168" s="26">
        <v>120</v>
      </c>
      <c r="U168" s="27">
        <f t="shared" si="36"/>
        <v>0.2</v>
      </c>
      <c r="V168" s="30">
        <v>0</v>
      </c>
      <c r="W168" s="30">
        <f>1.05*2.5</f>
        <v>2.625</v>
      </c>
      <c r="X168" s="126">
        <f t="shared" si="37"/>
        <v>2.425</v>
      </c>
      <c r="Y168" s="98">
        <f t="shared" si="46"/>
        <v>2.425</v>
      </c>
      <c r="Z168" s="27" t="str">
        <f t="shared" si="47"/>
        <v>available</v>
      </c>
    </row>
    <row r="169" spans="1:26" s="1" customFormat="1" ht="22.5">
      <c r="A169" s="23">
        <v>125</v>
      </c>
      <c r="B169" s="31" t="s">
        <v>182</v>
      </c>
      <c r="C169" s="32" t="s">
        <v>4</v>
      </c>
      <c r="D169" s="101">
        <v>0.25</v>
      </c>
      <c r="E169" s="33">
        <v>0.13</v>
      </c>
      <c r="F169" s="26">
        <v>120</v>
      </c>
      <c r="G169" s="27">
        <f aca="true" t="shared" si="48" ref="G169:G200">D169-E169</f>
        <v>0.12</v>
      </c>
      <c r="H169" s="27">
        <v>0</v>
      </c>
      <c r="I169" s="30">
        <f>1.05*2.5</f>
        <v>2.625</v>
      </c>
      <c r="J169" s="85">
        <f t="shared" si="35"/>
        <v>2.505</v>
      </c>
      <c r="K169" s="86">
        <f t="shared" si="44"/>
        <v>2.505</v>
      </c>
      <c r="L169" s="27" t="str">
        <f t="shared" si="45"/>
        <v>available</v>
      </c>
      <c r="M169" s="18"/>
      <c r="N169" s="26">
        <v>125</v>
      </c>
      <c r="O169" s="31" t="s">
        <v>182</v>
      </c>
      <c r="P169" s="91" t="s">
        <v>4</v>
      </c>
      <c r="Q169" s="129">
        <v>0.111</v>
      </c>
      <c r="R169" s="33">
        <f>Q169+Kostromaenergo!D169</f>
        <v>0.361</v>
      </c>
      <c r="S169" s="33">
        <v>0.13</v>
      </c>
      <c r="T169" s="26">
        <v>120</v>
      </c>
      <c r="U169" s="27">
        <f t="shared" si="36"/>
        <v>0.23099999999999998</v>
      </c>
      <c r="V169" s="30">
        <v>0</v>
      </c>
      <c r="W169" s="30">
        <f>1.05*2.5</f>
        <v>2.625</v>
      </c>
      <c r="X169" s="126">
        <f t="shared" si="37"/>
        <v>2.394</v>
      </c>
      <c r="Y169" s="98">
        <f t="shared" si="46"/>
        <v>2.394</v>
      </c>
      <c r="Z169" s="27" t="str">
        <f t="shared" si="47"/>
        <v>available</v>
      </c>
    </row>
    <row r="170" spans="1:26" s="1" customFormat="1" ht="22.5">
      <c r="A170" s="153">
        <v>126</v>
      </c>
      <c r="B170" s="31" t="s">
        <v>183</v>
      </c>
      <c r="C170" s="32" t="s">
        <v>2</v>
      </c>
      <c r="D170" s="101">
        <v>5.73</v>
      </c>
      <c r="E170" s="33">
        <f>E172+E171</f>
        <v>1.7</v>
      </c>
      <c r="F170" s="26">
        <v>120</v>
      </c>
      <c r="G170" s="27">
        <f t="shared" si="48"/>
        <v>4.03</v>
      </c>
      <c r="H170" s="27">
        <v>0</v>
      </c>
      <c r="I170" s="30">
        <f>1.05*10</f>
        <v>10.5</v>
      </c>
      <c r="J170" s="85">
        <f t="shared" si="35"/>
        <v>6.47</v>
      </c>
      <c r="K170" s="138">
        <f>MIN(J170:J172)</f>
        <v>6.47</v>
      </c>
      <c r="L170" s="135" t="str">
        <f t="shared" si="45"/>
        <v>available</v>
      </c>
      <c r="M170" s="18"/>
      <c r="N170" s="135">
        <v>126</v>
      </c>
      <c r="O170" s="31" t="s">
        <v>183</v>
      </c>
      <c r="P170" s="91" t="s">
        <v>2</v>
      </c>
      <c r="Q170" s="92">
        <v>0.298</v>
      </c>
      <c r="R170" s="33">
        <f>Q170+Kostromaenergo!D170</f>
        <v>6.0280000000000005</v>
      </c>
      <c r="S170" s="53">
        <f>S172+S171</f>
        <v>1.7</v>
      </c>
      <c r="T170" s="26">
        <v>120</v>
      </c>
      <c r="U170" s="27">
        <f t="shared" si="36"/>
        <v>4.328</v>
      </c>
      <c r="V170" s="30">
        <v>0</v>
      </c>
      <c r="W170" s="30">
        <f>1.05*10</f>
        <v>10.5</v>
      </c>
      <c r="X170" s="126">
        <f t="shared" si="37"/>
        <v>6.172</v>
      </c>
      <c r="Y170" s="136">
        <f>MIN(X170:X172)</f>
        <v>6.172</v>
      </c>
      <c r="Z170" s="135" t="str">
        <f t="shared" si="47"/>
        <v>available</v>
      </c>
    </row>
    <row r="171" spans="1:26" s="1" customFormat="1" ht="12.75">
      <c r="A171" s="153"/>
      <c r="B171" s="29" t="s">
        <v>89</v>
      </c>
      <c r="C171" s="32" t="s">
        <v>2</v>
      </c>
      <c r="D171" s="101">
        <v>1.15</v>
      </c>
      <c r="E171" s="33">
        <v>0</v>
      </c>
      <c r="F171" s="26">
        <v>120</v>
      </c>
      <c r="G171" s="27">
        <f t="shared" si="48"/>
        <v>1.15</v>
      </c>
      <c r="H171" s="27">
        <v>0</v>
      </c>
      <c r="I171" s="30">
        <f>1.05*10</f>
        <v>10.5</v>
      </c>
      <c r="J171" s="85">
        <f>I171-D171</f>
        <v>9.35</v>
      </c>
      <c r="K171" s="138"/>
      <c r="L171" s="135"/>
      <c r="M171" s="18"/>
      <c r="N171" s="135"/>
      <c r="O171" s="29" t="s">
        <v>89</v>
      </c>
      <c r="P171" s="91" t="s">
        <v>2</v>
      </c>
      <c r="Q171" s="54">
        <v>0</v>
      </c>
      <c r="R171" s="33">
        <f>Q171+Kostromaenergo!D171</f>
        <v>1.15</v>
      </c>
      <c r="S171" s="33">
        <v>0</v>
      </c>
      <c r="T171" s="26">
        <v>120</v>
      </c>
      <c r="U171" s="27">
        <f t="shared" si="36"/>
        <v>1.15</v>
      </c>
      <c r="V171" s="30">
        <v>0</v>
      </c>
      <c r="W171" s="30">
        <f>1.05*10</f>
        <v>10.5</v>
      </c>
      <c r="X171" s="126">
        <f t="shared" si="37"/>
        <v>9.35</v>
      </c>
      <c r="Y171" s="136"/>
      <c r="Z171" s="135"/>
    </row>
    <row r="172" spans="1:26" s="1" customFormat="1" ht="12.75">
      <c r="A172" s="153"/>
      <c r="B172" s="29" t="s">
        <v>90</v>
      </c>
      <c r="C172" s="32" t="s">
        <v>2</v>
      </c>
      <c r="D172" s="101">
        <v>4.58</v>
      </c>
      <c r="E172" s="33">
        <v>1.7</v>
      </c>
      <c r="F172" s="26">
        <v>120</v>
      </c>
      <c r="G172" s="27">
        <f t="shared" si="48"/>
        <v>2.88</v>
      </c>
      <c r="H172" s="27">
        <v>0</v>
      </c>
      <c r="I172" s="30">
        <f>1.05*10</f>
        <v>10.5</v>
      </c>
      <c r="J172" s="85">
        <f t="shared" si="35"/>
        <v>7.62</v>
      </c>
      <c r="K172" s="138"/>
      <c r="L172" s="135"/>
      <c r="M172" s="18"/>
      <c r="N172" s="135"/>
      <c r="O172" s="29" t="s">
        <v>90</v>
      </c>
      <c r="P172" s="91" t="s">
        <v>2</v>
      </c>
      <c r="Q172" s="92">
        <v>0.298</v>
      </c>
      <c r="R172" s="33">
        <f>Q172+Kostromaenergo!D172</f>
        <v>4.878</v>
      </c>
      <c r="S172" s="33">
        <v>1.7</v>
      </c>
      <c r="T172" s="26">
        <v>120</v>
      </c>
      <c r="U172" s="27">
        <f t="shared" si="36"/>
        <v>3.178</v>
      </c>
      <c r="V172" s="30">
        <v>0</v>
      </c>
      <c r="W172" s="30">
        <f>1.05*10</f>
        <v>10.5</v>
      </c>
      <c r="X172" s="126">
        <f t="shared" si="37"/>
        <v>7.322</v>
      </c>
      <c r="Y172" s="136"/>
      <c r="Z172" s="135"/>
    </row>
    <row r="173" spans="1:26" s="1" customFormat="1" ht="22.5">
      <c r="A173" s="23">
        <v>127</v>
      </c>
      <c r="B173" s="31" t="s">
        <v>184</v>
      </c>
      <c r="C173" s="32" t="s">
        <v>21</v>
      </c>
      <c r="D173" s="101">
        <v>0.53</v>
      </c>
      <c r="E173" s="33">
        <v>0.34</v>
      </c>
      <c r="F173" s="26">
        <v>120</v>
      </c>
      <c r="G173" s="27">
        <f t="shared" si="48"/>
        <v>0.19</v>
      </c>
      <c r="H173" s="27">
        <v>0</v>
      </c>
      <c r="I173" s="30">
        <f>1.05*1.6</f>
        <v>1.6800000000000002</v>
      </c>
      <c r="J173" s="85">
        <f t="shared" si="35"/>
        <v>1.4900000000000002</v>
      </c>
      <c r="K173" s="86">
        <f>J173</f>
        <v>1.4900000000000002</v>
      </c>
      <c r="L173" s="27" t="str">
        <f>IF(K173&lt;0,"unavailable","available")</f>
        <v>available</v>
      </c>
      <c r="M173" s="18"/>
      <c r="N173" s="26">
        <v>127</v>
      </c>
      <c r="O173" s="31" t="s">
        <v>184</v>
      </c>
      <c r="P173" s="91" t="s">
        <v>21</v>
      </c>
      <c r="Q173" s="129">
        <v>0.045</v>
      </c>
      <c r="R173" s="33">
        <f>Q173+Kostromaenergo!D173</f>
        <v>0.5750000000000001</v>
      </c>
      <c r="S173" s="33">
        <v>0.34</v>
      </c>
      <c r="T173" s="26">
        <v>120</v>
      </c>
      <c r="U173" s="27">
        <f t="shared" si="36"/>
        <v>0.23500000000000004</v>
      </c>
      <c r="V173" s="30">
        <v>0</v>
      </c>
      <c r="W173" s="30">
        <f>1.05*1.6</f>
        <v>1.6800000000000002</v>
      </c>
      <c r="X173" s="126">
        <f t="shared" si="37"/>
        <v>1.445</v>
      </c>
      <c r="Y173" s="98">
        <f>X173</f>
        <v>1.445</v>
      </c>
      <c r="Z173" s="27" t="str">
        <f>IF(Y173&lt;0,"unavailable","available")</f>
        <v>available</v>
      </c>
    </row>
    <row r="174" spans="1:26" s="1" customFormat="1" ht="22.5">
      <c r="A174" s="153">
        <v>128</v>
      </c>
      <c r="B174" s="31" t="s">
        <v>185</v>
      </c>
      <c r="C174" s="32" t="s">
        <v>14</v>
      </c>
      <c r="D174" s="101">
        <v>3.97</v>
      </c>
      <c r="E174" s="33">
        <f>E176+E175</f>
        <v>2.06</v>
      </c>
      <c r="F174" s="26">
        <v>120</v>
      </c>
      <c r="G174" s="27">
        <f t="shared" si="48"/>
        <v>1.9100000000000001</v>
      </c>
      <c r="H174" s="27">
        <v>0</v>
      </c>
      <c r="I174" s="30">
        <f>1.05*6.3</f>
        <v>6.615</v>
      </c>
      <c r="J174" s="85">
        <f t="shared" si="35"/>
        <v>4.705</v>
      </c>
      <c r="K174" s="138">
        <f>MIN(J174:J176)</f>
        <v>4.705</v>
      </c>
      <c r="L174" s="137" t="str">
        <f>IF(K174&lt;0,"unavailable","available")</f>
        <v>available</v>
      </c>
      <c r="M174" s="18"/>
      <c r="N174" s="135">
        <v>128</v>
      </c>
      <c r="O174" s="31" t="s">
        <v>185</v>
      </c>
      <c r="P174" s="91" t="s">
        <v>14</v>
      </c>
      <c r="Q174" s="92">
        <v>0.475</v>
      </c>
      <c r="R174" s="33">
        <f>Q174+Kostromaenergo!D174</f>
        <v>4.445</v>
      </c>
      <c r="S174" s="53">
        <f>S176+S175</f>
        <v>2.06</v>
      </c>
      <c r="T174" s="26">
        <v>120</v>
      </c>
      <c r="U174" s="27">
        <f t="shared" si="36"/>
        <v>2.3850000000000002</v>
      </c>
      <c r="V174" s="30">
        <v>0</v>
      </c>
      <c r="W174" s="30">
        <f>1.05*6.3</f>
        <v>6.615</v>
      </c>
      <c r="X174" s="126">
        <f t="shared" si="37"/>
        <v>4.23</v>
      </c>
      <c r="Y174" s="136">
        <f>MIN(X174:X176)</f>
        <v>4.23</v>
      </c>
      <c r="Z174" s="137" t="str">
        <f>IF(Y174&lt;0,"unavailable","available")</f>
        <v>available</v>
      </c>
    </row>
    <row r="175" spans="1:26" s="1" customFormat="1" ht="12.75">
      <c r="A175" s="153"/>
      <c r="B175" s="29" t="s">
        <v>89</v>
      </c>
      <c r="C175" s="32" t="s">
        <v>14</v>
      </c>
      <c r="D175" s="101">
        <v>1.12</v>
      </c>
      <c r="E175" s="33">
        <v>0</v>
      </c>
      <c r="F175" s="26">
        <v>120</v>
      </c>
      <c r="G175" s="27">
        <f t="shared" si="48"/>
        <v>1.12</v>
      </c>
      <c r="H175" s="27">
        <v>0</v>
      </c>
      <c r="I175" s="30">
        <f>1.05*6.3</f>
        <v>6.615</v>
      </c>
      <c r="J175" s="85">
        <f>I175-D175</f>
        <v>5.495</v>
      </c>
      <c r="K175" s="138"/>
      <c r="L175" s="137"/>
      <c r="M175" s="18"/>
      <c r="N175" s="135"/>
      <c r="O175" s="29" t="s">
        <v>89</v>
      </c>
      <c r="P175" s="91" t="s">
        <v>14</v>
      </c>
      <c r="Q175" s="54">
        <v>0</v>
      </c>
      <c r="R175" s="33">
        <f>Q175+Kostromaenergo!D175</f>
        <v>1.12</v>
      </c>
      <c r="S175" s="33">
        <v>0</v>
      </c>
      <c r="T175" s="26">
        <v>120</v>
      </c>
      <c r="U175" s="27">
        <f t="shared" si="36"/>
        <v>1.12</v>
      </c>
      <c r="V175" s="30">
        <v>0</v>
      </c>
      <c r="W175" s="30">
        <f>1.05*6.3</f>
        <v>6.615</v>
      </c>
      <c r="X175" s="126">
        <f t="shared" si="37"/>
        <v>5.495</v>
      </c>
      <c r="Y175" s="136"/>
      <c r="Z175" s="137"/>
    </row>
    <row r="176" spans="1:26" s="1" customFormat="1" ht="12.75">
      <c r="A176" s="153"/>
      <c r="B176" s="29" t="s">
        <v>90</v>
      </c>
      <c r="C176" s="32" t="s">
        <v>14</v>
      </c>
      <c r="D176" s="101">
        <v>2.85</v>
      </c>
      <c r="E176" s="33">
        <v>2.06</v>
      </c>
      <c r="F176" s="26">
        <v>120</v>
      </c>
      <c r="G176" s="27">
        <f t="shared" si="48"/>
        <v>0.79</v>
      </c>
      <c r="H176" s="27">
        <v>0</v>
      </c>
      <c r="I176" s="30">
        <f>1.05*6.3</f>
        <v>6.615</v>
      </c>
      <c r="J176" s="85">
        <f t="shared" si="35"/>
        <v>5.825</v>
      </c>
      <c r="K176" s="138"/>
      <c r="L176" s="137"/>
      <c r="M176" s="18"/>
      <c r="N176" s="135"/>
      <c r="O176" s="29" t="s">
        <v>90</v>
      </c>
      <c r="P176" s="91" t="s">
        <v>14</v>
      </c>
      <c r="Q176" s="92">
        <v>0.475</v>
      </c>
      <c r="R176" s="33">
        <f>Q176+Kostromaenergo!D176</f>
        <v>3.325</v>
      </c>
      <c r="S176" s="33">
        <v>2.06</v>
      </c>
      <c r="T176" s="26">
        <v>120</v>
      </c>
      <c r="U176" s="27">
        <f t="shared" si="36"/>
        <v>1.2650000000000001</v>
      </c>
      <c r="V176" s="30">
        <v>0</v>
      </c>
      <c r="W176" s="30">
        <f>1.05*6.3</f>
        <v>6.615</v>
      </c>
      <c r="X176" s="126">
        <f t="shared" si="37"/>
        <v>5.35</v>
      </c>
      <c r="Y176" s="136"/>
      <c r="Z176" s="137"/>
    </row>
    <row r="177" spans="1:26" s="1" customFormat="1" ht="22.5">
      <c r="A177" s="23">
        <v>129</v>
      </c>
      <c r="B177" s="31" t="s">
        <v>186</v>
      </c>
      <c r="C177" s="32" t="s">
        <v>6</v>
      </c>
      <c r="D177" s="101">
        <v>1.01</v>
      </c>
      <c r="E177" s="33">
        <v>0.49</v>
      </c>
      <c r="F177" s="26">
        <v>120</v>
      </c>
      <c r="G177" s="27">
        <f t="shared" si="48"/>
        <v>0.52</v>
      </c>
      <c r="H177" s="27">
        <v>0</v>
      </c>
      <c r="I177" s="30">
        <f>1.05*1.6</f>
        <v>1.6800000000000002</v>
      </c>
      <c r="J177" s="85">
        <f t="shared" si="35"/>
        <v>1.1600000000000001</v>
      </c>
      <c r="K177" s="86">
        <f>J177</f>
        <v>1.1600000000000001</v>
      </c>
      <c r="L177" s="27" t="str">
        <f>IF(K177&lt;0,"unavailable","available")</f>
        <v>available</v>
      </c>
      <c r="M177" s="18"/>
      <c r="N177" s="26">
        <v>129</v>
      </c>
      <c r="O177" s="31" t="s">
        <v>186</v>
      </c>
      <c r="P177" s="91" t="s">
        <v>6</v>
      </c>
      <c r="Q177" s="129">
        <v>0.161</v>
      </c>
      <c r="R177" s="33">
        <f>Q177+Kostromaenergo!D177</f>
        <v>1.171</v>
      </c>
      <c r="S177" s="33">
        <v>0.49</v>
      </c>
      <c r="T177" s="26">
        <v>120</v>
      </c>
      <c r="U177" s="27">
        <f t="shared" si="36"/>
        <v>0.681</v>
      </c>
      <c r="V177" s="30">
        <v>0</v>
      </c>
      <c r="W177" s="30">
        <f>1.05*1.6</f>
        <v>1.6800000000000002</v>
      </c>
      <c r="X177" s="126">
        <f t="shared" si="37"/>
        <v>0.9990000000000001</v>
      </c>
      <c r="Y177" s="98">
        <f>X177</f>
        <v>0.9990000000000001</v>
      </c>
      <c r="Z177" s="27" t="str">
        <f>IF(Y177&lt;0,"unavailable","available")</f>
        <v>available</v>
      </c>
    </row>
    <row r="178" spans="1:26" s="1" customFormat="1" ht="22.5">
      <c r="A178" s="153">
        <v>130</v>
      </c>
      <c r="B178" s="31" t="s">
        <v>187</v>
      </c>
      <c r="C178" s="32" t="s">
        <v>22</v>
      </c>
      <c r="D178" s="101">
        <v>6.48</v>
      </c>
      <c r="E178" s="33">
        <f>E180+E179</f>
        <v>0.38</v>
      </c>
      <c r="F178" s="26">
        <v>120</v>
      </c>
      <c r="G178" s="27">
        <f t="shared" si="48"/>
        <v>6.1000000000000005</v>
      </c>
      <c r="H178" s="27">
        <v>0</v>
      </c>
      <c r="I178" s="30">
        <f>1.05*6.3</f>
        <v>6.615</v>
      </c>
      <c r="J178" s="85">
        <f t="shared" si="35"/>
        <v>0.5149999999999997</v>
      </c>
      <c r="K178" s="138">
        <f>MIN(J178:J180)</f>
        <v>0.5149999999999997</v>
      </c>
      <c r="L178" s="137" t="str">
        <f>IF(K178&lt;0,"unavailable","available")</f>
        <v>available</v>
      </c>
      <c r="M178" s="18"/>
      <c r="N178" s="135">
        <v>130</v>
      </c>
      <c r="O178" s="31" t="s">
        <v>187</v>
      </c>
      <c r="P178" s="91" t="s">
        <v>22</v>
      </c>
      <c r="Q178" s="92">
        <v>0.116</v>
      </c>
      <c r="R178" s="33">
        <f>Q178+Kostromaenergo!D178</f>
        <v>6.596</v>
      </c>
      <c r="S178" s="53">
        <f>S180+S179</f>
        <v>0.38</v>
      </c>
      <c r="T178" s="26">
        <v>120</v>
      </c>
      <c r="U178" s="27">
        <f t="shared" si="36"/>
        <v>6.216</v>
      </c>
      <c r="V178" s="30">
        <v>0</v>
      </c>
      <c r="W178" s="30">
        <f>1.05*6.3</f>
        <v>6.615</v>
      </c>
      <c r="X178" s="126">
        <f t="shared" si="37"/>
        <v>0.399</v>
      </c>
      <c r="Y178" s="136">
        <f>MIN(X178:X180)</f>
        <v>0.399</v>
      </c>
      <c r="Z178" s="137" t="str">
        <f>IF(Y178&lt;0,"unavailable","available")</f>
        <v>available</v>
      </c>
    </row>
    <row r="179" spans="1:26" s="1" customFormat="1" ht="12.75">
      <c r="A179" s="153"/>
      <c r="B179" s="29" t="s">
        <v>89</v>
      </c>
      <c r="C179" s="32" t="s">
        <v>22</v>
      </c>
      <c r="D179" s="101">
        <v>4.59</v>
      </c>
      <c r="E179" s="33">
        <v>0</v>
      </c>
      <c r="F179" s="26">
        <v>120</v>
      </c>
      <c r="G179" s="27">
        <f t="shared" si="48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38"/>
      <c r="L179" s="137"/>
      <c r="M179" s="18"/>
      <c r="N179" s="135"/>
      <c r="O179" s="29" t="s">
        <v>89</v>
      </c>
      <c r="P179" s="91" t="s">
        <v>22</v>
      </c>
      <c r="Q179" s="54">
        <v>0</v>
      </c>
      <c r="R179" s="33">
        <f>Q179+Kostromaenergo!D179</f>
        <v>4.59</v>
      </c>
      <c r="S179" s="33">
        <v>0</v>
      </c>
      <c r="T179" s="26">
        <v>120</v>
      </c>
      <c r="U179" s="27">
        <f t="shared" si="36"/>
        <v>4.59</v>
      </c>
      <c r="V179" s="30">
        <v>0</v>
      </c>
      <c r="W179" s="30">
        <f>1.05*6.3</f>
        <v>6.615</v>
      </c>
      <c r="X179" s="126">
        <f t="shared" si="37"/>
        <v>2.0250000000000004</v>
      </c>
      <c r="Y179" s="136"/>
      <c r="Z179" s="137"/>
    </row>
    <row r="180" spans="1:26" s="1" customFormat="1" ht="12.75">
      <c r="A180" s="153"/>
      <c r="B180" s="29" t="s">
        <v>90</v>
      </c>
      <c r="C180" s="32" t="s">
        <v>22</v>
      </c>
      <c r="D180" s="101">
        <v>1.89</v>
      </c>
      <c r="E180" s="33">
        <v>0.38</v>
      </c>
      <c r="F180" s="26">
        <v>120</v>
      </c>
      <c r="G180" s="27">
        <f t="shared" si="48"/>
        <v>1.5099999999999998</v>
      </c>
      <c r="H180" s="27">
        <v>0</v>
      </c>
      <c r="I180" s="30">
        <f>1.05*6.3</f>
        <v>6.615</v>
      </c>
      <c r="J180" s="85">
        <f t="shared" si="35"/>
        <v>5.105</v>
      </c>
      <c r="K180" s="138"/>
      <c r="L180" s="137"/>
      <c r="M180" s="18"/>
      <c r="N180" s="135"/>
      <c r="O180" s="29" t="s">
        <v>90</v>
      </c>
      <c r="P180" s="91" t="s">
        <v>22</v>
      </c>
      <c r="Q180" s="92">
        <v>0.116</v>
      </c>
      <c r="R180" s="33">
        <f>Q180+Kostromaenergo!D180</f>
        <v>2.006</v>
      </c>
      <c r="S180" s="33">
        <v>0.38</v>
      </c>
      <c r="T180" s="26">
        <v>120</v>
      </c>
      <c r="U180" s="27">
        <f t="shared" si="36"/>
        <v>1.626</v>
      </c>
      <c r="V180" s="30">
        <v>0</v>
      </c>
      <c r="W180" s="30">
        <f>1.05*6.3</f>
        <v>6.615</v>
      </c>
      <c r="X180" s="126">
        <f t="shared" si="37"/>
        <v>4.989000000000001</v>
      </c>
      <c r="Y180" s="136"/>
      <c r="Z180" s="137"/>
    </row>
    <row r="181" spans="1:26" s="1" customFormat="1" ht="22.5">
      <c r="A181" s="23">
        <v>131</v>
      </c>
      <c r="B181" s="31" t="s">
        <v>188</v>
      </c>
      <c r="C181" s="32" t="s">
        <v>17</v>
      </c>
      <c r="D181" s="101">
        <v>0.7</v>
      </c>
      <c r="E181" s="33">
        <v>0.45</v>
      </c>
      <c r="F181" s="26">
        <v>120</v>
      </c>
      <c r="G181" s="27">
        <f t="shared" si="48"/>
        <v>0.24999999999999994</v>
      </c>
      <c r="H181" s="27">
        <v>0</v>
      </c>
      <c r="I181" s="30">
        <f>1.05*2.5</f>
        <v>2.625</v>
      </c>
      <c r="J181" s="85">
        <f t="shared" si="35"/>
        <v>2.375</v>
      </c>
      <c r="K181" s="86">
        <f>J181</f>
        <v>2.375</v>
      </c>
      <c r="L181" s="27" t="str">
        <f>IF(K181&lt;0,"unavailable","available")</f>
        <v>available</v>
      </c>
      <c r="M181" s="18"/>
      <c r="N181" s="26">
        <v>131</v>
      </c>
      <c r="O181" s="31" t="s">
        <v>188</v>
      </c>
      <c r="P181" s="91" t="s">
        <v>17</v>
      </c>
      <c r="Q181" s="129">
        <v>0.034</v>
      </c>
      <c r="R181" s="33">
        <f>Q181+Kostromaenergo!D181</f>
        <v>0.734</v>
      </c>
      <c r="S181" s="33">
        <v>0.45</v>
      </c>
      <c r="T181" s="26">
        <v>120</v>
      </c>
      <c r="U181" s="27">
        <f t="shared" si="36"/>
        <v>0.284</v>
      </c>
      <c r="V181" s="30">
        <v>0</v>
      </c>
      <c r="W181" s="30">
        <f>1.05*2.5</f>
        <v>2.625</v>
      </c>
      <c r="X181" s="126">
        <f t="shared" si="37"/>
        <v>2.341</v>
      </c>
      <c r="Y181" s="98">
        <f>X181</f>
        <v>2.341</v>
      </c>
      <c r="Z181" s="27" t="str">
        <f>IF(Y181&lt;0,"unavailable","available")</f>
        <v>available</v>
      </c>
    </row>
    <row r="182" spans="1:26" s="1" customFormat="1" ht="22.5">
      <c r="A182" s="23">
        <v>132</v>
      </c>
      <c r="B182" s="31" t="s">
        <v>189</v>
      </c>
      <c r="C182" s="32" t="s">
        <v>6</v>
      </c>
      <c r="D182" s="101">
        <v>0.15</v>
      </c>
      <c r="E182" s="33">
        <v>0.1</v>
      </c>
      <c r="F182" s="26">
        <v>120</v>
      </c>
      <c r="G182" s="27">
        <f t="shared" si="48"/>
        <v>0.04999999999999999</v>
      </c>
      <c r="H182" s="27">
        <v>0</v>
      </c>
      <c r="I182" s="30">
        <f>1.05*1.6</f>
        <v>1.6800000000000002</v>
      </c>
      <c r="J182" s="85">
        <f t="shared" si="35"/>
        <v>1.6300000000000001</v>
      </c>
      <c r="K182" s="86">
        <f>J182</f>
        <v>1.6300000000000001</v>
      </c>
      <c r="L182" s="27" t="str">
        <f>IF(K182&lt;0,"unavailable","available")</f>
        <v>available</v>
      </c>
      <c r="M182" s="18"/>
      <c r="N182" s="26">
        <v>132</v>
      </c>
      <c r="O182" s="31" t="s">
        <v>189</v>
      </c>
      <c r="P182" s="91" t="s">
        <v>6</v>
      </c>
      <c r="Q182" s="129">
        <v>0.003</v>
      </c>
      <c r="R182" s="33">
        <f>Q182+Kostromaenergo!D182</f>
        <v>0.153</v>
      </c>
      <c r="S182" s="33">
        <v>0.1</v>
      </c>
      <c r="T182" s="26">
        <v>120</v>
      </c>
      <c r="U182" s="27">
        <f t="shared" si="36"/>
        <v>0.05299999999999999</v>
      </c>
      <c r="V182" s="30">
        <v>0</v>
      </c>
      <c r="W182" s="30">
        <f>1.05*1.6</f>
        <v>1.6800000000000002</v>
      </c>
      <c r="X182" s="126">
        <f t="shared" si="37"/>
        <v>1.6270000000000002</v>
      </c>
      <c r="Y182" s="98">
        <f>X182</f>
        <v>1.6270000000000002</v>
      </c>
      <c r="Z182" s="27" t="str">
        <f>IF(Y182&lt;0,"unavailable","available")</f>
        <v>available</v>
      </c>
    </row>
    <row r="183" spans="1:26" s="1" customFormat="1" ht="22.5">
      <c r="A183" s="153">
        <v>133</v>
      </c>
      <c r="B183" s="31" t="s">
        <v>190</v>
      </c>
      <c r="C183" s="32" t="s">
        <v>2</v>
      </c>
      <c r="D183" s="101">
        <v>3.87</v>
      </c>
      <c r="E183" s="33">
        <f>E185+E184</f>
        <v>0.69</v>
      </c>
      <c r="F183" s="26">
        <v>120</v>
      </c>
      <c r="G183" s="27">
        <f t="shared" si="48"/>
        <v>3.18</v>
      </c>
      <c r="H183" s="27">
        <v>0</v>
      </c>
      <c r="I183" s="30">
        <f>1.05*10</f>
        <v>10.5</v>
      </c>
      <c r="J183" s="85">
        <f t="shared" si="35"/>
        <v>7.32</v>
      </c>
      <c r="K183" s="138">
        <f>MIN(J183:J185)</f>
        <v>7.32</v>
      </c>
      <c r="L183" s="137" t="str">
        <f>IF(K183&lt;0,"unavailable","available")</f>
        <v>available</v>
      </c>
      <c r="M183" s="18"/>
      <c r="N183" s="135">
        <v>133</v>
      </c>
      <c r="O183" s="31" t="s">
        <v>190</v>
      </c>
      <c r="P183" s="91" t="s">
        <v>2</v>
      </c>
      <c r="Q183" s="92">
        <v>1.006</v>
      </c>
      <c r="R183" s="33">
        <f>Q183+Kostromaenergo!D183</f>
        <v>4.876</v>
      </c>
      <c r="S183" s="53">
        <f>S185+S184</f>
        <v>0.69</v>
      </c>
      <c r="T183" s="26">
        <v>120</v>
      </c>
      <c r="U183" s="27">
        <f t="shared" si="36"/>
        <v>4.186</v>
      </c>
      <c r="V183" s="30">
        <v>0</v>
      </c>
      <c r="W183" s="30">
        <f>1.05*10</f>
        <v>10.5</v>
      </c>
      <c r="X183" s="126">
        <f t="shared" si="37"/>
        <v>6.314</v>
      </c>
      <c r="Y183" s="136">
        <f>MIN(X183:X185)</f>
        <v>6.314</v>
      </c>
      <c r="Z183" s="137" t="str">
        <f>IF(Y183&lt;0,"unavailable","available")</f>
        <v>available</v>
      </c>
    </row>
    <row r="184" spans="1:26" s="1" customFormat="1" ht="12.75">
      <c r="A184" s="153"/>
      <c r="B184" s="29" t="s">
        <v>89</v>
      </c>
      <c r="C184" s="32" t="s">
        <v>2</v>
      </c>
      <c r="D184" s="101">
        <v>1.06</v>
      </c>
      <c r="E184" s="33">
        <v>0</v>
      </c>
      <c r="F184" s="26">
        <v>120</v>
      </c>
      <c r="G184" s="27">
        <f t="shared" si="48"/>
        <v>1.06</v>
      </c>
      <c r="H184" s="27">
        <v>0</v>
      </c>
      <c r="I184" s="30">
        <f>1.05*10</f>
        <v>10.5</v>
      </c>
      <c r="J184" s="85">
        <f>I184-D184</f>
        <v>9.44</v>
      </c>
      <c r="K184" s="138"/>
      <c r="L184" s="137"/>
      <c r="M184" s="18"/>
      <c r="N184" s="135"/>
      <c r="O184" s="29" t="s">
        <v>89</v>
      </c>
      <c r="P184" s="91" t="s">
        <v>2</v>
      </c>
      <c r="Q184" s="54">
        <v>0</v>
      </c>
      <c r="R184" s="33">
        <f>Q184+Kostromaenergo!D184</f>
        <v>1.06</v>
      </c>
      <c r="S184" s="33">
        <v>0</v>
      </c>
      <c r="T184" s="26">
        <v>120</v>
      </c>
      <c r="U184" s="27">
        <f t="shared" si="36"/>
        <v>1.06</v>
      </c>
      <c r="V184" s="30">
        <v>0</v>
      </c>
      <c r="W184" s="30">
        <f>1.05*10</f>
        <v>10.5</v>
      </c>
      <c r="X184" s="126">
        <f t="shared" si="37"/>
        <v>9.44</v>
      </c>
      <c r="Y184" s="136"/>
      <c r="Z184" s="137"/>
    </row>
    <row r="185" spans="1:26" s="1" customFormat="1" ht="12.75">
      <c r="A185" s="153"/>
      <c r="B185" s="29" t="s">
        <v>90</v>
      </c>
      <c r="C185" s="32" t="s">
        <v>2</v>
      </c>
      <c r="D185" s="101">
        <v>2.81</v>
      </c>
      <c r="E185" s="33">
        <v>0.69</v>
      </c>
      <c r="F185" s="26">
        <v>120</v>
      </c>
      <c r="G185" s="27">
        <f t="shared" si="48"/>
        <v>2.12</v>
      </c>
      <c r="H185" s="27">
        <v>0</v>
      </c>
      <c r="I185" s="30">
        <f>1.05*10</f>
        <v>10.5</v>
      </c>
      <c r="J185" s="85">
        <f t="shared" si="35"/>
        <v>8.379999999999999</v>
      </c>
      <c r="K185" s="138"/>
      <c r="L185" s="137"/>
      <c r="M185" s="18"/>
      <c r="N185" s="135"/>
      <c r="O185" s="29" t="s">
        <v>90</v>
      </c>
      <c r="P185" s="91" t="s">
        <v>2</v>
      </c>
      <c r="Q185" s="92">
        <v>1.006</v>
      </c>
      <c r="R185" s="33">
        <f>Q185+Kostromaenergo!D185</f>
        <v>3.816</v>
      </c>
      <c r="S185" s="33">
        <v>0.69</v>
      </c>
      <c r="T185" s="26">
        <v>120</v>
      </c>
      <c r="U185" s="27">
        <f t="shared" si="36"/>
        <v>3.126</v>
      </c>
      <c r="V185" s="30">
        <v>0</v>
      </c>
      <c r="W185" s="30">
        <f>1.05*10</f>
        <v>10.5</v>
      </c>
      <c r="X185" s="126">
        <f t="shared" si="37"/>
        <v>7.3740000000000006</v>
      </c>
      <c r="Y185" s="136"/>
      <c r="Z185" s="137"/>
    </row>
    <row r="186" spans="1:26" s="1" customFormat="1" ht="22.5">
      <c r="A186" s="23">
        <v>134</v>
      </c>
      <c r="B186" s="31" t="s">
        <v>191</v>
      </c>
      <c r="C186" s="32" t="s">
        <v>6</v>
      </c>
      <c r="D186" s="101">
        <v>0.09</v>
      </c>
      <c r="E186" s="33">
        <v>0.1</v>
      </c>
      <c r="F186" s="26">
        <v>120</v>
      </c>
      <c r="G186" s="27">
        <f t="shared" si="48"/>
        <v>-0.010000000000000009</v>
      </c>
      <c r="H186" s="27">
        <v>0</v>
      </c>
      <c r="I186" s="30">
        <f>1.05*1.6</f>
        <v>1.6800000000000002</v>
      </c>
      <c r="J186" s="85">
        <f t="shared" si="35"/>
        <v>1.6900000000000002</v>
      </c>
      <c r="K186" s="86">
        <f>J186</f>
        <v>1.6900000000000002</v>
      </c>
      <c r="L186" s="27" t="str">
        <f>IF(K186&lt;0,"unavailable","available")</f>
        <v>available</v>
      </c>
      <c r="M186" s="18"/>
      <c r="N186" s="26">
        <v>134</v>
      </c>
      <c r="O186" s="31" t="s">
        <v>191</v>
      </c>
      <c r="P186" s="91" t="s">
        <v>6</v>
      </c>
      <c r="Q186" s="129">
        <v>0.022</v>
      </c>
      <c r="R186" s="33">
        <f>Q186+Kostromaenergo!D186</f>
        <v>0.11199999999999999</v>
      </c>
      <c r="S186" s="33">
        <v>0.1</v>
      </c>
      <c r="T186" s="26">
        <v>120</v>
      </c>
      <c r="U186" s="27">
        <f t="shared" si="36"/>
        <v>0.011999999999999983</v>
      </c>
      <c r="V186" s="30">
        <v>0</v>
      </c>
      <c r="W186" s="30">
        <f>1.05*1.6</f>
        <v>1.6800000000000002</v>
      </c>
      <c r="X186" s="126">
        <f t="shared" si="37"/>
        <v>1.6680000000000001</v>
      </c>
      <c r="Y186" s="98">
        <f>X186</f>
        <v>1.6680000000000001</v>
      </c>
      <c r="Z186" s="27" t="str">
        <f>IF(Y186&lt;0,"unavailable","available")</f>
        <v>available</v>
      </c>
    </row>
    <row r="187" spans="1:26" s="1" customFormat="1" ht="22.5">
      <c r="A187" s="153">
        <v>135</v>
      </c>
      <c r="B187" s="31" t="s">
        <v>192</v>
      </c>
      <c r="C187" s="32" t="s">
        <v>2</v>
      </c>
      <c r="D187" s="101">
        <v>5.36</v>
      </c>
      <c r="E187" s="33">
        <f>E189+E188</f>
        <v>0.04</v>
      </c>
      <c r="F187" s="26">
        <v>120</v>
      </c>
      <c r="G187" s="27">
        <f t="shared" si="48"/>
        <v>5.32</v>
      </c>
      <c r="H187" s="27">
        <v>0</v>
      </c>
      <c r="I187" s="30">
        <f>1.05*10</f>
        <v>10.5</v>
      </c>
      <c r="J187" s="85">
        <f t="shared" si="35"/>
        <v>5.18</v>
      </c>
      <c r="K187" s="138">
        <f>MIN(J187:J189)</f>
        <v>5.18</v>
      </c>
      <c r="L187" s="137" t="str">
        <f>IF(K187&lt;0,"unavailable","available")</f>
        <v>available</v>
      </c>
      <c r="M187" s="18"/>
      <c r="N187" s="135">
        <v>135</v>
      </c>
      <c r="O187" s="31" t="s">
        <v>192</v>
      </c>
      <c r="P187" s="91" t="s">
        <v>2</v>
      </c>
      <c r="Q187" s="92">
        <v>0.006</v>
      </c>
      <c r="R187" s="33">
        <f>Q187+Kostromaenergo!D187</f>
        <v>5.3660000000000005</v>
      </c>
      <c r="S187" s="53">
        <f>S189+S188</f>
        <v>0.04</v>
      </c>
      <c r="T187" s="26">
        <v>120</v>
      </c>
      <c r="U187" s="27">
        <f t="shared" si="36"/>
        <v>5.3260000000000005</v>
      </c>
      <c r="V187" s="30">
        <v>0</v>
      </c>
      <c r="W187" s="30">
        <v>10.5</v>
      </c>
      <c r="X187" s="126">
        <f t="shared" si="37"/>
        <v>5.1739999999999995</v>
      </c>
      <c r="Y187" s="136">
        <f>MIN(X187:X189)</f>
        <v>5.1739999999999995</v>
      </c>
      <c r="Z187" s="137" t="str">
        <f>IF(Y187&lt;0,"unavailable","available")</f>
        <v>available</v>
      </c>
    </row>
    <row r="188" spans="1:26" s="1" customFormat="1" ht="12.75">
      <c r="A188" s="153"/>
      <c r="B188" s="29" t="s">
        <v>89</v>
      </c>
      <c r="C188" s="32" t="s">
        <v>2</v>
      </c>
      <c r="D188" s="101">
        <v>5.25</v>
      </c>
      <c r="E188" s="33">
        <v>0</v>
      </c>
      <c r="F188" s="26">
        <v>120</v>
      </c>
      <c r="G188" s="27">
        <f t="shared" si="48"/>
        <v>5.25</v>
      </c>
      <c r="H188" s="27">
        <v>0</v>
      </c>
      <c r="I188" s="30">
        <f>1.05*10</f>
        <v>10.5</v>
      </c>
      <c r="J188" s="85">
        <f>I188-D188</f>
        <v>5.25</v>
      </c>
      <c r="K188" s="138"/>
      <c r="L188" s="137"/>
      <c r="M188" s="18"/>
      <c r="N188" s="135"/>
      <c r="O188" s="29" t="s">
        <v>89</v>
      </c>
      <c r="P188" s="91" t="s">
        <v>2</v>
      </c>
      <c r="Q188" s="92">
        <v>0</v>
      </c>
      <c r="R188" s="33">
        <f>Q188+Kostromaenergo!D188</f>
        <v>5.25</v>
      </c>
      <c r="S188" s="33">
        <v>0</v>
      </c>
      <c r="T188" s="26">
        <v>120</v>
      </c>
      <c r="U188" s="27">
        <f t="shared" si="36"/>
        <v>5.25</v>
      </c>
      <c r="V188" s="30">
        <v>0</v>
      </c>
      <c r="W188" s="30">
        <f>1.05*10</f>
        <v>10.5</v>
      </c>
      <c r="X188" s="126">
        <f t="shared" si="37"/>
        <v>5.25</v>
      </c>
      <c r="Y188" s="136"/>
      <c r="Z188" s="137"/>
    </row>
    <row r="189" spans="1:26" s="1" customFormat="1" ht="12.75">
      <c r="A189" s="153"/>
      <c r="B189" s="29" t="s">
        <v>90</v>
      </c>
      <c r="C189" s="32" t="s">
        <v>2</v>
      </c>
      <c r="D189" s="101">
        <v>0.11</v>
      </c>
      <c r="E189" s="33">
        <v>0.04</v>
      </c>
      <c r="F189" s="26">
        <v>120</v>
      </c>
      <c r="G189" s="27">
        <f t="shared" si="48"/>
        <v>0.07</v>
      </c>
      <c r="H189" s="27">
        <v>0</v>
      </c>
      <c r="I189" s="30">
        <f>1.05*10</f>
        <v>10.5</v>
      </c>
      <c r="J189" s="85">
        <f t="shared" si="35"/>
        <v>10.43</v>
      </c>
      <c r="K189" s="138"/>
      <c r="L189" s="137"/>
      <c r="M189" s="18"/>
      <c r="N189" s="135"/>
      <c r="O189" s="29" t="s">
        <v>90</v>
      </c>
      <c r="P189" s="91" t="s">
        <v>2</v>
      </c>
      <c r="Q189" s="92">
        <v>0.006</v>
      </c>
      <c r="R189" s="33">
        <f>Q189+Kostromaenergo!D189</f>
        <v>0.116</v>
      </c>
      <c r="S189" s="33">
        <v>0.04</v>
      </c>
      <c r="T189" s="26">
        <v>120</v>
      </c>
      <c r="U189" s="27">
        <f t="shared" si="36"/>
        <v>0.07600000000000001</v>
      </c>
      <c r="V189" s="30">
        <v>0</v>
      </c>
      <c r="W189" s="30">
        <f>1.05*10</f>
        <v>10.5</v>
      </c>
      <c r="X189" s="126">
        <f t="shared" si="37"/>
        <v>10.424</v>
      </c>
      <c r="Y189" s="136"/>
      <c r="Z189" s="137"/>
    </row>
    <row r="190" spans="1:26" s="1" customFormat="1" ht="26.25" customHeight="1">
      <c r="A190" s="23">
        <v>136</v>
      </c>
      <c r="B190" s="31" t="s">
        <v>193</v>
      </c>
      <c r="C190" s="32" t="s">
        <v>5</v>
      </c>
      <c r="D190" s="101">
        <v>2.12</v>
      </c>
      <c r="E190" s="33">
        <v>1.42</v>
      </c>
      <c r="F190" s="26">
        <v>120</v>
      </c>
      <c r="G190" s="27">
        <f t="shared" si="48"/>
        <v>0.7000000000000002</v>
      </c>
      <c r="H190" s="27">
        <v>0</v>
      </c>
      <c r="I190" s="30">
        <f>1.05*4</f>
        <v>4.2</v>
      </c>
      <c r="J190" s="85">
        <f t="shared" si="35"/>
        <v>3.5</v>
      </c>
      <c r="K190" s="86">
        <f>J190</f>
        <v>3.5</v>
      </c>
      <c r="L190" s="27" t="str">
        <f>IF(K190&lt;0,"unavailable","available")</f>
        <v>available</v>
      </c>
      <c r="M190" s="18"/>
      <c r="N190" s="26">
        <v>136</v>
      </c>
      <c r="O190" s="31" t="s">
        <v>193</v>
      </c>
      <c r="P190" s="91" t="s">
        <v>5</v>
      </c>
      <c r="Q190" s="129">
        <v>0.235</v>
      </c>
      <c r="R190" s="33">
        <f>Q190+Kostromaenergo!D190</f>
        <v>2.355</v>
      </c>
      <c r="S190" s="33">
        <v>1.42</v>
      </c>
      <c r="T190" s="26">
        <v>120</v>
      </c>
      <c r="U190" s="27">
        <f t="shared" si="36"/>
        <v>0.935</v>
      </c>
      <c r="V190" s="30">
        <v>0</v>
      </c>
      <c r="W190" s="30">
        <f>1.05*4</f>
        <v>4.2</v>
      </c>
      <c r="X190" s="126">
        <f t="shared" si="37"/>
        <v>3.265</v>
      </c>
      <c r="Y190" s="98">
        <f>X190</f>
        <v>3.265</v>
      </c>
      <c r="Z190" s="27" t="str">
        <f>IF(Y190&lt;0,"unavailable","available")</f>
        <v>available</v>
      </c>
    </row>
    <row r="191" spans="1:26" s="1" customFormat="1" ht="22.5">
      <c r="A191" s="23">
        <v>137</v>
      </c>
      <c r="B191" s="31" t="s">
        <v>194</v>
      </c>
      <c r="C191" s="32" t="s">
        <v>6</v>
      </c>
      <c r="D191" s="101">
        <v>0.4</v>
      </c>
      <c r="E191" s="33">
        <v>0.08</v>
      </c>
      <c r="F191" s="26">
        <v>120</v>
      </c>
      <c r="G191" s="27">
        <f t="shared" si="48"/>
        <v>0.32</v>
      </c>
      <c r="H191" s="27">
        <v>0</v>
      </c>
      <c r="I191" s="30">
        <f>1.05*1.6</f>
        <v>1.6800000000000002</v>
      </c>
      <c r="J191" s="85">
        <f t="shared" si="35"/>
        <v>1.36</v>
      </c>
      <c r="K191" s="86">
        <f>J191</f>
        <v>1.36</v>
      </c>
      <c r="L191" s="27" t="str">
        <f>IF(K191&lt;0,"unavailable","available")</f>
        <v>available</v>
      </c>
      <c r="M191" s="18"/>
      <c r="N191" s="26">
        <v>137</v>
      </c>
      <c r="O191" s="31" t="s">
        <v>194</v>
      </c>
      <c r="P191" s="91" t="s">
        <v>6</v>
      </c>
      <c r="Q191" s="129">
        <v>0.023</v>
      </c>
      <c r="R191" s="33">
        <f>Q191+Kostromaenergo!D191</f>
        <v>0.42300000000000004</v>
      </c>
      <c r="S191" s="33">
        <v>0.08</v>
      </c>
      <c r="T191" s="26">
        <v>120</v>
      </c>
      <c r="U191" s="27">
        <f t="shared" si="36"/>
        <v>0.343</v>
      </c>
      <c r="V191" s="30">
        <v>0</v>
      </c>
      <c r="W191" s="30">
        <f>1.05*1.6</f>
        <v>1.6800000000000002</v>
      </c>
      <c r="X191" s="126">
        <f t="shared" si="37"/>
        <v>1.3370000000000002</v>
      </c>
      <c r="Y191" s="98">
        <f>X191</f>
        <v>1.3370000000000002</v>
      </c>
      <c r="Z191" s="27" t="str">
        <f>IF(Y191&lt;0,"unavailable","available")</f>
        <v>available</v>
      </c>
    </row>
    <row r="192" spans="1:26" s="1" customFormat="1" ht="22.5">
      <c r="A192" s="153">
        <v>138</v>
      </c>
      <c r="B192" s="31" t="s">
        <v>195</v>
      </c>
      <c r="C192" s="32" t="s">
        <v>2</v>
      </c>
      <c r="D192" s="101">
        <v>7.54</v>
      </c>
      <c r="E192" s="33">
        <f>E194+E193</f>
        <v>0.8</v>
      </c>
      <c r="F192" s="26">
        <v>120</v>
      </c>
      <c r="G192" s="27">
        <f t="shared" si="48"/>
        <v>6.74</v>
      </c>
      <c r="H192" s="27">
        <v>0</v>
      </c>
      <c r="I192" s="30">
        <f>1.05*10</f>
        <v>10.5</v>
      </c>
      <c r="J192" s="85">
        <f t="shared" si="35"/>
        <v>3.76</v>
      </c>
      <c r="K192" s="138">
        <f>MIN(J192:J194)</f>
        <v>3.76</v>
      </c>
      <c r="L192" s="137" t="str">
        <f>IF(K192&lt;0,"unavailable","available")</f>
        <v>available</v>
      </c>
      <c r="M192" s="18"/>
      <c r="N192" s="135">
        <v>138</v>
      </c>
      <c r="O192" s="31" t="s">
        <v>195</v>
      </c>
      <c r="P192" s="91" t="s">
        <v>2</v>
      </c>
      <c r="Q192" s="92">
        <v>0.202</v>
      </c>
      <c r="R192" s="33">
        <f>Q192+Kostromaenergo!D192</f>
        <v>7.742</v>
      </c>
      <c r="S192" s="53">
        <f>S194+S193</f>
        <v>0.8</v>
      </c>
      <c r="T192" s="26">
        <v>120</v>
      </c>
      <c r="U192" s="27">
        <f t="shared" si="36"/>
        <v>6.942</v>
      </c>
      <c r="V192" s="30">
        <v>0</v>
      </c>
      <c r="W192" s="30">
        <f>1.05*10</f>
        <v>10.5</v>
      </c>
      <c r="X192" s="126">
        <f t="shared" si="37"/>
        <v>3.558</v>
      </c>
      <c r="Y192" s="136">
        <f>MIN(X192:X194)</f>
        <v>3.558</v>
      </c>
      <c r="Z192" s="137" t="str">
        <f>IF(Y192&lt;0,"unavailable","available")</f>
        <v>available</v>
      </c>
    </row>
    <row r="193" spans="1:26" s="1" customFormat="1" ht="12.75">
      <c r="A193" s="153"/>
      <c r="B193" s="29" t="s">
        <v>89</v>
      </c>
      <c r="C193" s="32" t="s">
        <v>2</v>
      </c>
      <c r="D193" s="101">
        <v>5.36</v>
      </c>
      <c r="E193" s="33">
        <v>0</v>
      </c>
      <c r="F193" s="26">
        <v>120</v>
      </c>
      <c r="G193" s="27">
        <f t="shared" si="48"/>
        <v>5.36</v>
      </c>
      <c r="H193" s="27">
        <v>0</v>
      </c>
      <c r="I193" s="30">
        <f>1.05*10</f>
        <v>10.5</v>
      </c>
      <c r="J193" s="85">
        <f>I193-D193</f>
        <v>5.14</v>
      </c>
      <c r="K193" s="138"/>
      <c r="L193" s="137"/>
      <c r="M193" s="18"/>
      <c r="N193" s="135"/>
      <c r="O193" s="29" t="s">
        <v>89</v>
      </c>
      <c r="P193" s="91" t="s">
        <v>2</v>
      </c>
      <c r="Q193" s="54">
        <v>0</v>
      </c>
      <c r="R193" s="33">
        <f>Q193+Kostromaenergo!D193</f>
        <v>5.36</v>
      </c>
      <c r="S193" s="33">
        <v>0</v>
      </c>
      <c r="T193" s="26">
        <v>120</v>
      </c>
      <c r="U193" s="27">
        <f t="shared" si="36"/>
        <v>5.36</v>
      </c>
      <c r="V193" s="30">
        <v>0</v>
      </c>
      <c r="W193" s="30">
        <f>1.05*10</f>
        <v>10.5</v>
      </c>
      <c r="X193" s="126">
        <f t="shared" si="37"/>
        <v>5.14</v>
      </c>
      <c r="Y193" s="136"/>
      <c r="Z193" s="137"/>
    </row>
    <row r="194" spans="1:26" s="1" customFormat="1" ht="12.75">
      <c r="A194" s="153"/>
      <c r="B194" s="29" t="s">
        <v>89</v>
      </c>
      <c r="C194" s="32" t="s">
        <v>2</v>
      </c>
      <c r="D194" s="101">
        <v>2.18</v>
      </c>
      <c r="E194" s="33">
        <v>0.8</v>
      </c>
      <c r="F194" s="26">
        <v>120</v>
      </c>
      <c r="G194" s="27">
        <f t="shared" si="48"/>
        <v>1.3800000000000001</v>
      </c>
      <c r="H194" s="27">
        <v>0</v>
      </c>
      <c r="I194" s="30">
        <f>1.05*10</f>
        <v>10.5</v>
      </c>
      <c r="J194" s="85">
        <f t="shared" si="35"/>
        <v>9.12</v>
      </c>
      <c r="K194" s="138"/>
      <c r="L194" s="137"/>
      <c r="M194" s="18"/>
      <c r="N194" s="135"/>
      <c r="O194" s="29" t="s">
        <v>89</v>
      </c>
      <c r="P194" s="91" t="s">
        <v>2</v>
      </c>
      <c r="Q194" s="92">
        <v>0.202</v>
      </c>
      <c r="R194" s="33">
        <f>Q194+Kostromaenergo!D194</f>
        <v>2.382</v>
      </c>
      <c r="S194" s="33">
        <v>0.8</v>
      </c>
      <c r="T194" s="26">
        <v>120</v>
      </c>
      <c r="U194" s="27">
        <f t="shared" si="36"/>
        <v>1.582</v>
      </c>
      <c r="V194" s="30">
        <v>0</v>
      </c>
      <c r="W194" s="30">
        <f>1.05*10</f>
        <v>10.5</v>
      </c>
      <c r="X194" s="126">
        <f t="shared" si="37"/>
        <v>8.918</v>
      </c>
      <c r="Y194" s="136"/>
      <c r="Z194" s="137"/>
    </row>
    <row r="195" spans="1:26" s="1" customFormat="1" ht="22.5">
      <c r="A195" s="23">
        <v>139</v>
      </c>
      <c r="B195" s="31" t="s">
        <v>196</v>
      </c>
      <c r="C195" s="32" t="s">
        <v>4</v>
      </c>
      <c r="D195" s="101">
        <v>1.19</v>
      </c>
      <c r="E195" s="33">
        <v>0</v>
      </c>
      <c r="F195" s="26">
        <v>0</v>
      </c>
      <c r="G195" s="27">
        <f t="shared" si="48"/>
        <v>1.19</v>
      </c>
      <c r="H195" s="27">
        <v>0</v>
      </c>
      <c r="I195" s="30">
        <f>1.05*2.5</f>
        <v>2.625</v>
      </c>
      <c r="J195" s="85">
        <f t="shared" si="35"/>
        <v>1.435</v>
      </c>
      <c r="K195" s="86">
        <f>J195</f>
        <v>1.435</v>
      </c>
      <c r="L195" s="27" t="str">
        <f aca="true" t="shared" si="49" ref="L195:L203">IF(K195&lt;0,"unavailable","available")</f>
        <v>available</v>
      </c>
      <c r="M195" s="18"/>
      <c r="N195" s="26">
        <v>139</v>
      </c>
      <c r="O195" s="31" t="s">
        <v>196</v>
      </c>
      <c r="P195" s="91" t="s">
        <v>4</v>
      </c>
      <c r="Q195" s="129">
        <v>0.07</v>
      </c>
      <c r="R195" s="33">
        <f>Q195+Kostromaenergo!D195</f>
        <v>1.26</v>
      </c>
      <c r="S195" s="33">
        <v>0</v>
      </c>
      <c r="T195" s="26">
        <v>0</v>
      </c>
      <c r="U195" s="27">
        <f t="shared" si="36"/>
        <v>1.26</v>
      </c>
      <c r="V195" s="30">
        <v>0</v>
      </c>
      <c r="W195" s="30">
        <f>1.05*2.5</f>
        <v>2.625</v>
      </c>
      <c r="X195" s="126">
        <f t="shared" si="37"/>
        <v>1.365</v>
      </c>
      <c r="Y195" s="98">
        <f>X195</f>
        <v>1.365</v>
      </c>
      <c r="Z195" s="27" t="str">
        <f aca="true" t="shared" si="50" ref="Z195:Z203">IF(Y195&lt;0,"unavailable","available")</f>
        <v>available</v>
      </c>
    </row>
    <row r="196" spans="1:26" s="1" customFormat="1" ht="22.5">
      <c r="A196" s="23">
        <v>140</v>
      </c>
      <c r="B196" s="31" t="s">
        <v>197</v>
      </c>
      <c r="C196" s="32" t="s">
        <v>5</v>
      </c>
      <c r="D196" s="101">
        <v>3</v>
      </c>
      <c r="E196" s="33">
        <v>1.58</v>
      </c>
      <c r="F196" s="26">
        <v>120</v>
      </c>
      <c r="G196" s="27">
        <f t="shared" si="48"/>
        <v>1.42</v>
      </c>
      <c r="H196" s="27">
        <v>0</v>
      </c>
      <c r="I196" s="30">
        <f>1.05*4</f>
        <v>4.2</v>
      </c>
      <c r="J196" s="85">
        <f t="shared" si="35"/>
        <v>2.7800000000000002</v>
      </c>
      <c r="K196" s="86">
        <f aca="true" t="shared" si="51" ref="K196:K202">J196</f>
        <v>2.7800000000000002</v>
      </c>
      <c r="L196" s="27" t="str">
        <f t="shared" si="49"/>
        <v>available</v>
      </c>
      <c r="M196" s="18"/>
      <c r="N196" s="26">
        <v>140</v>
      </c>
      <c r="O196" s="31" t="s">
        <v>197</v>
      </c>
      <c r="P196" s="91" t="s">
        <v>5</v>
      </c>
      <c r="Q196" s="129">
        <v>0.218</v>
      </c>
      <c r="R196" s="33">
        <f>Q196+Kostromaenergo!D196</f>
        <v>3.218</v>
      </c>
      <c r="S196" s="33">
        <v>1.58</v>
      </c>
      <c r="T196" s="26">
        <v>120</v>
      </c>
      <c r="U196" s="27">
        <f t="shared" si="36"/>
        <v>1.638</v>
      </c>
      <c r="V196" s="30">
        <v>0</v>
      </c>
      <c r="W196" s="30">
        <f>1.05*4</f>
        <v>4.2</v>
      </c>
      <c r="X196" s="126">
        <f t="shared" si="37"/>
        <v>2.5620000000000003</v>
      </c>
      <c r="Y196" s="98">
        <f aca="true" t="shared" si="52" ref="Y196:Y202">X196</f>
        <v>2.5620000000000003</v>
      </c>
      <c r="Z196" s="27" t="str">
        <f t="shared" si="50"/>
        <v>available</v>
      </c>
    </row>
    <row r="197" spans="1:26" s="1" customFormat="1" ht="22.5">
      <c r="A197" s="23">
        <v>141</v>
      </c>
      <c r="B197" s="31" t="s">
        <v>198</v>
      </c>
      <c r="C197" s="32" t="s">
        <v>10</v>
      </c>
      <c r="D197" s="101">
        <v>0.18</v>
      </c>
      <c r="E197" s="33">
        <v>0</v>
      </c>
      <c r="F197" s="26">
        <v>0</v>
      </c>
      <c r="G197" s="27">
        <f t="shared" si="48"/>
        <v>0.18</v>
      </c>
      <c r="H197" s="27">
        <v>0</v>
      </c>
      <c r="I197" s="30">
        <f>1.05*1</f>
        <v>1.05</v>
      </c>
      <c r="J197" s="85">
        <f t="shared" si="35"/>
        <v>0.8700000000000001</v>
      </c>
      <c r="K197" s="86">
        <f t="shared" si="51"/>
        <v>0.8700000000000001</v>
      </c>
      <c r="L197" s="27" t="str">
        <f t="shared" si="49"/>
        <v>available</v>
      </c>
      <c r="M197" s="18"/>
      <c r="N197" s="26">
        <v>141</v>
      </c>
      <c r="O197" s="31" t="s">
        <v>198</v>
      </c>
      <c r="P197" s="91" t="s">
        <v>10</v>
      </c>
      <c r="Q197" s="129">
        <v>0.004</v>
      </c>
      <c r="R197" s="33">
        <f>Q197+Kostromaenergo!D197</f>
        <v>0.184</v>
      </c>
      <c r="S197" s="33">
        <v>0</v>
      </c>
      <c r="T197" s="26">
        <v>0</v>
      </c>
      <c r="U197" s="27">
        <f t="shared" si="36"/>
        <v>0.184</v>
      </c>
      <c r="V197" s="30">
        <v>0</v>
      </c>
      <c r="W197" s="30">
        <f>1.05*1</f>
        <v>1.05</v>
      </c>
      <c r="X197" s="126">
        <f t="shared" si="37"/>
        <v>0.8660000000000001</v>
      </c>
      <c r="Y197" s="98">
        <f t="shared" si="52"/>
        <v>0.8660000000000001</v>
      </c>
      <c r="Z197" s="27" t="str">
        <f t="shared" si="50"/>
        <v>available</v>
      </c>
    </row>
    <row r="198" spans="1:26" s="1" customFormat="1" ht="22.5">
      <c r="A198" s="23">
        <v>142</v>
      </c>
      <c r="B198" s="31" t="s">
        <v>199</v>
      </c>
      <c r="C198" s="32" t="s">
        <v>23</v>
      </c>
      <c r="D198" s="101">
        <v>0.81</v>
      </c>
      <c r="E198" s="33">
        <v>0.1</v>
      </c>
      <c r="F198" s="26">
        <v>120</v>
      </c>
      <c r="G198" s="27">
        <f t="shared" si="48"/>
        <v>0.7100000000000001</v>
      </c>
      <c r="H198" s="27">
        <v>0</v>
      </c>
      <c r="I198" s="30">
        <f>1.05*1</f>
        <v>1.05</v>
      </c>
      <c r="J198" s="85">
        <f t="shared" si="35"/>
        <v>0.33999999999999997</v>
      </c>
      <c r="K198" s="86">
        <f t="shared" si="51"/>
        <v>0.33999999999999997</v>
      </c>
      <c r="L198" s="27" t="str">
        <f t="shared" si="49"/>
        <v>available</v>
      </c>
      <c r="M198" s="18"/>
      <c r="N198" s="26">
        <v>142</v>
      </c>
      <c r="O198" s="31" t="s">
        <v>199</v>
      </c>
      <c r="P198" s="91" t="s">
        <v>23</v>
      </c>
      <c r="Q198" s="129">
        <v>0.027</v>
      </c>
      <c r="R198" s="33">
        <f>Q198+Kostromaenergo!D198</f>
        <v>0.8370000000000001</v>
      </c>
      <c r="S198" s="33">
        <v>0.1</v>
      </c>
      <c r="T198" s="26">
        <v>120</v>
      </c>
      <c r="U198" s="27">
        <f t="shared" si="36"/>
        <v>0.7370000000000001</v>
      </c>
      <c r="V198" s="30">
        <v>0</v>
      </c>
      <c r="W198" s="30">
        <f>1.05*1</f>
        <v>1.05</v>
      </c>
      <c r="X198" s="126">
        <f t="shared" si="37"/>
        <v>0.31299999999999994</v>
      </c>
      <c r="Y198" s="98">
        <f t="shared" si="52"/>
        <v>0.31299999999999994</v>
      </c>
      <c r="Z198" s="27" t="str">
        <f t="shared" si="50"/>
        <v>available</v>
      </c>
    </row>
    <row r="199" spans="1:26" s="1" customFormat="1" ht="22.5">
      <c r="A199" s="23">
        <v>143</v>
      </c>
      <c r="B199" s="31" t="s">
        <v>200</v>
      </c>
      <c r="C199" s="32" t="s">
        <v>21</v>
      </c>
      <c r="D199" s="101">
        <v>0.39</v>
      </c>
      <c r="E199" s="33">
        <v>0.32</v>
      </c>
      <c r="F199" s="26">
        <v>120</v>
      </c>
      <c r="G199" s="27">
        <f t="shared" si="48"/>
        <v>0.07</v>
      </c>
      <c r="H199" s="27">
        <v>0</v>
      </c>
      <c r="I199" s="30">
        <f>1.05*1.6</f>
        <v>1.6800000000000002</v>
      </c>
      <c r="J199" s="85">
        <f t="shared" si="35"/>
        <v>1.61</v>
      </c>
      <c r="K199" s="86">
        <f t="shared" si="51"/>
        <v>1.61</v>
      </c>
      <c r="L199" s="27" t="str">
        <f t="shared" si="49"/>
        <v>available</v>
      </c>
      <c r="M199" s="18"/>
      <c r="N199" s="26">
        <v>143</v>
      </c>
      <c r="O199" s="31" t="s">
        <v>200</v>
      </c>
      <c r="P199" s="91" t="s">
        <v>21</v>
      </c>
      <c r="Q199" s="129">
        <v>0.009</v>
      </c>
      <c r="R199" s="33">
        <f>Q199+Kostromaenergo!D199</f>
        <v>0.399</v>
      </c>
      <c r="S199" s="33">
        <v>0.32</v>
      </c>
      <c r="T199" s="26">
        <v>120</v>
      </c>
      <c r="U199" s="27">
        <f t="shared" si="36"/>
        <v>0.07900000000000001</v>
      </c>
      <c r="V199" s="30">
        <v>0</v>
      </c>
      <c r="W199" s="30">
        <f>1.05*1.6</f>
        <v>1.6800000000000002</v>
      </c>
      <c r="X199" s="126">
        <f t="shared" si="37"/>
        <v>1.6010000000000002</v>
      </c>
      <c r="Y199" s="98">
        <f t="shared" si="52"/>
        <v>1.6010000000000002</v>
      </c>
      <c r="Z199" s="27" t="str">
        <f t="shared" si="50"/>
        <v>available</v>
      </c>
    </row>
    <row r="200" spans="1:26" s="1" customFormat="1" ht="22.5">
      <c r="A200" s="23">
        <v>144</v>
      </c>
      <c r="B200" s="31" t="s">
        <v>201</v>
      </c>
      <c r="C200" s="32" t="s">
        <v>0</v>
      </c>
      <c r="D200" s="101">
        <v>2.58</v>
      </c>
      <c r="E200" s="33">
        <v>0</v>
      </c>
      <c r="F200" s="26">
        <v>0</v>
      </c>
      <c r="G200" s="27">
        <f t="shared" si="48"/>
        <v>2.58</v>
      </c>
      <c r="H200" s="27">
        <v>0</v>
      </c>
      <c r="I200" s="30">
        <f>1.05*25</f>
        <v>26.25</v>
      </c>
      <c r="J200" s="85">
        <f t="shared" si="35"/>
        <v>23.67</v>
      </c>
      <c r="K200" s="86">
        <f t="shared" si="51"/>
        <v>23.67</v>
      </c>
      <c r="L200" s="27" t="str">
        <f t="shared" si="49"/>
        <v>available</v>
      </c>
      <c r="M200" s="18"/>
      <c r="N200" s="26">
        <v>144</v>
      </c>
      <c r="O200" s="31" t="s">
        <v>201</v>
      </c>
      <c r="P200" s="91" t="s">
        <v>0</v>
      </c>
      <c r="Q200" s="129">
        <v>0.134</v>
      </c>
      <c r="R200" s="33">
        <f>Q200+Kostromaenergo!D200</f>
        <v>2.714</v>
      </c>
      <c r="S200" s="33">
        <v>0</v>
      </c>
      <c r="T200" s="26">
        <v>0</v>
      </c>
      <c r="U200" s="27">
        <f t="shared" si="36"/>
        <v>2.714</v>
      </c>
      <c r="V200" s="30">
        <v>0</v>
      </c>
      <c r="W200" s="30">
        <f>1.05*25</f>
        <v>26.25</v>
      </c>
      <c r="X200" s="126">
        <f t="shared" si="37"/>
        <v>23.536</v>
      </c>
      <c r="Y200" s="98">
        <f t="shared" si="52"/>
        <v>23.536</v>
      </c>
      <c r="Z200" s="27" t="str">
        <f t="shared" si="50"/>
        <v>available</v>
      </c>
    </row>
    <row r="201" spans="1:26" s="1" customFormat="1" ht="22.5">
      <c r="A201" s="23">
        <v>145</v>
      </c>
      <c r="B201" s="31" t="s">
        <v>202</v>
      </c>
      <c r="C201" s="32" t="s">
        <v>24</v>
      </c>
      <c r="D201" s="101">
        <v>0.44</v>
      </c>
      <c r="E201" s="33">
        <v>0.15</v>
      </c>
      <c r="F201" s="26">
        <v>120</v>
      </c>
      <c r="G201" s="27">
        <f aca="true" t="shared" si="53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4" ref="J201:J232">I201-G201-H201</f>
        <v>1.3900000000000001</v>
      </c>
      <c r="K201" s="86">
        <f t="shared" si="51"/>
        <v>1.3900000000000001</v>
      </c>
      <c r="L201" s="27" t="str">
        <f t="shared" si="49"/>
        <v>available</v>
      </c>
      <c r="M201" s="18"/>
      <c r="N201" s="26">
        <v>145</v>
      </c>
      <c r="O201" s="31" t="s">
        <v>202</v>
      </c>
      <c r="P201" s="91" t="s">
        <v>24</v>
      </c>
      <c r="Q201" s="129">
        <v>0.018</v>
      </c>
      <c r="R201" s="33">
        <f>Q201+Kostromaenergo!D201</f>
        <v>0.458</v>
      </c>
      <c r="S201" s="33">
        <v>0.15</v>
      </c>
      <c r="T201" s="26">
        <v>120</v>
      </c>
      <c r="U201" s="27">
        <f t="shared" si="36"/>
        <v>0.30800000000000005</v>
      </c>
      <c r="V201" s="30">
        <v>0</v>
      </c>
      <c r="W201" s="30">
        <f>1.05*1.6</f>
        <v>1.6800000000000002</v>
      </c>
      <c r="X201" s="126">
        <f t="shared" si="37"/>
        <v>1.372</v>
      </c>
      <c r="Y201" s="98">
        <f t="shared" si="52"/>
        <v>1.372</v>
      </c>
      <c r="Z201" s="27" t="str">
        <f t="shared" si="50"/>
        <v>available</v>
      </c>
    </row>
    <row r="202" spans="1:26" s="1" customFormat="1" ht="22.5">
      <c r="A202" s="23">
        <v>146</v>
      </c>
      <c r="B202" s="31" t="s">
        <v>203</v>
      </c>
      <c r="C202" s="32" t="s">
        <v>4</v>
      </c>
      <c r="D202" s="101">
        <v>2.15</v>
      </c>
      <c r="E202" s="33">
        <v>1.23</v>
      </c>
      <c r="F202" s="26">
        <v>120</v>
      </c>
      <c r="G202" s="27">
        <f t="shared" si="53"/>
        <v>0.9199999999999999</v>
      </c>
      <c r="H202" s="27">
        <v>0</v>
      </c>
      <c r="I202" s="30">
        <f>1.05*2.5</f>
        <v>2.625</v>
      </c>
      <c r="J202" s="85">
        <f t="shared" si="54"/>
        <v>1.705</v>
      </c>
      <c r="K202" s="86">
        <f t="shared" si="51"/>
        <v>1.705</v>
      </c>
      <c r="L202" s="27" t="str">
        <f t="shared" si="49"/>
        <v>available</v>
      </c>
      <c r="M202" s="18"/>
      <c r="N202" s="26">
        <v>146</v>
      </c>
      <c r="O202" s="31" t="s">
        <v>203</v>
      </c>
      <c r="P202" s="91" t="s">
        <v>4</v>
      </c>
      <c r="Q202" s="129">
        <v>0.128</v>
      </c>
      <c r="R202" s="33">
        <f>Q202+Kostromaenergo!D202</f>
        <v>2.278</v>
      </c>
      <c r="S202" s="33">
        <v>1.23</v>
      </c>
      <c r="T202" s="26">
        <v>120</v>
      </c>
      <c r="U202" s="27">
        <f t="shared" si="36"/>
        <v>1.048</v>
      </c>
      <c r="V202" s="30">
        <v>0</v>
      </c>
      <c r="W202" s="30">
        <f>1.05*2.5</f>
        <v>2.625</v>
      </c>
      <c r="X202" s="126">
        <f t="shared" si="37"/>
        <v>1.577</v>
      </c>
      <c r="Y202" s="98">
        <f t="shared" si="52"/>
        <v>1.577</v>
      </c>
      <c r="Z202" s="27" t="str">
        <f t="shared" si="50"/>
        <v>available</v>
      </c>
    </row>
    <row r="203" spans="1:26" s="1" customFormat="1" ht="22.5">
      <c r="A203" s="153">
        <v>147</v>
      </c>
      <c r="B203" s="31" t="s">
        <v>204</v>
      </c>
      <c r="C203" s="32" t="s">
        <v>25</v>
      </c>
      <c r="D203" s="101">
        <v>16.05</v>
      </c>
      <c r="E203" s="33">
        <f>E205+E204</f>
        <v>3.6</v>
      </c>
      <c r="F203" s="26">
        <v>120</v>
      </c>
      <c r="G203" s="27">
        <f t="shared" si="53"/>
        <v>12.450000000000001</v>
      </c>
      <c r="H203" s="27">
        <v>0</v>
      </c>
      <c r="I203" s="30">
        <f>1.05*(40+6.3)</f>
        <v>48.615</v>
      </c>
      <c r="J203" s="85">
        <f t="shared" si="54"/>
        <v>36.165</v>
      </c>
      <c r="K203" s="138">
        <f>MIN(J203:J205)</f>
        <v>36.165</v>
      </c>
      <c r="L203" s="137" t="str">
        <f t="shared" si="49"/>
        <v>available</v>
      </c>
      <c r="M203" s="18"/>
      <c r="N203" s="135">
        <v>147</v>
      </c>
      <c r="O203" s="31" t="s">
        <v>204</v>
      </c>
      <c r="P203" s="91" t="s">
        <v>25</v>
      </c>
      <c r="Q203" s="92">
        <v>0.168</v>
      </c>
      <c r="R203" s="33">
        <f>Q203+Kostromaenergo!D203</f>
        <v>16.218</v>
      </c>
      <c r="S203" s="53">
        <f>S205+S204</f>
        <v>3.6</v>
      </c>
      <c r="T203" s="26">
        <v>120</v>
      </c>
      <c r="U203" s="27">
        <f aca="true" t="shared" si="55" ref="U203:U232">R203-S203</f>
        <v>12.618</v>
      </c>
      <c r="V203" s="30">
        <v>0</v>
      </c>
      <c r="W203" s="30">
        <f>1.05*(40+6.3)</f>
        <v>48.615</v>
      </c>
      <c r="X203" s="126">
        <f aca="true" t="shared" si="56" ref="X203:X232">W203-V203-U203</f>
        <v>35.997</v>
      </c>
      <c r="Y203" s="136">
        <f>MIN(X203:X205)</f>
        <v>35.997</v>
      </c>
      <c r="Z203" s="137" t="str">
        <f t="shared" si="50"/>
        <v>available</v>
      </c>
    </row>
    <row r="204" spans="1:26" s="1" customFormat="1" ht="12.75">
      <c r="A204" s="153"/>
      <c r="B204" s="29" t="s">
        <v>89</v>
      </c>
      <c r="C204" s="32" t="s">
        <v>25</v>
      </c>
      <c r="D204" s="101">
        <v>8.53</v>
      </c>
      <c r="E204" s="33">
        <v>0</v>
      </c>
      <c r="F204" s="26">
        <v>120</v>
      </c>
      <c r="G204" s="27">
        <f t="shared" si="53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38"/>
      <c r="L204" s="137"/>
      <c r="M204" s="18"/>
      <c r="N204" s="135"/>
      <c r="O204" s="29" t="s">
        <v>89</v>
      </c>
      <c r="P204" s="91" t="s">
        <v>25</v>
      </c>
      <c r="Q204" s="54">
        <v>0</v>
      </c>
      <c r="R204" s="33">
        <f>Q204+Kostromaenergo!D204</f>
        <v>8.53</v>
      </c>
      <c r="S204" s="33">
        <v>0</v>
      </c>
      <c r="T204" s="26">
        <v>120</v>
      </c>
      <c r="U204" s="27">
        <f t="shared" si="55"/>
        <v>8.53</v>
      </c>
      <c r="V204" s="30">
        <v>0</v>
      </c>
      <c r="W204" s="30">
        <f>1.05*(40+6.3)</f>
        <v>48.615</v>
      </c>
      <c r="X204" s="126">
        <f t="shared" si="56"/>
        <v>40.085</v>
      </c>
      <c r="Y204" s="136"/>
      <c r="Z204" s="137"/>
    </row>
    <row r="205" spans="1:26" s="1" customFormat="1" ht="12.75">
      <c r="A205" s="153"/>
      <c r="B205" s="29" t="s">
        <v>90</v>
      </c>
      <c r="C205" s="32" t="s">
        <v>25</v>
      </c>
      <c r="D205" s="101">
        <v>7.52</v>
      </c>
      <c r="E205" s="33">
        <v>3.6</v>
      </c>
      <c r="F205" s="26">
        <v>120</v>
      </c>
      <c r="G205" s="27">
        <f t="shared" si="53"/>
        <v>3.9199999999999995</v>
      </c>
      <c r="H205" s="27">
        <v>0</v>
      </c>
      <c r="I205" s="30">
        <f>1.05*(40+6.3)</f>
        <v>48.615</v>
      </c>
      <c r="J205" s="85">
        <f t="shared" si="54"/>
        <v>44.695</v>
      </c>
      <c r="K205" s="138"/>
      <c r="L205" s="137"/>
      <c r="M205" s="18"/>
      <c r="N205" s="135"/>
      <c r="O205" s="29" t="s">
        <v>90</v>
      </c>
      <c r="P205" s="91" t="s">
        <v>25</v>
      </c>
      <c r="Q205" s="92">
        <v>0.168</v>
      </c>
      <c r="R205" s="33">
        <f>Q205+Kostromaenergo!D205</f>
        <v>7.688</v>
      </c>
      <c r="S205" s="33">
        <v>3.6</v>
      </c>
      <c r="T205" s="26">
        <v>120</v>
      </c>
      <c r="U205" s="27">
        <f t="shared" si="55"/>
        <v>4.087999999999999</v>
      </c>
      <c r="V205" s="30">
        <v>0</v>
      </c>
      <c r="W205" s="30">
        <f>1.05*(40+6.3)</f>
        <v>48.615</v>
      </c>
      <c r="X205" s="126">
        <f t="shared" si="56"/>
        <v>44.527</v>
      </c>
      <c r="Y205" s="136"/>
      <c r="Z205" s="137"/>
    </row>
    <row r="206" spans="1:26" s="1" customFormat="1" ht="22.5">
      <c r="A206" s="23">
        <v>148</v>
      </c>
      <c r="B206" s="31" t="s">
        <v>205</v>
      </c>
      <c r="C206" s="32" t="s">
        <v>6</v>
      </c>
      <c r="D206" s="101">
        <v>0.15</v>
      </c>
      <c r="E206" s="33">
        <v>0.12</v>
      </c>
      <c r="F206" s="26">
        <v>120</v>
      </c>
      <c r="G206" s="27">
        <f t="shared" si="53"/>
        <v>0.03</v>
      </c>
      <c r="H206" s="27">
        <v>0</v>
      </c>
      <c r="I206" s="30">
        <f>1.05*1.6</f>
        <v>1.6800000000000002</v>
      </c>
      <c r="J206" s="85">
        <f t="shared" si="54"/>
        <v>1.6500000000000001</v>
      </c>
      <c r="K206" s="86">
        <f>J206</f>
        <v>1.6500000000000001</v>
      </c>
      <c r="L206" s="27" t="str">
        <f>IF(K206&lt;0,"unavailable","available")</f>
        <v>available</v>
      </c>
      <c r="M206" s="18"/>
      <c r="N206" s="26">
        <v>148</v>
      </c>
      <c r="O206" s="31" t="s">
        <v>205</v>
      </c>
      <c r="P206" s="91" t="s">
        <v>6</v>
      </c>
      <c r="Q206" s="129">
        <v>0.017</v>
      </c>
      <c r="R206" s="33">
        <f>Q206+Kostromaenergo!D206</f>
        <v>0.16699999999999998</v>
      </c>
      <c r="S206" s="33">
        <v>0.12</v>
      </c>
      <c r="T206" s="26">
        <v>120</v>
      </c>
      <c r="U206" s="27">
        <f t="shared" si="55"/>
        <v>0.046999999999999986</v>
      </c>
      <c r="V206" s="30">
        <v>0</v>
      </c>
      <c r="W206" s="30">
        <f>1.05*1.6</f>
        <v>1.6800000000000002</v>
      </c>
      <c r="X206" s="126">
        <f t="shared" si="56"/>
        <v>1.6330000000000002</v>
      </c>
      <c r="Y206" s="98">
        <f>X206</f>
        <v>1.6330000000000002</v>
      </c>
      <c r="Z206" s="27" t="str">
        <f>IF(Y206&lt;0,"unavailable","available")</f>
        <v>available</v>
      </c>
    </row>
    <row r="207" spans="1:26" s="1" customFormat="1" ht="22.5">
      <c r="A207" s="23">
        <v>149</v>
      </c>
      <c r="B207" s="31" t="s">
        <v>206</v>
      </c>
      <c r="C207" s="32" t="s">
        <v>26</v>
      </c>
      <c r="D207" s="101">
        <v>0.51</v>
      </c>
      <c r="E207" s="33">
        <v>0.42</v>
      </c>
      <c r="F207" s="26">
        <v>120</v>
      </c>
      <c r="G207" s="27">
        <f t="shared" si="53"/>
        <v>0.09000000000000002</v>
      </c>
      <c r="H207" s="27">
        <v>0</v>
      </c>
      <c r="I207" s="30">
        <f>1.05*1.8</f>
        <v>1.8900000000000001</v>
      </c>
      <c r="J207" s="85">
        <f t="shared" si="54"/>
        <v>1.8</v>
      </c>
      <c r="K207" s="86">
        <f>J207</f>
        <v>1.8</v>
      </c>
      <c r="L207" s="27" t="str">
        <f>IF(K207&lt;0,"unavailable","available")</f>
        <v>available</v>
      </c>
      <c r="M207" s="18"/>
      <c r="N207" s="26">
        <v>149</v>
      </c>
      <c r="O207" s="31" t="s">
        <v>206</v>
      </c>
      <c r="P207" s="91" t="s">
        <v>26</v>
      </c>
      <c r="Q207" s="129">
        <v>0.035</v>
      </c>
      <c r="R207" s="33">
        <f>Q207+Kostromaenergo!D207</f>
        <v>0.545</v>
      </c>
      <c r="S207" s="33">
        <v>0.42</v>
      </c>
      <c r="T207" s="26">
        <v>120</v>
      </c>
      <c r="U207" s="27">
        <f t="shared" si="55"/>
        <v>0.12500000000000006</v>
      </c>
      <c r="V207" s="30">
        <v>0</v>
      </c>
      <c r="W207" s="30">
        <f>1.05*1.8</f>
        <v>1.8900000000000001</v>
      </c>
      <c r="X207" s="126">
        <f t="shared" si="56"/>
        <v>1.7650000000000001</v>
      </c>
      <c r="Y207" s="98">
        <f>X207</f>
        <v>1.7650000000000001</v>
      </c>
      <c r="Z207" s="27" t="str">
        <f>IF(Y207&lt;0,"unavailable","available")</f>
        <v>available</v>
      </c>
    </row>
    <row r="208" spans="1:26" s="1" customFormat="1" ht="22.5">
      <c r="A208" s="23">
        <v>150</v>
      </c>
      <c r="B208" s="31" t="s">
        <v>207</v>
      </c>
      <c r="C208" s="32" t="s">
        <v>5</v>
      </c>
      <c r="D208" s="101">
        <v>3.05</v>
      </c>
      <c r="E208" s="33">
        <v>1.89</v>
      </c>
      <c r="F208" s="26">
        <v>120</v>
      </c>
      <c r="G208" s="27">
        <f t="shared" si="53"/>
        <v>1.16</v>
      </c>
      <c r="H208" s="27">
        <v>0</v>
      </c>
      <c r="I208" s="30">
        <f>1.05*4</f>
        <v>4.2</v>
      </c>
      <c r="J208" s="85">
        <f t="shared" si="54"/>
        <v>3.04</v>
      </c>
      <c r="K208" s="86">
        <f>J208</f>
        <v>3.04</v>
      </c>
      <c r="L208" s="27" t="str">
        <f>IF(K208&lt;0,"unavailable","available")</f>
        <v>available</v>
      </c>
      <c r="M208" s="18"/>
      <c r="N208" s="26">
        <v>150</v>
      </c>
      <c r="O208" s="31" t="s">
        <v>207</v>
      </c>
      <c r="P208" s="91" t="s">
        <v>5</v>
      </c>
      <c r="Q208" s="129">
        <v>0.332</v>
      </c>
      <c r="R208" s="33">
        <f>Q208+Kostromaenergo!D208</f>
        <v>3.3819999999999997</v>
      </c>
      <c r="S208" s="33">
        <v>1.89</v>
      </c>
      <c r="T208" s="26">
        <v>120</v>
      </c>
      <c r="U208" s="27">
        <f t="shared" si="55"/>
        <v>1.4919999999999998</v>
      </c>
      <c r="V208" s="30">
        <v>0</v>
      </c>
      <c r="W208" s="30">
        <f>1.05*4</f>
        <v>4.2</v>
      </c>
      <c r="X208" s="126">
        <f t="shared" si="56"/>
        <v>2.708</v>
      </c>
      <c r="Y208" s="98">
        <f>X208</f>
        <v>2.708</v>
      </c>
      <c r="Z208" s="27" t="str">
        <f>IF(Y208&lt;0,"unavailable","available")</f>
        <v>available</v>
      </c>
    </row>
    <row r="209" spans="1:26" s="1" customFormat="1" ht="22.5">
      <c r="A209" s="153">
        <v>151</v>
      </c>
      <c r="B209" s="31" t="s">
        <v>208</v>
      </c>
      <c r="C209" s="32" t="s">
        <v>22</v>
      </c>
      <c r="D209" s="101">
        <v>5.63</v>
      </c>
      <c r="E209" s="33">
        <f>E211+E210</f>
        <v>0</v>
      </c>
      <c r="F209" s="26">
        <v>0</v>
      </c>
      <c r="G209" s="27">
        <f t="shared" si="53"/>
        <v>5.63</v>
      </c>
      <c r="H209" s="27">
        <v>0</v>
      </c>
      <c r="I209" s="30">
        <f>1.05*6.3</f>
        <v>6.615</v>
      </c>
      <c r="J209" s="85">
        <f t="shared" si="54"/>
        <v>0.9850000000000003</v>
      </c>
      <c r="K209" s="138">
        <f>MIN(J209:J211)</f>
        <v>0.9850000000000003</v>
      </c>
      <c r="L209" s="137" t="str">
        <f>IF(K209&lt;0,"unavailable","available")</f>
        <v>available</v>
      </c>
      <c r="M209" s="18"/>
      <c r="N209" s="135">
        <v>151</v>
      </c>
      <c r="O209" s="31" t="s">
        <v>208</v>
      </c>
      <c r="P209" s="91" t="s">
        <v>22</v>
      </c>
      <c r="Q209" s="92">
        <v>0.2</v>
      </c>
      <c r="R209" s="33">
        <f>Q209+Kostromaenergo!D209</f>
        <v>5.83</v>
      </c>
      <c r="S209" s="53">
        <f>S211+S210</f>
        <v>0</v>
      </c>
      <c r="T209" s="26">
        <v>0</v>
      </c>
      <c r="U209" s="27">
        <f t="shared" si="55"/>
        <v>5.83</v>
      </c>
      <c r="V209" s="30">
        <v>0</v>
      </c>
      <c r="W209" s="30">
        <f>1.05*6.3</f>
        <v>6.615</v>
      </c>
      <c r="X209" s="126">
        <f t="shared" si="56"/>
        <v>0.7850000000000001</v>
      </c>
      <c r="Y209" s="136">
        <f>MIN(X209:X211)</f>
        <v>0.7850000000000001</v>
      </c>
      <c r="Z209" s="137" t="str">
        <f>IF(Y209&lt;0,"unavailable","available")</f>
        <v>available</v>
      </c>
    </row>
    <row r="210" spans="1:26" s="1" customFormat="1" ht="12.75">
      <c r="A210" s="153"/>
      <c r="B210" s="29" t="s">
        <v>89</v>
      </c>
      <c r="C210" s="32" t="s">
        <v>22</v>
      </c>
      <c r="D210" s="101">
        <v>2.64</v>
      </c>
      <c r="E210" s="33">
        <v>0</v>
      </c>
      <c r="F210" s="26">
        <v>0</v>
      </c>
      <c r="G210" s="27">
        <f t="shared" si="53"/>
        <v>2.64</v>
      </c>
      <c r="H210" s="27">
        <v>0</v>
      </c>
      <c r="I210" s="30">
        <f>1.05*6.3</f>
        <v>6.615</v>
      </c>
      <c r="J210" s="85">
        <f>I210-D210</f>
        <v>3.975</v>
      </c>
      <c r="K210" s="138"/>
      <c r="L210" s="137"/>
      <c r="M210" s="18"/>
      <c r="N210" s="135"/>
      <c r="O210" s="29" t="s">
        <v>89</v>
      </c>
      <c r="P210" s="91" t="s">
        <v>22</v>
      </c>
      <c r="Q210" s="54">
        <v>0</v>
      </c>
      <c r="R210" s="33">
        <f>Q210+Kostromaenergo!D210</f>
        <v>2.64</v>
      </c>
      <c r="S210" s="33">
        <v>0</v>
      </c>
      <c r="T210" s="26">
        <v>0</v>
      </c>
      <c r="U210" s="27">
        <f t="shared" si="55"/>
        <v>2.64</v>
      </c>
      <c r="V210" s="30">
        <v>0</v>
      </c>
      <c r="W210" s="30">
        <f>1.05*6.3</f>
        <v>6.615</v>
      </c>
      <c r="X210" s="126">
        <f t="shared" si="56"/>
        <v>3.975</v>
      </c>
      <c r="Y210" s="136"/>
      <c r="Z210" s="137"/>
    </row>
    <row r="211" spans="1:26" s="1" customFormat="1" ht="12.75">
      <c r="A211" s="153"/>
      <c r="B211" s="29" t="s">
        <v>90</v>
      </c>
      <c r="C211" s="32" t="s">
        <v>22</v>
      </c>
      <c r="D211" s="101">
        <v>2.99</v>
      </c>
      <c r="E211" s="33">
        <v>0</v>
      </c>
      <c r="F211" s="26">
        <v>0</v>
      </c>
      <c r="G211" s="27">
        <f t="shared" si="53"/>
        <v>2.99</v>
      </c>
      <c r="H211" s="27">
        <v>0</v>
      </c>
      <c r="I211" s="30">
        <f>1.05*6.3</f>
        <v>6.615</v>
      </c>
      <c r="J211" s="85">
        <f t="shared" si="54"/>
        <v>3.625</v>
      </c>
      <c r="K211" s="138"/>
      <c r="L211" s="137"/>
      <c r="M211" s="18"/>
      <c r="N211" s="135"/>
      <c r="O211" s="29" t="s">
        <v>90</v>
      </c>
      <c r="P211" s="91" t="s">
        <v>22</v>
      </c>
      <c r="Q211" s="92">
        <v>0.2</v>
      </c>
      <c r="R211" s="33">
        <f>Q211+Kostromaenergo!D211</f>
        <v>3.1900000000000004</v>
      </c>
      <c r="S211" s="33">
        <v>0</v>
      </c>
      <c r="T211" s="26">
        <v>0</v>
      </c>
      <c r="U211" s="27">
        <f t="shared" si="55"/>
        <v>3.1900000000000004</v>
      </c>
      <c r="V211" s="30">
        <v>0</v>
      </c>
      <c r="W211" s="30">
        <f>1.05*6.3</f>
        <v>6.615</v>
      </c>
      <c r="X211" s="126">
        <f t="shared" si="56"/>
        <v>3.425</v>
      </c>
      <c r="Y211" s="136"/>
      <c r="Z211" s="137"/>
    </row>
    <row r="212" spans="1:26" s="1" customFormat="1" ht="22.5">
      <c r="A212" s="23">
        <v>152</v>
      </c>
      <c r="B212" s="31" t="s">
        <v>209</v>
      </c>
      <c r="C212" s="32" t="s">
        <v>4</v>
      </c>
      <c r="D212" s="101">
        <v>0.36</v>
      </c>
      <c r="E212" s="33">
        <v>0.05</v>
      </c>
      <c r="F212" s="26">
        <v>120</v>
      </c>
      <c r="G212" s="27">
        <f t="shared" si="53"/>
        <v>0.31</v>
      </c>
      <c r="H212" s="27">
        <v>0</v>
      </c>
      <c r="I212" s="30">
        <f>1.05*2.5</f>
        <v>2.625</v>
      </c>
      <c r="J212" s="85">
        <f t="shared" si="54"/>
        <v>2.315</v>
      </c>
      <c r="K212" s="86">
        <f>J212</f>
        <v>2.315</v>
      </c>
      <c r="L212" s="27" t="str">
        <f>IF(K212&lt;0,"unavailable","available")</f>
        <v>available</v>
      </c>
      <c r="M212" s="18"/>
      <c r="N212" s="26">
        <v>152</v>
      </c>
      <c r="O212" s="31" t="s">
        <v>209</v>
      </c>
      <c r="P212" s="91" t="s">
        <v>4</v>
      </c>
      <c r="Q212" s="129">
        <v>0</v>
      </c>
      <c r="R212" s="33">
        <f>Q212+Kostromaenergo!D212</f>
        <v>0.36</v>
      </c>
      <c r="S212" s="33">
        <v>0.05</v>
      </c>
      <c r="T212" s="26">
        <v>120</v>
      </c>
      <c r="U212" s="27">
        <f t="shared" si="55"/>
        <v>0.31</v>
      </c>
      <c r="V212" s="30">
        <v>0</v>
      </c>
      <c r="W212" s="30">
        <f>1.05*2.5</f>
        <v>2.625</v>
      </c>
      <c r="X212" s="126">
        <f t="shared" si="56"/>
        <v>2.315</v>
      </c>
      <c r="Y212" s="98">
        <f>X212</f>
        <v>2.315</v>
      </c>
      <c r="Z212" s="27" t="str">
        <f>IF(Y212&lt;0,"unavailable","available")</f>
        <v>available</v>
      </c>
    </row>
    <row r="213" spans="1:26" s="1" customFormat="1" ht="22.5">
      <c r="A213" s="23">
        <v>153</v>
      </c>
      <c r="B213" s="31" t="s">
        <v>210</v>
      </c>
      <c r="C213" s="32" t="s">
        <v>21</v>
      </c>
      <c r="D213" s="101">
        <v>0.35</v>
      </c>
      <c r="E213" s="33">
        <v>0.35</v>
      </c>
      <c r="F213" s="26">
        <v>120</v>
      </c>
      <c r="G213" s="27">
        <f t="shared" si="53"/>
        <v>0</v>
      </c>
      <c r="H213" s="27">
        <v>0</v>
      </c>
      <c r="I213" s="30">
        <f>1.05*1.6</f>
        <v>1.6800000000000002</v>
      </c>
      <c r="J213" s="85">
        <f t="shared" si="54"/>
        <v>1.6800000000000002</v>
      </c>
      <c r="K213" s="86">
        <f>J213</f>
        <v>1.6800000000000002</v>
      </c>
      <c r="L213" s="27" t="str">
        <f>IF(K213&lt;0,"unavailable","available")</f>
        <v>available</v>
      </c>
      <c r="M213" s="18"/>
      <c r="N213" s="26">
        <v>153</v>
      </c>
      <c r="O213" s="31" t="s">
        <v>210</v>
      </c>
      <c r="P213" s="91" t="s">
        <v>21</v>
      </c>
      <c r="Q213" s="129">
        <v>0.035</v>
      </c>
      <c r="R213" s="33">
        <f>Q213+Kostromaenergo!D213</f>
        <v>0.385</v>
      </c>
      <c r="S213" s="33">
        <v>0.35</v>
      </c>
      <c r="T213" s="26">
        <v>120</v>
      </c>
      <c r="U213" s="27">
        <f t="shared" si="55"/>
        <v>0.03500000000000003</v>
      </c>
      <c r="V213" s="30">
        <v>0</v>
      </c>
      <c r="W213" s="30">
        <f>1.05*1.6</f>
        <v>1.6800000000000002</v>
      </c>
      <c r="X213" s="126">
        <f t="shared" si="56"/>
        <v>1.645</v>
      </c>
      <c r="Y213" s="98">
        <f>X213</f>
        <v>1.645</v>
      </c>
      <c r="Z213" s="27" t="str">
        <f>IF(Y213&lt;0,"unavailable","available")</f>
        <v>available</v>
      </c>
    </row>
    <row r="214" spans="1:26" s="1" customFormat="1" ht="22.5">
      <c r="A214" s="23">
        <v>154</v>
      </c>
      <c r="B214" s="31" t="s">
        <v>211</v>
      </c>
      <c r="C214" s="32" t="s">
        <v>17</v>
      </c>
      <c r="D214" s="101">
        <v>1.66</v>
      </c>
      <c r="E214" s="33">
        <v>1</v>
      </c>
      <c r="F214" s="26">
        <v>120</v>
      </c>
      <c r="G214" s="27">
        <f t="shared" si="53"/>
        <v>0.6599999999999999</v>
      </c>
      <c r="H214" s="27">
        <v>0</v>
      </c>
      <c r="I214" s="30">
        <f>1.05*2.5</f>
        <v>2.625</v>
      </c>
      <c r="J214" s="85">
        <f t="shared" si="54"/>
        <v>1.965</v>
      </c>
      <c r="K214" s="86">
        <f>J214</f>
        <v>1.965</v>
      </c>
      <c r="L214" s="27" t="str">
        <f>IF(K214&lt;0,"unavailable","available")</f>
        <v>available</v>
      </c>
      <c r="M214" s="18"/>
      <c r="N214" s="26">
        <v>154</v>
      </c>
      <c r="O214" s="31" t="s">
        <v>211</v>
      </c>
      <c r="P214" s="91" t="s">
        <v>17</v>
      </c>
      <c r="Q214" s="129">
        <v>0.047</v>
      </c>
      <c r="R214" s="33">
        <f>Q214+Kostromaenergo!D214</f>
        <v>1.7069999999999999</v>
      </c>
      <c r="S214" s="33">
        <v>1</v>
      </c>
      <c r="T214" s="26">
        <v>120</v>
      </c>
      <c r="U214" s="27">
        <f t="shared" si="55"/>
        <v>0.7069999999999999</v>
      </c>
      <c r="V214" s="30">
        <v>0</v>
      </c>
      <c r="W214" s="30">
        <f>1.05*2.5</f>
        <v>2.625</v>
      </c>
      <c r="X214" s="126">
        <f t="shared" si="56"/>
        <v>1.9180000000000001</v>
      </c>
      <c r="Y214" s="98">
        <f>X214</f>
        <v>1.9180000000000001</v>
      </c>
      <c r="Z214" s="27" t="str">
        <f>IF(Y214&lt;0,"unavailable","available")</f>
        <v>available</v>
      </c>
    </row>
    <row r="215" spans="1:26" s="1" customFormat="1" ht="28.5" customHeight="1">
      <c r="A215" s="153">
        <v>155</v>
      </c>
      <c r="B215" s="31" t="s">
        <v>212</v>
      </c>
      <c r="C215" s="32" t="s">
        <v>27</v>
      </c>
      <c r="D215" s="101">
        <v>2.56</v>
      </c>
      <c r="E215" s="33">
        <f>E217+E216</f>
        <v>0</v>
      </c>
      <c r="F215" s="26">
        <v>0</v>
      </c>
      <c r="G215" s="27">
        <f t="shared" si="53"/>
        <v>2.56</v>
      </c>
      <c r="H215" s="27">
        <v>0</v>
      </c>
      <c r="I215" s="30">
        <f>1.05*6.3</f>
        <v>6.615</v>
      </c>
      <c r="J215" s="85">
        <f t="shared" si="54"/>
        <v>4.055</v>
      </c>
      <c r="K215" s="138">
        <f>MIN(J215:J217)</f>
        <v>4.055</v>
      </c>
      <c r="L215" s="137" t="str">
        <f>IF(K215&lt;0,"unavailable","available")</f>
        <v>available</v>
      </c>
      <c r="M215" s="18"/>
      <c r="N215" s="135">
        <v>155</v>
      </c>
      <c r="O215" s="31" t="s">
        <v>212</v>
      </c>
      <c r="P215" s="91" t="s">
        <v>27</v>
      </c>
      <c r="Q215" s="92">
        <v>0.118</v>
      </c>
      <c r="R215" s="33">
        <f>Q215+Kostromaenergo!D215</f>
        <v>2.678</v>
      </c>
      <c r="S215" s="53">
        <f>S217+S216</f>
        <v>0</v>
      </c>
      <c r="T215" s="26">
        <v>0</v>
      </c>
      <c r="U215" s="27">
        <f t="shared" si="55"/>
        <v>2.678</v>
      </c>
      <c r="V215" s="30">
        <v>0</v>
      </c>
      <c r="W215" s="30">
        <f>1.05*6.3</f>
        <v>6.615</v>
      </c>
      <c r="X215" s="126">
        <f t="shared" si="56"/>
        <v>3.9370000000000003</v>
      </c>
      <c r="Y215" s="136">
        <f>MIN(X215:X217)</f>
        <v>3.9370000000000003</v>
      </c>
      <c r="Z215" s="137" t="str">
        <f>IF(Y215&lt;0,"unavailable","available")</f>
        <v>available</v>
      </c>
    </row>
    <row r="216" spans="1:26" s="1" customFormat="1" ht="12.75">
      <c r="A216" s="153"/>
      <c r="B216" s="29" t="s">
        <v>89</v>
      </c>
      <c r="C216" s="32" t="s">
        <v>27</v>
      </c>
      <c r="D216" s="101">
        <v>0.44</v>
      </c>
      <c r="E216" s="33">
        <v>0</v>
      </c>
      <c r="F216" s="26">
        <v>0</v>
      </c>
      <c r="G216" s="27">
        <f t="shared" si="53"/>
        <v>0.44</v>
      </c>
      <c r="H216" s="27">
        <v>0</v>
      </c>
      <c r="I216" s="30">
        <f>1.05*6.3</f>
        <v>6.615</v>
      </c>
      <c r="J216" s="85">
        <f>I216-D216</f>
        <v>6.175</v>
      </c>
      <c r="K216" s="138"/>
      <c r="L216" s="137"/>
      <c r="M216" s="18"/>
      <c r="N216" s="135"/>
      <c r="O216" s="29" t="s">
        <v>89</v>
      </c>
      <c r="P216" s="91" t="s">
        <v>27</v>
      </c>
      <c r="Q216" s="54">
        <v>0</v>
      </c>
      <c r="R216" s="33">
        <f>Q216+Kostromaenergo!D216</f>
        <v>0.44</v>
      </c>
      <c r="S216" s="33">
        <v>0</v>
      </c>
      <c r="T216" s="26">
        <v>0</v>
      </c>
      <c r="U216" s="27">
        <f t="shared" si="55"/>
        <v>0.44</v>
      </c>
      <c r="V216" s="30">
        <v>0</v>
      </c>
      <c r="W216" s="30">
        <f>1.05*6.3</f>
        <v>6.615</v>
      </c>
      <c r="X216" s="126">
        <f t="shared" si="56"/>
        <v>6.175</v>
      </c>
      <c r="Y216" s="136"/>
      <c r="Z216" s="137"/>
    </row>
    <row r="217" spans="1:26" s="1" customFormat="1" ht="12.75">
      <c r="A217" s="153"/>
      <c r="B217" s="29" t="s">
        <v>90</v>
      </c>
      <c r="C217" s="32" t="s">
        <v>27</v>
      </c>
      <c r="D217" s="101">
        <v>2.12</v>
      </c>
      <c r="E217" s="33">
        <v>0</v>
      </c>
      <c r="F217" s="26">
        <v>0</v>
      </c>
      <c r="G217" s="27">
        <f t="shared" si="53"/>
        <v>2.12</v>
      </c>
      <c r="H217" s="27">
        <v>0</v>
      </c>
      <c r="I217" s="30">
        <f>1.05*6.3</f>
        <v>6.615</v>
      </c>
      <c r="J217" s="85">
        <f t="shared" si="54"/>
        <v>4.495</v>
      </c>
      <c r="K217" s="138"/>
      <c r="L217" s="137"/>
      <c r="M217" s="18"/>
      <c r="N217" s="135"/>
      <c r="O217" s="29" t="s">
        <v>90</v>
      </c>
      <c r="P217" s="91" t="s">
        <v>27</v>
      </c>
      <c r="Q217" s="92">
        <v>0.118</v>
      </c>
      <c r="R217" s="33">
        <f>Q217+Kostromaenergo!D217</f>
        <v>2.238</v>
      </c>
      <c r="S217" s="33">
        <v>0</v>
      </c>
      <c r="T217" s="26">
        <v>0</v>
      </c>
      <c r="U217" s="27">
        <f t="shared" si="55"/>
        <v>2.238</v>
      </c>
      <c r="V217" s="30">
        <v>0</v>
      </c>
      <c r="W217" s="30">
        <f>1.05*6.3</f>
        <v>6.615</v>
      </c>
      <c r="X217" s="126">
        <f t="shared" si="56"/>
        <v>4.377000000000001</v>
      </c>
      <c r="Y217" s="136"/>
      <c r="Z217" s="137"/>
    </row>
    <row r="218" spans="1:26" s="1" customFormat="1" ht="22.5">
      <c r="A218" s="23">
        <v>156</v>
      </c>
      <c r="B218" s="31" t="s">
        <v>213</v>
      </c>
      <c r="C218" s="32" t="s">
        <v>8</v>
      </c>
      <c r="D218" s="101">
        <v>0.22</v>
      </c>
      <c r="E218" s="33">
        <v>0.07</v>
      </c>
      <c r="F218" s="26">
        <v>120</v>
      </c>
      <c r="G218" s="27">
        <f t="shared" si="53"/>
        <v>0.15</v>
      </c>
      <c r="H218" s="27">
        <v>0</v>
      </c>
      <c r="I218" s="30">
        <f>1.05*1.6</f>
        <v>1.6800000000000002</v>
      </c>
      <c r="J218" s="85">
        <f t="shared" si="54"/>
        <v>1.5300000000000002</v>
      </c>
      <c r="K218" s="86">
        <f>J218</f>
        <v>1.5300000000000002</v>
      </c>
      <c r="L218" s="27" t="str">
        <f>IF(K218&lt;0,"unavailable","available")</f>
        <v>available</v>
      </c>
      <c r="M218" s="18"/>
      <c r="N218" s="26">
        <v>156</v>
      </c>
      <c r="O218" s="31" t="s">
        <v>213</v>
      </c>
      <c r="P218" s="91" t="s">
        <v>8</v>
      </c>
      <c r="Q218" s="129">
        <v>0.003</v>
      </c>
      <c r="R218" s="33">
        <f>Q218+Kostromaenergo!D218</f>
        <v>0.223</v>
      </c>
      <c r="S218" s="33">
        <v>0.07</v>
      </c>
      <c r="T218" s="26">
        <v>120</v>
      </c>
      <c r="U218" s="27">
        <f t="shared" si="55"/>
        <v>0.153</v>
      </c>
      <c r="V218" s="30">
        <v>0</v>
      </c>
      <c r="W218" s="30">
        <f>1.05*1.6</f>
        <v>1.6800000000000002</v>
      </c>
      <c r="X218" s="126">
        <f t="shared" si="56"/>
        <v>1.5270000000000001</v>
      </c>
      <c r="Y218" s="98">
        <f>X218</f>
        <v>1.5270000000000001</v>
      </c>
      <c r="Z218" s="27" t="str">
        <f>IF(Y218&lt;0,"unavailable","available")</f>
        <v>available</v>
      </c>
    </row>
    <row r="219" spans="1:26" s="1" customFormat="1" ht="29.25" customHeight="1">
      <c r="A219" s="153">
        <v>157</v>
      </c>
      <c r="B219" s="31" t="s">
        <v>214</v>
      </c>
      <c r="C219" s="32" t="s">
        <v>14</v>
      </c>
      <c r="D219" s="101">
        <v>2.42</v>
      </c>
      <c r="E219" s="33">
        <f>E221+E220</f>
        <v>0</v>
      </c>
      <c r="F219" s="26">
        <v>0</v>
      </c>
      <c r="G219" s="27">
        <f t="shared" si="53"/>
        <v>2.42</v>
      </c>
      <c r="H219" s="27">
        <v>0</v>
      </c>
      <c r="I219" s="30">
        <f>1.05*6.3</f>
        <v>6.615</v>
      </c>
      <c r="J219" s="85">
        <f t="shared" si="54"/>
        <v>4.195</v>
      </c>
      <c r="K219" s="138">
        <f>MIN(J219:J221)</f>
        <v>4.195</v>
      </c>
      <c r="L219" s="137" t="str">
        <f>IF(K219&lt;0,"unavailable","available")</f>
        <v>available</v>
      </c>
      <c r="M219" s="18"/>
      <c r="N219" s="135">
        <v>157</v>
      </c>
      <c r="O219" s="31" t="s">
        <v>214</v>
      </c>
      <c r="P219" s="91" t="s">
        <v>14</v>
      </c>
      <c r="Q219" s="92">
        <v>0.259</v>
      </c>
      <c r="R219" s="33">
        <f>Q219+Kostromaenergo!D219</f>
        <v>2.679</v>
      </c>
      <c r="S219" s="53">
        <f>S221+S220</f>
        <v>0</v>
      </c>
      <c r="T219" s="26">
        <v>0</v>
      </c>
      <c r="U219" s="27">
        <f t="shared" si="55"/>
        <v>2.679</v>
      </c>
      <c r="V219" s="30">
        <v>0</v>
      </c>
      <c r="W219" s="30">
        <f>1.05*6.3</f>
        <v>6.615</v>
      </c>
      <c r="X219" s="126">
        <f t="shared" si="56"/>
        <v>3.9360000000000004</v>
      </c>
      <c r="Y219" s="136">
        <f>MIN(X219:X221)</f>
        <v>3.9360000000000004</v>
      </c>
      <c r="Z219" s="137" t="str">
        <f>IF(Y219&lt;0,"unavailable","available")</f>
        <v>available</v>
      </c>
    </row>
    <row r="220" spans="1:26" s="1" customFormat="1" ht="12.75">
      <c r="A220" s="153"/>
      <c r="B220" s="29" t="s">
        <v>89</v>
      </c>
      <c r="C220" s="32" t="s">
        <v>14</v>
      </c>
      <c r="D220" s="101">
        <v>0.12</v>
      </c>
      <c r="E220" s="33">
        <v>0</v>
      </c>
      <c r="F220" s="26">
        <v>0</v>
      </c>
      <c r="G220" s="27">
        <f t="shared" si="53"/>
        <v>0.12</v>
      </c>
      <c r="H220" s="27">
        <v>0</v>
      </c>
      <c r="I220" s="30">
        <f>1.05*6.3</f>
        <v>6.615</v>
      </c>
      <c r="J220" s="85">
        <f>I220-D220</f>
        <v>6.495</v>
      </c>
      <c r="K220" s="138"/>
      <c r="L220" s="137"/>
      <c r="M220" s="18"/>
      <c r="N220" s="135"/>
      <c r="O220" s="29" t="s">
        <v>89</v>
      </c>
      <c r="P220" s="91" t="s">
        <v>14</v>
      </c>
      <c r="Q220" s="54">
        <v>0</v>
      </c>
      <c r="R220" s="33">
        <f>Q220+Kostromaenergo!D220</f>
        <v>0.12</v>
      </c>
      <c r="S220" s="33">
        <v>0</v>
      </c>
      <c r="T220" s="26">
        <v>0</v>
      </c>
      <c r="U220" s="27">
        <f t="shared" si="55"/>
        <v>0.12</v>
      </c>
      <c r="V220" s="30">
        <v>0</v>
      </c>
      <c r="W220" s="30">
        <f>1.05*6.3</f>
        <v>6.615</v>
      </c>
      <c r="X220" s="126">
        <f t="shared" si="56"/>
        <v>6.495</v>
      </c>
      <c r="Y220" s="136"/>
      <c r="Z220" s="137"/>
    </row>
    <row r="221" spans="1:26" s="1" customFormat="1" ht="12.75">
      <c r="A221" s="153"/>
      <c r="B221" s="29" t="s">
        <v>90</v>
      </c>
      <c r="C221" s="32" t="s">
        <v>14</v>
      </c>
      <c r="D221" s="101">
        <v>2.3</v>
      </c>
      <c r="E221" s="33">
        <v>0</v>
      </c>
      <c r="F221" s="26">
        <v>0</v>
      </c>
      <c r="G221" s="27">
        <f t="shared" si="53"/>
        <v>2.3</v>
      </c>
      <c r="H221" s="27">
        <v>0</v>
      </c>
      <c r="I221" s="30">
        <f>1.05*6.3</f>
        <v>6.615</v>
      </c>
      <c r="J221" s="85">
        <f t="shared" si="54"/>
        <v>4.315</v>
      </c>
      <c r="K221" s="138"/>
      <c r="L221" s="137"/>
      <c r="M221" s="18"/>
      <c r="N221" s="135"/>
      <c r="O221" s="29" t="s">
        <v>90</v>
      </c>
      <c r="P221" s="91" t="s">
        <v>14</v>
      </c>
      <c r="Q221" s="92">
        <v>0.259</v>
      </c>
      <c r="R221" s="33">
        <f>Q221+Kostromaenergo!D221</f>
        <v>2.5589999999999997</v>
      </c>
      <c r="S221" s="33">
        <v>0</v>
      </c>
      <c r="T221" s="26">
        <v>0</v>
      </c>
      <c r="U221" s="27">
        <f t="shared" si="55"/>
        <v>2.5589999999999997</v>
      </c>
      <c r="V221" s="30">
        <v>0</v>
      </c>
      <c r="W221" s="30">
        <f>1.05*6.3</f>
        <v>6.615</v>
      </c>
      <c r="X221" s="126">
        <f t="shared" si="56"/>
        <v>4.056000000000001</v>
      </c>
      <c r="Y221" s="136"/>
      <c r="Z221" s="137"/>
    </row>
    <row r="222" spans="1:26" s="1" customFormat="1" ht="22.5">
      <c r="A222" s="153">
        <v>158</v>
      </c>
      <c r="B222" s="31" t="s">
        <v>215</v>
      </c>
      <c r="C222" s="32" t="s">
        <v>28</v>
      </c>
      <c r="D222" s="101">
        <v>1.77</v>
      </c>
      <c r="E222" s="33">
        <f>E224+E223</f>
        <v>0.75</v>
      </c>
      <c r="F222" s="26">
        <v>120</v>
      </c>
      <c r="G222" s="27">
        <f t="shared" si="53"/>
        <v>1.02</v>
      </c>
      <c r="H222" s="27">
        <v>0</v>
      </c>
      <c r="I222" s="30">
        <f>1.05*4</f>
        <v>4.2</v>
      </c>
      <c r="J222" s="85">
        <f t="shared" si="54"/>
        <v>3.18</v>
      </c>
      <c r="K222" s="138">
        <f>MIN(J222:J224)</f>
        <v>3.18</v>
      </c>
      <c r="L222" s="137" t="str">
        <f>IF(K222&lt;0,"unavailable","available")</f>
        <v>available</v>
      </c>
      <c r="M222" s="18"/>
      <c r="N222" s="135">
        <v>158</v>
      </c>
      <c r="O222" s="31" t="s">
        <v>215</v>
      </c>
      <c r="P222" s="91" t="s">
        <v>28</v>
      </c>
      <c r="Q222" s="92">
        <v>0.118</v>
      </c>
      <c r="R222" s="33">
        <f>Q222+Kostromaenergo!D222</f>
        <v>1.888</v>
      </c>
      <c r="S222" s="53">
        <f>S224+S223</f>
        <v>0.75</v>
      </c>
      <c r="T222" s="26">
        <v>120</v>
      </c>
      <c r="U222" s="27">
        <f t="shared" si="55"/>
        <v>1.138</v>
      </c>
      <c r="V222" s="30">
        <v>0</v>
      </c>
      <c r="W222" s="30">
        <f>1.05*4</f>
        <v>4.2</v>
      </c>
      <c r="X222" s="126">
        <f t="shared" si="56"/>
        <v>3.0620000000000003</v>
      </c>
      <c r="Y222" s="136">
        <f>MIN(X222:X224)</f>
        <v>3.0620000000000003</v>
      </c>
      <c r="Z222" s="137" t="str">
        <f>IF(Y222&lt;0,"unavailable","available")</f>
        <v>available</v>
      </c>
    </row>
    <row r="223" spans="1:26" s="1" customFormat="1" ht="12.75">
      <c r="A223" s="153"/>
      <c r="B223" s="29" t="s">
        <v>89</v>
      </c>
      <c r="C223" s="32" t="s">
        <v>28</v>
      </c>
      <c r="D223" s="101">
        <v>0.69</v>
      </c>
      <c r="E223" s="33">
        <v>0</v>
      </c>
      <c r="F223" s="26">
        <v>120</v>
      </c>
      <c r="G223" s="27">
        <f t="shared" si="53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38"/>
      <c r="L223" s="137"/>
      <c r="M223" s="18"/>
      <c r="N223" s="135"/>
      <c r="O223" s="29" t="s">
        <v>89</v>
      </c>
      <c r="P223" s="91" t="s">
        <v>28</v>
      </c>
      <c r="Q223" s="54">
        <v>0</v>
      </c>
      <c r="R223" s="33">
        <f>Q223+Kostromaenergo!D223</f>
        <v>0.69</v>
      </c>
      <c r="S223" s="33">
        <v>0</v>
      </c>
      <c r="T223" s="26">
        <v>120</v>
      </c>
      <c r="U223" s="27">
        <f t="shared" si="55"/>
        <v>0.69</v>
      </c>
      <c r="V223" s="30">
        <v>0</v>
      </c>
      <c r="W223" s="30">
        <f>1.05*4</f>
        <v>4.2</v>
      </c>
      <c r="X223" s="126">
        <f t="shared" si="56"/>
        <v>3.5100000000000002</v>
      </c>
      <c r="Y223" s="136"/>
      <c r="Z223" s="137"/>
    </row>
    <row r="224" spans="1:26" s="1" customFormat="1" ht="12.75">
      <c r="A224" s="153"/>
      <c r="B224" s="29" t="s">
        <v>90</v>
      </c>
      <c r="C224" s="32" t="s">
        <v>28</v>
      </c>
      <c r="D224" s="101">
        <v>1.08</v>
      </c>
      <c r="E224" s="33">
        <v>0.75</v>
      </c>
      <c r="F224" s="26">
        <v>120</v>
      </c>
      <c r="G224" s="27">
        <f t="shared" si="53"/>
        <v>0.33000000000000007</v>
      </c>
      <c r="H224" s="27">
        <v>0</v>
      </c>
      <c r="I224" s="30">
        <f>1.05*4</f>
        <v>4.2</v>
      </c>
      <c r="J224" s="85">
        <f t="shared" si="54"/>
        <v>3.87</v>
      </c>
      <c r="K224" s="138"/>
      <c r="L224" s="137"/>
      <c r="M224" s="18"/>
      <c r="N224" s="135"/>
      <c r="O224" s="29" t="s">
        <v>90</v>
      </c>
      <c r="P224" s="91" t="s">
        <v>28</v>
      </c>
      <c r="Q224" s="92">
        <v>0.118</v>
      </c>
      <c r="R224" s="33">
        <f>Q224+Kostromaenergo!D224</f>
        <v>1.198</v>
      </c>
      <c r="S224" s="33">
        <v>0.75</v>
      </c>
      <c r="T224" s="26">
        <v>120</v>
      </c>
      <c r="U224" s="27">
        <f t="shared" si="55"/>
        <v>0.44799999999999995</v>
      </c>
      <c r="V224" s="30">
        <v>0</v>
      </c>
      <c r="W224" s="30">
        <f>1.05*4</f>
        <v>4.2</v>
      </c>
      <c r="X224" s="126">
        <f t="shared" si="56"/>
        <v>3.7520000000000002</v>
      </c>
      <c r="Y224" s="136"/>
      <c r="Z224" s="137"/>
    </row>
    <row r="225" spans="1:26" s="1" customFormat="1" ht="22.5">
      <c r="A225" s="23">
        <v>159</v>
      </c>
      <c r="B225" s="31" t="s">
        <v>216</v>
      </c>
      <c r="C225" s="32" t="s">
        <v>6</v>
      </c>
      <c r="D225" s="101">
        <v>0.37</v>
      </c>
      <c r="E225" s="33">
        <v>0.27</v>
      </c>
      <c r="F225" s="26">
        <v>120</v>
      </c>
      <c r="G225" s="27">
        <f t="shared" si="53"/>
        <v>0.09999999999999998</v>
      </c>
      <c r="H225" s="27">
        <v>0</v>
      </c>
      <c r="I225" s="30">
        <f>1.05*1.6</f>
        <v>1.6800000000000002</v>
      </c>
      <c r="J225" s="85">
        <f t="shared" si="54"/>
        <v>1.58</v>
      </c>
      <c r="K225" s="86">
        <f>J225</f>
        <v>1.58</v>
      </c>
      <c r="L225" s="27" t="str">
        <f>IF(K225&lt;0,"unavailable","available")</f>
        <v>available</v>
      </c>
      <c r="M225" s="18"/>
      <c r="N225" s="26">
        <v>159</v>
      </c>
      <c r="O225" s="31" t="s">
        <v>216</v>
      </c>
      <c r="P225" s="91" t="s">
        <v>6</v>
      </c>
      <c r="Q225" s="129">
        <v>0.171</v>
      </c>
      <c r="R225" s="33">
        <f>Q225+Kostromaenergo!D225</f>
        <v>0.541</v>
      </c>
      <c r="S225" s="33">
        <v>0.27</v>
      </c>
      <c r="T225" s="26">
        <v>120</v>
      </c>
      <c r="U225" s="27">
        <f t="shared" si="55"/>
        <v>0.271</v>
      </c>
      <c r="V225" s="30">
        <v>0</v>
      </c>
      <c r="W225" s="30">
        <f>1.05*1.6</f>
        <v>1.6800000000000002</v>
      </c>
      <c r="X225" s="126">
        <f t="shared" si="56"/>
        <v>1.4090000000000003</v>
      </c>
      <c r="Y225" s="98">
        <f>X225</f>
        <v>1.4090000000000003</v>
      </c>
      <c r="Z225" s="27" t="str">
        <f>IF(Y225&lt;0,"unavailable","available")</f>
        <v>available</v>
      </c>
    </row>
    <row r="226" spans="1:26" s="1" customFormat="1" ht="22.5">
      <c r="A226" s="153">
        <v>160</v>
      </c>
      <c r="B226" s="31" t="s">
        <v>217</v>
      </c>
      <c r="C226" s="32" t="s">
        <v>16</v>
      </c>
      <c r="D226" s="101">
        <v>19.02</v>
      </c>
      <c r="E226" s="33">
        <f>E228+E227</f>
        <v>2</v>
      </c>
      <c r="F226" s="26">
        <v>120</v>
      </c>
      <c r="G226" s="27">
        <f t="shared" si="53"/>
        <v>17.02</v>
      </c>
      <c r="H226" s="27">
        <v>0</v>
      </c>
      <c r="I226" s="30">
        <f>1.05*20</f>
        <v>21</v>
      </c>
      <c r="J226" s="85">
        <f t="shared" si="54"/>
        <v>3.9800000000000004</v>
      </c>
      <c r="K226" s="138">
        <f>MIN(J226:J228)</f>
        <v>3.9800000000000004</v>
      </c>
      <c r="L226" s="137" t="str">
        <f>IF(K226&lt;0,"unavailable","available")</f>
        <v>available</v>
      </c>
      <c r="M226" s="18"/>
      <c r="N226" s="135">
        <v>160</v>
      </c>
      <c r="O226" s="31" t="s">
        <v>217</v>
      </c>
      <c r="P226" s="91" t="s">
        <v>16</v>
      </c>
      <c r="Q226" s="92">
        <v>1.436</v>
      </c>
      <c r="R226" s="33">
        <f>Q226+Kostromaenergo!D226</f>
        <v>20.456</v>
      </c>
      <c r="S226" s="53">
        <f>S228+S227</f>
        <v>2</v>
      </c>
      <c r="T226" s="26">
        <v>120</v>
      </c>
      <c r="U226" s="27">
        <f t="shared" si="55"/>
        <v>18.456</v>
      </c>
      <c r="V226" s="30">
        <v>0</v>
      </c>
      <c r="W226" s="30">
        <f>1.05*20</f>
        <v>21</v>
      </c>
      <c r="X226" s="126">
        <f t="shared" si="56"/>
        <v>2.5440000000000005</v>
      </c>
      <c r="Y226" s="136">
        <f>MIN(X226:X228)</f>
        <v>2.5440000000000005</v>
      </c>
      <c r="Z226" s="137" t="str">
        <f>IF(Y226&lt;0,"unavailable","available")</f>
        <v>available</v>
      </c>
    </row>
    <row r="227" spans="1:26" s="1" customFormat="1" ht="12.75">
      <c r="A227" s="153"/>
      <c r="B227" s="29" t="s">
        <v>89</v>
      </c>
      <c r="C227" s="32" t="s">
        <v>16</v>
      </c>
      <c r="D227" s="101">
        <v>12.2</v>
      </c>
      <c r="E227" s="33">
        <v>0</v>
      </c>
      <c r="F227" s="26">
        <v>120</v>
      </c>
      <c r="G227" s="27">
        <f t="shared" si="53"/>
        <v>12.2</v>
      </c>
      <c r="H227" s="27">
        <v>0</v>
      </c>
      <c r="I227" s="30">
        <f>1.05*20</f>
        <v>21</v>
      </c>
      <c r="J227" s="85">
        <f>I227-D227</f>
        <v>8.8</v>
      </c>
      <c r="K227" s="138"/>
      <c r="L227" s="137"/>
      <c r="M227" s="18"/>
      <c r="N227" s="135"/>
      <c r="O227" s="29" t="s">
        <v>89</v>
      </c>
      <c r="P227" s="91" t="s">
        <v>16</v>
      </c>
      <c r="Q227" s="54">
        <v>0</v>
      </c>
      <c r="R227" s="33">
        <f>Q227+Kostromaenergo!D227</f>
        <v>12.2</v>
      </c>
      <c r="S227" s="33">
        <v>0</v>
      </c>
      <c r="T227" s="26">
        <v>120</v>
      </c>
      <c r="U227" s="27">
        <f t="shared" si="55"/>
        <v>12.2</v>
      </c>
      <c r="V227" s="30">
        <v>0</v>
      </c>
      <c r="W227" s="30">
        <f>1.05*20</f>
        <v>21</v>
      </c>
      <c r="X227" s="126">
        <f t="shared" si="56"/>
        <v>8.8</v>
      </c>
      <c r="Y227" s="136"/>
      <c r="Z227" s="137"/>
    </row>
    <row r="228" spans="1:26" s="1" customFormat="1" ht="12.75">
      <c r="A228" s="153"/>
      <c r="B228" s="29" t="s">
        <v>90</v>
      </c>
      <c r="C228" s="32" t="s">
        <v>16</v>
      </c>
      <c r="D228" s="101">
        <v>6.82</v>
      </c>
      <c r="E228" s="33">
        <v>2</v>
      </c>
      <c r="F228" s="26">
        <v>120</v>
      </c>
      <c r="G228" s="27">
        <f t="shared" si="53"/>
        <v>4.82</v>
      </c>
      <c r="H228" s="27">
        <v>0</v>
      </c>
      <c r="I228" s="30">
        <f>1.05*20</f>
        <v>21</v>
      </c>
      <c r="J228" s="85">
        <f t="shared" si="54"/>
        <v>16.18</v>
      </c>
      <c r="K228" s="138"/>
      <c r="L228" s="137"/>
      <c r="M228" s="18"/>
      <c r="N228" s="135"/>
      <c r="O228" s="29" t="s">
        <v>90</v>
      </c>
      <c r="P228" s="91" t="s">
        <v>16</v>
      </c>
      <c r="Q228" s="92">
        <v>1.436</v>
      </c>
      <c r="R228" s="33">
        <f>Q228+Kostromaenergo!D228</f>
        <v>8.256</v>
      </c>
      <c r="S228" s="33">
        <v>2</v>
      </c>
      <c r="T228" s="26">
        <v>120</v>
      </c>
      <c r="U228" s="27">
        <f t="shared" si="55"/>
        <v>6.256</v>
      </c>
      <c r="V228" s="30">
        <v>0</v>
      </c>
      <c r="W228" s="30">
        <f>1.05*20</f>
        <v>21</v>
      </c>
      <c r="X228" s="126">
        <f t="shared" si="56"/>
        <v>14.744</v>
      </c>
      <c r="Y228" s="136"/>
      <c r="Z228" s="137"/>
    </row>
    <row r="229" spans="1:26" s="1" customFormat="1" ht="22.5">
      <c r="A229" s="23">
        <v>161</v>
      </c>
      <c r="B229" s="31" t="s">
        <v>218</v>
      </c>
      <c r="C229" s="32" t="s">
        <v>0</v>
      </c>
      <c r="D229" s="101">
        <v>5.71</v>
      </c>
      <c r="E229" s="33">
        <v>2.5</v>
      </c>
      <c r="F229" s="26">
        <v>120</v>
      </c>
      <c r="G229" s="27">
        <f t="shared" si="53"/>
        <v>3.21</v>
      </c>
      <c r="H229" s="27">
        <v>0</v>
      </c>
      <c r="I229" s="30">
        <f>1.05*25</f>
        <v>26.25</v>
      </c>
      <c r="J229" s="85">
        <f t="shared" si="54"/>
        <v>23.04</v>
      </c>
      <c r="K229" s="86">
        <f>J229</f>
        <v>23.04</v>
      </c>
      <c r="L229" s="27" t="str">
        <f>IF(K229&lt;0,"unavailable","available")</f>
        <v>available</v>
      </c>
      <c r="M229" s="18"/>
      <c r="N229" s="26">
        <v>161</v>
      </c>
      <c r="O229" s="31" t="s">
        <v>218</v>
      </c>
      <c r="P229" s="91" t="s">
        <v>0</v>
      </c>
      <c r="Q229" s="129">
        <v>0.249</v>
      </c>
      <c r="R229" s="33">
        <f>Q229+Kostromaenergo!D229</f>
        <v>5.959</v>
      </c>
      <c r="S229" s="33">
        <v>2.5</v>
      </c>
      <c r="T229" s="26">
        <v>120</v>
      </c>
      <c r="U229" s="27">
        <f t="shared" si="55"/>
        <v>3.4589999999999996</v>
      </c>
      <c r="V229" s="30">
        <v>0</v>
      </c>
      <c r="W229" s="30">
        <f>1.05*25</f>
        <v>26.25</v>
      </c>
      <c r="X229" s="126">
        <f t="shared" si="56"/>
        <v>22.791</v>
      </c>
      <c r="Y229" s="98">
        <f>X229</f>
        <v>22.791</v>
      </c>
      <c r="Z229" s="27" t="str">
        <f>IF(Y229&lt;0,"unavailable","available")</f>
        <v>available</v>
      </c>
    </row>
    <row r="230" spans="1:26" s="1" customFormat="1" ht="22.5">
      <c r="A230" s="23">
        <v>162</v>
      </c>
      <c r="B230" s="31" t="s">
        <v>219</v>
      </c>
      <c r="C230" s="32" t="s">
        <v>29</v>
      </c>
      <c r="D230" s="101">
        <v>0.82</v>
      </c>
      <c r="E230" s="33">
        <v>0.57</v>
      </c>
      <c r="F230" s="26">
        <v>120</v>
      </c>
      <c r="G230" s="27">
        <f t="shared" si="53"/>
        <v>0.25</v>
      </c>
      <c r="H230" s="27">
        <v>0</v>
      </c>
      <c r="I230" s="30">
        <f>1.05*1</f>
        <v>1.05</v>
      </c>
      <c r="J230" s="85">
        <f t="shared" si="54"/>
        <v>0.8</v>
      </c>
      <c r="K230" s="86">
        <f>J230</f>
        <v>0.8</v>
      </c>
      <c r="L230" s="27" t="str">
        <f>IF(K230&lt;0,"unavailable","available")</f>
        <v>available</v>
      </c>
      <c r="M230" s="18"/>
      <c r="N230" s="26">
        <v>162</v>
      </c>
      <c r="O230" s="31" t="s">
        <v>219</v>
      </c>
      <c r="P230" s="91" t="s">
        <v>29</v>
      </c>
      <c r="Q230" s="129">
        <v>0.02</v>
      </c>
      <c r="R230" s="33">
        <f>Q230+Kostromaenergo!D230</f>
        <v>0.84</v>
      </c>
      <c r="S230" s="33">
        <v>0.57</v>
      </c>
      <c r="T230" s="26">
        <v>120</v>
      </c>
      <c r="U230" s="27">
        <f t="shared" si="55"/>
        <v>0.27</v>
      </c>
      <c r="V230" s="30">
        <v>0</v>
      </c>
      <c r="W230" s="30">
        <f>1.05*1</f>
        <v>1.05</v>
      </c>
      <c r="X230" s="126">
        <f t="shared" si="56"/>
        <v>0.78</v>
      </c>
      <c r="Y230" s="98">
        <f>X230</f>
        <v>0.78</v>
      </c>
      <c r="Z230" s="27" t="str">
        <f>IF(Y230&lt;0,"unavailable","available")</f>
        <v>available</v>
      </c>
    </row>
    <row r="231" spans="1:26" s="1" customFormat="1" ht="22.5">
      <c r="A231" s="23">
        <v>163</v>
      </c>
      <c r="B231" s="31" t="s">
        <v>220</v>
      </c>
      <c r="C231" s="32" t="s">
        <v>6</v>
      </c>
      <c r="D231" s="101">
        <v>0.89</v>
      </c>
      <c r="E231" s="33">
        <v>0</v>
      </c>
      <c r="F231" s="26">
        <v>0</v>
      </c>
      <c r="G231" s="27">
        <f t="shared" si="53"/>
        <v>0.89</v>
      </c>
      <c r="H231" s="27">
        <v>0</v>
      </c>
      <c r="I231" s="30">
        <f>1.05*1.6</f>
        <v>1.6800000000000002</v>
      </c>
      <c r="J231" s="85">
        <f t="shared" si="54"/>
        <v>0.7900000000000001</v>
      </c>
      <c r="K231" s="86">
        <f>J231</f>
        <v>0.7900000000000001</v>
      </c>
      <c r="L231" s="27" t="str">
        <f>IF(K231&lt;0,"unavailable","available")</f>
        <v>available</v>
      </c>
      <c r="M231" s="18"/>
      <c r="N231" s="26">
        <v>163</v>
      </c>
      <c r="O231" s="31" t="s">
        <v>220</v>
      </c>
      <c r="P231" s="91" t="s">
        <v>6</v>
      </c>
      <c r="Q231" s="129">
        <v>0.199</v>
      </c>
      <c r="R231" s="33">
        <f>Q231+Kostromaenergo!D231</f>
        <v>1.089</v>
      </c>
      <c r="S231" s="33">
        <v>0</v>
      </c>
      <c r="T231" s="26">
        <v>0</v>
      </c>
      <c r="U231" s="27">
        <f t="shared" si="55"/>
        <v>1.089</v>
      </c>
      <c r="V231" s="30">
        <v>0</v>
      </c>
      <c r="W231" s="30">
        <f>1.05*1.6</f>
        <v>1.6800000000000002</v>
      </c>
      <c r="X231" s="126">
        <f t="shared" si="56"/>
        <v>0.5910000000000002</v>
      </c>
      <c r="Y231" s="98">
        <f>X231</f>
        <v>0.5910000000000002</v>
      </c>
      <c r="Z231" s="27" t="str">
        <f>IF(Y231&lt;0,"unavailable","available")</f>
        <v>available</v>
      </c>
    </row>
    <row r="232" spans="1:26" s="1" customFormat="1" ht="22.5">
      <c r="A232" s="23">
        <v>164</v>
      </c>
      <c r="B232" s="31" t="s">
        <v>221</v>
      </c>
      <c r="C232" s="32" t="s">
        <v>2</v>
      </c>
      <c r="D232" s="101">
        <v>8.96</v>
      </c>
      <c r="E232" s="33">
        <v>3</v>
      </c>
      <c r="F232" s="26">
        <v>120</v>
      </c>
      <c r="G232" s="27">
        <f t="shared" si="53"/>
        <v>5.960000000000001</v>
      </c>
      <c r="H232" s="27">
        <v>0</v>
      </c>
      <c r="I232" s="30">
        <f>1.05*10</f>
        <v>10.5</v>
      </c>
      <c r="J232" s="85">
        <f t="shared" si="54"/>
        <v>4.539999999999999</v>
      </c>
      <c r="K232" s="86">
        <f>J232</f>
        <v>4.539999999999999</v>
      </c>
      <c r="L232" s="27" t="str">
        <f>IF(K232&lt;0,"unavailable","available")</f>
        <v>available</v>
      </c>
      <c r="M232" s="18"/>
      <c r="N232" s="26">
        <v>164</v>
      </c>
      <c r="O232" s="31" t="s">
        <v>221</v>
      </c>
      <c r="P232" s="91" t="s">
        <v>2</v>
      </c>
      <c r="Q232" s="129">
        <v>2.626</v>
      </c>
      <c r="R232" s="33">
        <f>Q232+Kostromaenergo!D232</f>
        <v>11.586</v>
      </c>
      <c r="S232" s="33">
        <v>3</v>
      </c>
      <c r="T232" s="26">
        <v>120</v>
      </c>
      <c r="U232" s="27">
        <f t="shared" si="55"/>
        <v>8.586</v>
      </c>
      <c r="V232" s="30">
        <v>0</v>
      </c>
      <c r="W232" s="30">
        <f>1.05*10</f>
        <v>10.5</v>
      </c>
      <c r="X232" s="126">
        <f t="shared" si="56"/>
        <v>1.9139999999999997</v>
      </c>
      <c r="Y232" s="98">
        <f>X232</f>
        <v>1.9139999999999997</v>
      </c>
      <c r="Z232" s="27" t="str">
        <f>IF(Y232&lt;0,"unavailable","available")</f>
        <v>available</v>
      </c>
    </row>
    <row r="233" spans="1:26" s="1" customFormat="1" ht="15" customHeight="1">
      <c r="A233" s="154"/>
      <c r="B233" s="71" t="s">
        <v>222</v>
      </c>
      <c r="C233" s="73">
        <v>1728.7</v>
      </c>
      <c r="D233" s="72">
        <f>SUM(D8:D72,D73:D232)-D42-D43-D56-D57-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429.73000000000036</v>
      </c>
      <c r="E233" s="64" t="s">
        <v>30</v>
      </c>
      <c r="F233" s="65"/>
      <c r="G233" s="64" t="s">
        <v>30</v>
      </c>
      <c r="H233" s="65"/>
      <c r="I233" s="64" t="s">
        <v>30</v>
      </c>
      <c r="J233" s="64" t="s">
        <v>30</v>
      </c>
      <c r="K233" s="64"/>
      <c r="L233" s="66"/>
      <c r="M233" s="18"/>
      <c r="N233" s="134"/>
      <c r="O233" s="77" t="s">
        <v>222</v>
      </c>
      <c r="P233" s="73">
        <v>1728.7</v>
      </c>
      <c r="Q233" s="79">
        <f>SUM(Q8:Q72,Q73:Q232)-Q42-Q43-Q56-Q57-Q74-Q75-Q77-Q78-Q93-Q94-Q99-Q100-Q106-Q107-Q109-Q110-Q117-Q118-Q121-Q122-Q124-Q125-Q127-Q128-Q130-Q131-Q143-Q144-Q146-Q147-Q150-Q151-Q159-Q160-Q162-Q163-Q171-Q172-Q175-Q176-Q179-Q180-Q184-Q185-Q188-Q189-Q193-Q194-Q204-Q205-Q210-Q211-Q216-Q217-Q220-Q221-Q223-Q224-Q227-Q228</f>
        <v>68.45099999999994</v>
      </c>
      <c r="R233" s="76">
        <f>SUM(R8:R72,R73:R232)-R42-R43-R56-R57-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498.18100000000004</v>
      </c>
      <c r="S233" s="46" t="s">
        <v>30</v>
      </c>
      <c r="T233" s="46"/>
      <c r="U233" s="46" t="s">
        <v>30</v>
      </c>
      <c r="V233" s="46"/>
      <c r="W233" s="46" t="s">
        <v>30</v>
      </c>
      <c r="X233" s="46" t="s">
        <v>30</v>
      </c>
      <c r="Y233" s="58" t="s">
        <v>30</v>
      </c>
      <c r="Z233" s="59"/>
    </row>
    <row r="234" spans="1:26" s="1" customFormat="1" ht="15" customHeight="1">
      <c r="A234" s="154"/>
      <c r="B234" s="71" t="s">
        <v>223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SUMIF(K8:K72,"&lt;0")+SUMIF(K73:K232,"&lt;0")</f>
        <v>-0.9900000000000002</v>
      </c>
      <c r="L234" s="68"/>
      <c r="M234" s="18"/>
      <c r="N234" s="134"/>
      <c r="O234" s="70" t="s">
        <v>223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SUMIF(Y8:Y72,"&lt;0")+SUMIF(Y73:Y232,"&lt;0")</f>
        <v>-5.609999999999997</v>
      </c>
      <c r="Z234" s="59"/>
    </row>
    <row r="235" spans="1:26" s="1" customFormat="1" ht="15" customHeight="1">
      <c r="A235" s="154"/>
      <c r="B235" s="71" t="s">
        <v>224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SUMIF(K8:K72,"&gt;0")+SUMIF(K73:K232,"&gt;0")</f>
        <v>499.805</v>
      </c>
      <c r="L235" s="68"/>
      <c r="M235" s="18"/>
      <c r="N235" s="134"/>
      <c r="O235" s="70" t="s">
        <v>224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SUMIF(Y8:Y72,"&gt;0")+SUMIF(Y73:Y232,"&gt;0")</f>
        <v>440.78299999999996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33"/>
      <c r="D237" s="133"/>
      <c r="E237" s="133"/>
      <c r="F237" s="133"/>
      <c r="G237" s="133"/>
      <c r="J237" s="132"/>
      <c r="K237" s="132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4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1">
    <mergeCell ref="A2:L2"/>
    <mergeCell ref="P3:S3"/>
    <mergeCell ref="W3:X3"/>
    <mergeCell ref="N4:N6"/>
    <mergeCell ref="O4:O6"/>
    <mergeCell ref="P4:Y4"/>
    <mergeCell ref="V5:V6"/>
    <mergeCell ref="W5:W6"/>
    <mergeCell ref="X5:Y6"/>
    <mergeCell ref="J3:K3"/>
    <mergeCell ref="A73:A75"/>
    <mergeCell ref="K73:K75"/>
    <mergeCell ref="L73:L75"/>
    <mergeCell ref="L41:L43"/>
    <mergeCell ref="A55:A57"/>
    <mergeCell ref="K55:K57"/>
    <mergeCell ref="L55:L57"/>
    <mergeCell ref="A4:A6"/>
    <mergeCell ref="B4:B6"/>
    <mergeCell ref="C4:K4"/>
    <mergeCell ref="L4:L6"/>
    <mergeCell ref="C5:C6"/>
    <mergeCell ref="E5:F5"/>
    <mergeCell ref="D5:D6"/>
    <mergeCell ref="I5:I6"/>
    <mergeCell ref="G5:G6"/>
    <mergeCell ref="H5:H6"/>
    <mergeCell ref="J5:K6"/>
    <mergeCell ref="A41:A43"/>
    <mergeCell ref="K41:K43"/>
    <mergeCell ref="A92:A94"/>
    <mergeCell ref="K92:K94"/>
    <mergeCell ref="L92:L94"/>
    <mergeCell ref="A98:A101"/>
    <mergeCell ref="K98:K101"/>
    <mergeCell ref="L98:L101"/>
    <mergeCell ref="A76:A78"/>
    <mergeCell ref="K76:K78"/>
    <mergeCell ref="L76:L78"/>
    <mergeCell ref="A116:A118"/>
    <mergeCell ref="K116:K118"/>
    <mergeCell ref="L116:L118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49:A151"/>
    <mergeCell ref="K149:K151"/>
    <mergeCell ref="L149:L151"/>
    <mergeCell ref="A158:A160"/>
    <mergeCell ref="K158:K160"/>
    <mergeCell ref="L158:L160"/>
    <mergeCell ref="K129:K131"/>
    <mergeCell ref="L129:L131"/>
    <mergeCell ref="A145:A147"/>
    <mergeCell ref="K145:K147"/>
    <mergeCell ref="L145:L147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K203:K205"/>
    <mergeCell ref="L203:L205"/>
    <mergeCell ref="N41:N43"/>
    <mergeCell ref="Y41:Y43"/>
    <mergeCell ref="Z41:Z43"/>
    <mergeCell ref="N73:N75"/>
    <mergeCell ref="Y73:Y75"/>
    <mergeCell ref="Z73:Z75"/>
    <mergeCell ref="N55:N57"/>
    <mergeCell ref="Y55:Y57"/>
    <mergeCell ref="L174:L176"/>
    <mergeCell ref="Z55:Z57"/>
    <mergeCell ref="N76:N78"/>
    <mergeCell ref="Y76:Y78"/>
    <mergeCell ref="Z76:Z78"/>
    <mergeCell ref="N92:N94"/>
    <mergeCell ref="Y92:Y94"/>
    <mergeCell ref="Z92:Z94"/>
    <mergeCell ref="Z4:Z6"/>
    <mergeCell ref="P5:P6"/>
    <mergeCell ref="Q5:Q6"/>
    <mergeCell ref="R5:R6"/>
    <mergeCell ref="S5:T5"/>
    <mergeCell ref="U5:U6"/>
    <mergeCell ref="N108:N110"/>
    <mergeCell ref="Y108:Y110"/>
    <mergeCell ref="Z108:Z110"/>
    <mergeCell ref="N116:N118"/>
    <mergeCell ref="Y116:Y118"/>
    <mergeCell ref="Z116:Z118"/>
    <mergeCell ref="N98:N101"/>
    <mergeCell ref="Y98:Y101"/>
    <mergeCell ref="N105:N107"/>
    <mergeCell ref="Y105:Y107"/>
    <mergeCell ref="Z105:Z107"/>
    <mergeCell ref="Z98:Z101"/>
    <mergeCell ref="N126:N128"/>
    <mergeCell ref="Y126:Y128"/>
    <mergeCell ref="Z126:Z128"/>
    <mergeCell ref="N129:N131"/>
    <mergeCell ref="Y129:Y131"/>
    <mergeCell ref="Z129:Z131"/>
    <mergeCell ref="N120:N122"/>
    <mergeCell ref="Y120:Y122"/>
    <mergeCell ref="Z120:Z122"/>
    <mergeCell ref="N123:N125"/>
    <mergeCell ref="Y123:Y125"/>
    <mergeCell ref="Z123:Z125"/>
    <mergeCell ref="N149:N151"/>
    <mergeCell ref="Y149:Y151"/>
    <mergeCell ref="Z149:Z151"/>
    <mergeCell ref="N158:N160"/>
    <mergeCell ref="Y158:Y160"/>
    <mergeCell ref="Z158:Z160"/>
    <mergeCell ref="N142:N144"/>
    <mergeCell ref="Y142:Y144"/>
    <mergeCell ref="Z142:Z144"/>
    <mergeCell ref="N145:N147"/>
    <mergeCell ref="Y145:Y147"/>
    <mergeCell ref="Z145:Z147"/>
    <mergeCell ref="N174:N176"/>
    <mergeCell ref="Y174:Y176"/>
    <mergeCell ref="Z174:Z176"/>
    <mergeCell ref="N178:N180"/>
    <mergeCell ref="Y178:Y180"/>
    <mergeCell ref="Z178:Z180"/>
    <mergeCell ref="N161:N163"/>
    <mergeCell ref="Y161:Y163"/>
    <mergeCell ref="Z161:Z163"/>
    <mergeCell ref="N170:N172"/>
    <mergeCell ref="Y170:Y172"/>
    <mergeCell ref="Z170:Z172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1" max="25" man="1"/>
    <brk id="12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76" t="s">
        <v>225</v>
      </c>
      <c r="B1" s="176"/>
      <c r="C1" s="176"/>
      <c r="D1" s="176"/>
    </row>
    <row r="2" spans="1:4" ht="90.75" customHeight="1">
      <c r="A2" s="103" t="s">
        <v>226</v>
      </c>
      <c r="B2" s="177" t="s">
        <v>37</v>
      </c>
      <c r="C2" s="178"/>
      <c r="D2" s="13" t="s">
        <v>227</v>
      </c>
    </row>
    <row r="3" spans="1:4" ht="15">
      <c r="A3" s="173" t="s">
        <v>228</v>
      </c>
      <c r="B3" s="174"/>
      <c r="C3" s="174"/>
      <c r="D3" s="175"/>
    </row>
    <row r="4" spans="1:4" ht="43.5" customHeight="1">
      <c r="A4" s="181">
        <v>1</v>
      </c>
      <c r="B4" s="113" t="s">
        <v>229</v>
      </c>
      <c r="C4" s="114" t="s">
        <v>15</v>
      </c>
      <c r="D4" s="184">
        <f>'[1]Kostromaenergo'!K126</f>
        <v>-0.9900000000000002</v>
      </c>
    </row>
    <row r="5" spans="1:4" ht="17.25" customHeight="1">
      <c r="A5" s="182"/>
      <c r="B5" s="107" t="s">
        <v>230</v>
      </c>
      <c r="C5" s="114" t="s">
        <v>15</v>
      </c>
      <c r="D5" s="185"/>
    </row>
    <row r="6" spans="1:4" ht="17.25" customHeight="1">
      <c r="A6" s="183"/>
      <c r="B6" s="107" t="s">
        <v>231</v>
      </c>
      <c r="C6" s="114" t="s">
        <v>15</v>
      </c>
      <c r="D6" s="186"/>
    </row>
    <row r="7" spans="1:4" ht="27" customHeight="1">
      <c r="A7" s="179" t="s">
        <v>232</v>
      </c>
      <c r="B7" s="180"/>
      <c r="C7" s="104"/>
      <c r="D7" s="105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76" t="s">
        <v>233</v>
      </c>
      <c r="B1" s="176"/>
      <c r="C1" s="176"/>
      <c r="D1" s="176"/>
    </row>
    <row r="2" spans="1:5" ht="22.5" customHeight="1">
      <c r="A2" s="148" t="s">
        <v>226</v>
      </c>
      <c r="B2" s="148" t="s">
        <v>37</v>
      </c>
      <c r="C2" s="150" t="s">
        <v>40</v>
      </c>
      <c r="D2" s="151"/>
      <c r="E2" s="199" t="s">
        <v>39</v>
      </c>
    </row>
    <row r="3" spans="1:5" ht="141.75" customHeight="1">
      <c r="A3" s="149"/>
      <c r="B3" s="149"/>
      <c r="C3" s="20" t="s">
        <v>234</v>
      </c>
      <c r="D3" s="20" t="s">
        <v>235</v>
      </c>
      <c r="E3" s="200"/>
    </row>
    <row r="4" spans="1:5" ht="15.75" customHeight="1">
      <c r="A4" s="112">
        <v>1</v>
      </c>
      <c r="B4" s="112">
        <v>2</v>
      </c>
      <c r="C4" s="112">
        <v>3</v>
      </c>
      <c r="D4" s="112">
        <v>12</v>
      </c>
      <c r="E4" s="112">
        <v>13</v>
      </c>
    </row>
    <row r="5" spans="1:5" ht="15">
      <c r="A5" s="196" t="s">
        <v>228</v>
      </c>
      <c r="B5" s="197"/>
      <c r="C5" s="197"/>
      <c r="D5" s="198"/>
      <c r="E5" s="110"/>
    </row>
    <row r="6" spans="1:5" ht="31.5" customHeight="1">
      <c r="A6" s="107">
        <v>1</v>
      </c>
      <c r="B6" s="131" t="s">
        <v>236</v>
      </c>
      <c r="C6" s="106">
        <v>1</v>
      </c>
      <c r="D6" s="109">
        <f>Kostromaenergo!Y8</f>
        <v>-0.04799999999999993</v>
      </c>
      <c r="E6" s="106" t="s">
        <v>31</v>
      </c>
    </row>
    <row r="7" spans="1:5" ht="31.5" customHeight="1">
      <c r="A7" s="107">
        <v>2</v>
      </c>
      <c r="B7" s="131" t="s">
        <v>247</v>
      </c>
      <c r="C7" s="106">
        <v>1.8</v>
      </c>
      <c r="D7" s="109">
        <f>Kostromaenergo!Y9</f>
        <v>-0.017000000000000126</v>
      </c>
      <c r="E7" s="106" t="s">
        <v>31</v>
      </c>
    </row>
    <row r="8" spans="1:5" ht="28.5" customHeight="1">
      <c r="A8" s="107">
        <v>3</v>
      </c>
      <c r="B8" s="131" t="s">
        <v>237</v>
      </c>
      <c r="C8" s="106">
        <v>2.5</v>
      </c>
      <c r="D8" s="109">
        <f>Kostromaenergo!Y11</f>
        <v>-0.393</v>
      </c>
      <c r="E8" s="106" t="s">
        <v>31</v>
      </c>
    </row>
    <row r="9" spans="1:5" ht="28.5" customHeight="1">
      <c r="A9" s="107">
        <v>4</v>
      </c>
      <c r="B9" s="131" t="s">
        <v>248</v>
      </c>
      <c r="C9" s="106">
        <v>2.5</v>
      </c>
      <c r="D9" s="109">
        <f>Kostromaenergo!Y54</f>
        <v>-0.05900000000000016</v>
      </c>
      <c r="E9" s="106" t="s">
        <v>31</v>
      </c>
    </row>
    <row r="10" spans="1:5" ht="28.5" customHeight="1">
      <c r="A10" s="107">
        <v>5</v>
      </c>
      <c r="B10" s="117" t="s">
        <v>238</v>
      </c>
      <c r="C10" s="106" t="s">
        <v>4</v>
      </c>
      <c r="D10" s="109">
        <f>Kostromaenergo!Y82</f>
        <v>-0.3330000000000002</v>
      </c>
      <c r="E10" s="106" t="s">
        <v>31</v>
      </c>
    </row>
    <row r="11" spans="1:5" ht="28.5" customHeight="1">
      <c r="A11" s="107">
        <v>6</v>
      </c>
      <c r="B11" s="117" t="s">
        <v>239</v>
      </c>
      <c r="C11" s="106" t="s">
        <v>4</v>
      </c>
      <c r="D11" s="109">
        <f>Kostromaenergo!Y85</f>
        <v>-0.11399999999999944</v>
      </c>
      <c r="E11" s="106" t="s">
        <v>31</v>
      </c>
    </row>
    <row r="12" spans="1:5" ht="28.5" customHeight="1">
      <c r="A12" s="107">
        <v>7</v>
      </c>
      <c r="B12" s="117" t="s">
        <v>240</v>
      </c>
      <c r="C12" s="106" t="s">
        <v>8</v>
      </c>
      <c r="D12" s="109">
        <f>Kostromaenergo!Y88</f>
        <v>-0.028999999999999915</v>
      </c>
      <c r="E12" s="106" t="s">
        <v>31</v>
      </c>
    </row>
    <row r="13" spans="1:5" ht="28.5" customHeight="1">
      <c r="A13" s="107">
        <v>8</v>
      </c>
      <c r="B13" s="108" t="s">
        <v>241</v>
      </c>
      <c r="C13" s="106" t="s">
        <v>9</v>
      </c>
      <c r="D13" s="109">
        <f>Kostromaenergo!Y89</f>
        <v>-0.6079999999999997</v>
      </c>
      <c r="E13" s="106" t="s">
        <v>31</v>
      </c>
    </row>
    <row r="14" spans="1:5" ht="28.5" customHeight="1">
      <c r="A14" s="187">
        <v>9</v>
      </c>
      <c r="B14" s="108" t="s">
        <v>242</v>
      </c>
      <c r="C14" s="106" t="s">
        <v>15</v>
      </c>
      <c r="D14" s="190">
        <f>Kostromaenergo!Y126</f>
        <v>-2.0839999999999996</v>
      </c>
      <c r="E14" s="193" t="s">
        <v>31</v>
      </c>
    </row>
    <row r="15" spans="1:5" ht="15.75" customHeight="1">
      <c r="A15" s="188"/>
      <c r="B15" s="108" t="s">
        <v>230</v>
      </c>
      <c r="C15" s="106" t="s">
        <v>15</v>
      </c>
      <c r="D15" s="191"/>
      <c r="E15" s="194"/>
    </row>
    <row r="16" spans="1:5" ht="15.75" customHeight="1">
      <c r="A16" s="189"/>
      <c r="B16" s="108" t="s">
        <v>231</v>
      </c>
      <c r="C16" s="106" t="s">
        <v>15</v>
      </c>
      <c r="D16" s="192"/>
      <c r="E16" s="195"/>
    </row>
    <row r="17" spans="1:5" ht="28.5" customHeight="1">
      <c r="A17" s="107">
        <v>10</v>
      </c>
      <c r="B17" s="108" t="s">
        <v>243</v>
      </c>
      <c r="C17" s="106" t="s">
        <v>2</v>
      </c>
      <c r="D17" s="109">
        <f>Kostromaenergo!Y133</f>
        <v>-0.625</v>
      </c>
      <c r="E17" s="106" t="s">
        <v>31</v>
      </c>
    </row>
    <row r="18" spans="1:5" ht="28.5" customHeight="1">
      <c r="A18" s="107">
        <v>11</v>
      </c>
      <c r="B18" s="117" t="s">
        <v>244</v>
      </c>
      <c r="C18" s="106" t="s">
        <v>16</v>
      </c>
      <c r="D18" s="109">
        <f>Kostromaenergo!Y134</f>
        <v>-0.9529999999999994</v>
      </c>
      <c r="E18" s="106" t="s">
        <v>31</v>
      </c>
    </row>
    <row r="19" spans="1:5" ht="28.5" customHeight="1">
      <c r="A19" s="187">
        <v>12</v>
      </c>
      <c r="B19" s="107" t="s">
        <v>245</v>
      </c>
      <c r="C19" s="106" t="s">
        <v>11</v>
      </c>
      <c r="D19" s="190">
        <f>Kostromaenergo!Y142</f>
        <v>-0.34699999999999775</v>
      </c>
      <c r="E19" s="193" t="s">
        <v>31</v>
      </c>
    </row>
    <row r="20" spans="1:5" ht="14.25" customHeight="1">
      <c r="A20" s="188"/>
      <c r="B20" s="108" t="s">
        <v>230</v>
      </c>
      <c r="C20" s="106" t="s">
        <v>11</v>
      </c>
      <c r="D20" s="191"/>
      <c r="E20" s="194"/>
    </row>
    <row r="21" spans="1:5" ht="14.25" customHeight="1">
      <c r="A21" s="189"/>
      <c r="B21" s="108" t="s">
        <v>231</v>
      </c>
      <c r="C21" s="106" t="s">
        <v>11</v>
      </c>
      <c r="D21" s="192"/>
      <c r="E21" s="195"/>
    </row>
    <row r="22" spans="1:5" ht="19.5" customHeight="1">
      <c r="A22" s="110"/>
      <c r="B22" s="122" t="s">
        <v>246</v>
      </c>
      <c r="C22" s="111"/>
      <c r="D22" s="123">
        <f>SUM(D6:D19)</f>
        <v>-5.609999999999996</v>
      </c>
      <c r="E22" s="110"/>
    </row>
  </sheetData>
  <sheetProtection/>
  <mergeCells count="12">
    <mergeCell ref="A19:A21"/>
    <mergeCell ref="D19:D21"/>
    <mergeCell ref="E19:E21"/>
    <mergeCell ref="A5:D5"/>
    <mergeCell ref="A1:D1"/>
    <mergeCell ref="A2:A3"/>
    <mergeCell ref="B2:B3"/>
    <mergeCell ref="C2:D2"/>
    <mergeCell ref="E2:E3"/>
    <mergeCell ref="D14:D16"/>
    <mergeCell ref="A14:A16"/>
    <mergeCell ref="E14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ityzhnova</cp:lastModifiedBy>
  <cp:lastPrinted>2012-02-01T12:53:48Z</cp:lastPrinted>
  <dcterms:created xsi:type="dcterms:W3CDTF">2008-10-03T08:18:33Z</dcterms:created>
  <dcterms:modified xsi:type="dcterms:W3CDTF">2012-04-10T10:11:14Z</dcterms:modified>
  <cp:category/>
  <cp:version/>
  <cp:contentType/>
  <cp:contentStatus/>
</cp:coreProperties>
</file>